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9065" yWindow="135" windowWidth="23355" windowHeight="10710" tabRatio="936" activeTab="5"/>
  </bookViews>
  <sheets>
    <sheet name="Form 923 Generation and Fuel Da" sheetId="1" r:id="rId1"/>
    <sheet name="EPA Part 75 data" sheetId="7" r:id="rId2"/>
    <sheet name="GWPs &amp; EFs" sheetId="10" r:id="rId3"/>
    <sheet name="Calculating CO2e" sheetId="6" r:id="rId4"/>
    <sheet name="ISO load-generation-imports" sheetId="9" r:id="rId5"/>
    <sheet name="draft Emission Factors" sheetId="8" r:id="rId6"/>
  </sheets>
  <definedNames>
    <definedName name="_xlnm._FilterDatabase" localSheetId="1" hidden="1">'EPA Part 75 data'!$A$1:$J$1</definedName>
    <definedName name="_xlnm._FilterDatabase" localSheetId="0" hidden="1">'Form 923 Generation and Fuel Da'!$A$6:$X$1761</definedName>
    <definedName name="_xlnm.Print_Titles" localSheetId="1">'EPA Part 75 data'!$1:$1</definedName>
    <definedName name="_xlnm.Print_Titles" localSheetId="0">'Form 923 Generation and Fuel Da'!$5:$5</definedName>
  </definedNames>
  <calcPr calcId="145621" fullCalcOnLoad="1"/>
</workbook>
</file>

<file path=xl/calcChain.xml><?xml version="1.0" encoding="utf-8"?>
<calcChain xmlns="http://schemas.openxmlformats.org/spreadsheetml/2006/main">
  <c r="CI33" i="8" l="1"/>
  <c r="CI24" i="8"/>
  <c r="CI15" i="8"/>
  <c r="D65" i="8"/>
  <c r="I256" i="7"/>
  <c r="I286" i="7"/>
  <c r="X1231" i="1"/>
  <c r="X1232" i="1"/>
  <c r="X1233" i="1"/>
  <c r="X1234" i="1"/>
  <c r="X1235" i="1"/>
  <c r="X1236" i="1"/>
  <c r="X1237" i="1"/>
  <c r="X1238" i="1"/>
  <c r="X1239" i="1"/>
  <c r="X1240" i="1"/>
  <c r="X1241" i="1"/>
  <c r="X1242" i="1"/>
  <c r="X1243" i="1"/>
  <c r="X1244" i="1"/>
  <c r="X1245" i="1"/>
  <c r="X1246" i="1"/>
  <c r="X1247" i="1"/>
  <c r="X1248" i="1"/>
  <c r="X1249" i="1"/>
  <c r="X1250" i="1"/>
  <c r="X1251" i="1"/>
  <c r="X1252" i="1"/>
  <c r="X1253" i="1"/>
  <c r="X1254" i="1"/>
  <c r="X1255" i="1"/>
  <c r="X1256" i="1"/>
  <c r="X1257" i="1"/>
  <c r="X1258" i="1"/>
  <c r="X1259" i="1"/>
  <c r="X1260" i="1"/>
  <c r="X1261" i="1"/>
  <c r="X1262" i="1"/>
  <c r="X1263" i="1"/>
  <c r="X1264" i="1"/>
  <c r="X1265" i="1"/>
  <c r="X1266" i="1"/>
  <c r="X1267" i="1"/>
  <c r="X1268" i="1"/>
  <c r="X1269" i="1"/>
  <c r="X1270" i="1"/>
  <c r="X1271" i="1"/>
  <c r="X1272" i="1"/>
  <c r="X1273" i="1"/>
  <c r="X1274" i="1"/>
  <c r="X1275" i="1"/>
  <c r="X1276" i="1"/>
  <c r="X1277" i="1"/>
  <c r="X1278" i="1"/>
  <c r="X1279" i="1"/>
  <c r="X1280" i="1"/>
  <c r="X1281" i="1"/>
  <c r="X1282" i="1"/>
  <c r="X1283" i="1"/>
  <c r="X1284" i="1"/>
  <c r="X1285" i="1"/>
  <c r="X1286" i="1"/>
  <c r="X1287" i="1"/>
  <c r="X1288" i="1"/>
  <c r="X1289" i="1"/>
  <c r="X1290" i="1"/>
  <c r="X1291" i="1"/>
  <c r="X1292" i="1"/>
  <c r="X1293" i="1"/>
  <c r="X1294" i="1"/>
  <c r="X1295" i="1"/>
  <c r="X1296" i="1"/>
  <c r="X1297" i="1"/>
  <c r="X1298" i="1"/>
  <c r="X1299" i="1"/>
  <c r="X1300" i="1"/>
  <c r="X1301" i="1"/>
  <c r="X1302" i="1"/>
  <c r="X1303" i="1"/>
  <c r="X1304" i="1"/>
  <c r="X1305" i="1"/>
  <c r="X1306" i="1"/>
  <c r="X1307" i="1"/>
  <c r="X1308" i="1"/>
  <c r="X1309" i="1"/>
  <c r="X1310" i="1"/>
  <c r="X1311" i="1"/>
  <c r="X1312" i="1"/>
  <c r="X1313" i="1"/>
  <c r="X1314" i="1"/>
  <c r="X1315" i="1"/>
  <c r="X1316" i="1"/>
  <c r="X1317" i="1"/>
  <c r="X1318" i="1"/>
  <c r="X1319" i="1"/>
  <c r="X1320" i="1"/>
  <c r="X1321" i="1"/>
  <c r="X1322" i="1"/>
  <c r="X1323" i="1"/>
  <c r="X1324" i="1"/>
  <c r="X1325" i="1"/>
  <c r="X1326" i="1"/>
  <c r="X1327" i="1"/>
  <c r="X1328" i="1"/>
  <c r="X1329" i="1"/>
  <c r="X1330" i="1"/>
  <c r="X1331" i="1"/>
  <c r="X1332" i="1"/>
  <c r="X1333" i="1"/>
  <c r="X1334" i="1"/>
  <c r="X1335" i="1"/>
  <c r="X1336" i="1"/>
  <c r="X1337" i="1"/>
  <c r="X1338" i="1"/>
  <c r="X1339" i="1"/>
  <c r="X1340" i="1"/>
  <c r="X1341" i="1"/>
  <c r="X1342" i="1"/>
  <c r="X1343" i="1"/>
  <c r="X1344" i="1"/>
  <c r="X1345" i="1"/>
  <c r="X1346" i="1"/>
  <c r="X1347" i="1"/>
  <c r="X1348" i="1"/>
  <c r="X1349" i="1"/>
  <c r="X1350" i="1"/>
  <c r="X1351" i="1"/>
  <c r="X1352" i="1"/>
  <c r="X1353" i="1"/>
  <c r="X1354" i="1"/>
  <c r="X1355" i="1"/>
  <c r="X1356" i="1"/>
  <c r="X1357" i="1"/>
  <c r="X1358" i="1"/>
  <c r="X1359" i="1"/>
  <c r="X1360" i="1"/>
  <c r="X1361" i="1"/>
  <c r="X1362" i="1"/>
  <c r="X1363" i="1"/>
  <c r="X1364" i="1"/>
  <c r="X1365" i="1"/>
  <c r="X1366" i="1"/>
  <c r="X1367" i="1"/>
  <c r="X1368" i="1"/>
  <c r="X1369" i="1"/>
  <c r="X1370" i="1"/>
  <c r="X1371" i="1"/>
  <c r="X1372" i="1"/>
  <c r="X1373" i="1"/>
  <c r="X1374" i="1"/>
  <c r="X1375" i="1"/>
  <c r="X1376" i="1"/>
  <c r="X1377" i="1"/>
  <c r="X1378" i="1"/>
  <c r="X1379" i="1"/>
  <c r="X1380" i="1"/>
  <c r="X1381" i="1"/>
  <c r="X1382" i="1"/>
  <c r="X1383" i="1"/>
  <c r="X1384" i="1"/>
  <c r="X1385" i="1"/>
  <c r="X1386" i="1"/>
  <c r="X1387" i="1"/>
  <c r="X1388" i="1"/>
  <c r="X1389" i="1"/>
  <c r="X1390" i="1"/>
  <c r="X1391" i="1"/>
  <c r="X1392" i="1"/>
  <c r="X1393" i="1"/>
  <c r="X1394" i="1"/>
  <c r="X1395" i="1"/>
  <c r="X1396" i="1"/>
  <c r="X1397" i="1"/>
  <c r="X1398" i="1"/>
  <c r="X1399" i="1"/>
  <c r="X1400" i="1"/>
  <c r="X1401" i="1"/>
  <c r="X1402" i="1"/>
  <c r="X1403" i="1"/>
  <c r="X1404" i="1"/>
  <c r="X1405" i="1"/>
  <c r="X1406" i="1"/>
  <c r="X1407" i="1"/>
  <c r="X1408" i="1"/>
  <c r="X1409" i="1"/>
  <c r="X1410" i="1"/>
  <c r="X1411" i="1"/>
  <c r="X1412" i="1"/>
  <c r="X1413" i="1"/>
  <c r="X1414" i="1"/>
  <c r="X1415" i="1"/>
  <c r="X1416" i="1"/>
  <c r="X1417" i="1"/>
  <c r="X1418" i="1"/>
  <c r="X1419" i="1"/>
  <c r="X1420" i="1"/>
  <c r="X1421" i="1"/>
  <c r="X1422" i="1"/>
  <c r="X1423" i="1"/>
  <c r="X1424" i="1"/>
  <c r="X1425" i="1"/>
  <c r="X1426" i="1"/>
  <c r="X1427" i="1"/>
  <c r="X1428" i="1"/>
  <c r="X1429" i="1"/>
  <c r="X1430" i="1"/>
  <c r="X1431" i="1"/>
  <c r="X1432" i="1"/>
  <c r="X1433" i="1"/>
  <c r="X1434" i="1"/>
  <c r="X1435" i="1"/>
  <c r="X1436" i="1"/>
  <c r="X1437" i="1"/>
  <c r="X1438" i="1"/>
  <c r="X1439" i="1"/>
  <c r="X1440" i="1"/>
  <c r="X1441" i="1"/>
  <c r="X1442" i="1"/>
  <c r="X1443" i="1"/>
  <c r="X1444" i="1"/>
  <c r="X1445" i="1"/>
  <c r="X1446" i="1"/>
  <c r="X1447" i="1"/>
  <c r="X1448" i="1"/>
  <c r="X1449" i="1"/>
  <c r="X1450" i="1"/>
  <c r="X1451" i="1"/>
  <c r="X1452" i="1"/>
  <c r="X1453" i="1"/>
  <c r="X1454" i="1"/>
  <c r="X1455" i="1"/>
  <c r="X1456" i="1"/>
  <c r="X1457" i="1"/>
  <c r="X1458" i="1"/>
  <c r="X1459" i="1"/>
  <c r="X1460" i="1"/>
  <c r="X1461" i="1"/>
  <c r="X1462" i="1"/>
  <c r="X1463" i="1"/>
  <c r="X1464" i="1"/>
  <c r="X1465" i="1"/>
  <c r="X1466" i="1"/>
  <c r="X1467" i="1"/>
  <c r="X1468" i="1"/>
  <c r="X1469" i="1"/>
  <c r="X1470" i="1"/>
  <c r="X1471" i="1"/>
  <c r="X1472" i="1"/>
  <c r="X1473" i="1"/>
  <c r="X1474" i="1"/>
  <c r="X1475" i="1"/>
  <c r="X1476" i="1"/>
  <c r="X1477" i="1"/>
  <c r="X1478" i="1"/>
  <c r="X1479" i="1"/>
  <c r="X1480" i="1"/>
  <c r="X1481" i="1"/>
  <c r="X1482" i="1"/>
  <c r="X1483" i="1"/>
  <c r="X1484" i="1"/>
  <c r="X1485" i="1"/>
  <c r="X1486" i="1"/>
  <c r="X1487" i="1"/>
  <c r="X1488" i="1"/>
  <c r="X1489" i="1"/>
  <c r="X1490" i="1"/>
  <c r="X1491" i="1"/>
  <c r="X1492" i="1"/>
  <c r="X1493" i="1"/>
  <c r="X1494" i="1"/>
  <c r="X1495" i="1"/>
  <c r="X1496" i="1"/>
  <c r="X1497" i="1"/>
  <c r="X1498" i="1"/>
  <c r="X1499" i="1"/>
  <c r="X1500" i="1"/>
  <c r="X1501" i="1"/>
  <c r="X1502" i="1"/>
  <c r="X1503" i="1"/>
  <c r="X1504" i="1"/>
  <c r="X1505" i="1"/>
  <c r="X1506" i="1"/>
  <c r="X1507" i="1"/>
  <c r="X1508" i="1"/>
  <c r="X1509" i="1"/>
  <c r="X1510" i="1"/>
  <c r="X1511" i="1"/>
  <c r="X1512" i="1"/>
  <c r="X1513" i="1"/>
  <c r="X1514" i="1"/>
  <c r="X1515" i="1"/>
  <c r="X1516" i="1"/>
  <c r="X1517" i="1"/>
  <c r="X1518" i="1"/>
  <c r="X1519" i="1"/>
  <c r="X1520" i="1"/>
  <c r="X1521" i="1"/>
  <c r="X1522" i="1"/>
  <c r="X1523" i="1"/>
  <c r="X1524" i="1"/>
  <c r="X1525" i="1"/>
  <c r="X1526" i="1"/>
  <c r="X1527" i="1"/>
  <c r="X1528" i="1"/>
  <c r="X1529" i="1"/>
  <c r="X1530" i="1"/>
  <c r="X1531" i="1"/>
  <c r="X1532" i="1"/>
  <c r="X1533" i="1"/>
  <c r="X1534" i="1"/>
  <c r="X1535" i="1"/>
  <c r="X1536" i="1"/>
  <c r="X1537" i="1"/>
  <c r="X1538" i="1"/>
  <c r="X1539" i="1"/>
  <c r="X1540" i="1"/>
  <c r="X1541" i="1"/>
  <c r="X1542" i="1"/>
  <c r="X1543" i="1"/>
  <c r="X1544" i="1"/>
  <c r="X1545" i="1"/>
  <c r="X1546" i="1"/>
  <c r="X1547" i="1"/>
  <c r="X1548" i="1"/>
  <c r="X1549" i="1"/>
  <c r="X1550" i="1"/>
  <c r="X1551" i="1"/>
  <c r="X1552" i="1"/>
  <c r="X1553" i="1"/>
  <c r="X1554" i="1"/>
  <c r="X1555" i="1"/>
  <c r="X1556" i="1"/>
  <c r="X1557" i="1"/>
  <c r="X1558" i="1"/>
  <c r="X1559" i="1"/>
  <c r="X1560" i="1"/>
  <c r="X1561" i="1"/>
  <c r="X1562" i="1"/>
  <c r="X1563" i="1"/>
  <c r="X1564" i="1"/>
  <c r="X1565" i="1"/>
  <c r="X1566" i="1"/>
  <c r="X1567" i="1"/>
  <c r="X1568" i="1"/>
  <c r="X1569" i="1"/>
  <c r="X1570" i="1"/>
  <c r="X1571" i="1"/>
  <c r="X1572" i="1"/>
  <c r="X1573" i="1"/>
  <c r="X1574" i="1"/>
  <c r="X1575" i="1"/>
  <c r="X1576" i="1"/>
  <c r="X1577" i="1"/>
  <c r="X1578" i="1"/>
  <c r="X1579" i="1"/>
  <c r="X1580" i="1"/>
  <c r="X1581" i="1"/>
  <c r="X1582" i="1"/>
  <c r="X1583" i="1"/>
  <c r="X1584" i="1"/>
  <c r="X1585" i="1"/>
  <c r="X1586" i="1"/>
  <c r="X1587" i="1"/>
  <c r="X1588" i="1"/>
  <c r="X1589" i="1"/>
  <c r="X1590" i="1"/>
  <c r="X1591" i="1"/>
  <c r="X1592" i="1"/>
  <c r="X1593" i="1"/>
  <c r="X1594" i="1"/>
  <c r="X1595" i="1"/>
  <c r="X1596" i="1"/>
  <c r="X1597" i="1"/>
  <c r="X1598" i="1"/>
  <c r="X1599" i="1"/>
  <c r="X1600" i="1"/>
  <c r="X1601" i="1"/>
  <c r="X1602" i="1"/>
  <c r="X1603" i="1"/>
  <c r="X1604" i="1"/>
  <c r="X1605" i="1"/>
  <c r="X1606" i="1"/>
  <c r="X1607" i="1"/>
  <c r="X1608" i="1"/>
  <c r="X1609" i="1"/>
  <c r="X1610" i="1"/>
  <c r="X1611" i="1"/>
  <c r="X1612" i="1"/>
  <c r="X1613" i="1"/>
  <c r="X1614" i="1"/>
  <c r="X1615" i="1"/>
  <c r="X1616" i="1"/>
  <c r="X1617" i="1"/>
  <c r="X1618" i="1"/>
  <c r="X1619" i="1"/>
  <c r="X1620" i="1"/>
  <c r="X1621" i="1"/>
  <c r="X1622" i="1"/>
  <c r="X1623" i="1"/>
  <c r="X1624" i="1"/>
  <c r="X1625" i="1"/>
  <c r="X1626" i="1"/>
  <c r="X1627" i="1"/>
  <c r="X1628" i="1"/>
  <c r="X1629" i="1"/>
  <c r="X1630" i="1"/>
  <c r="X1631" i="1"/>
  <c r="X1632" i="1"/>
  <c r="X1633" i="1"/>
  <c r="X1634" i="1"/>
  <c r="X1635" i="1"/>
  <c r="X1636" i="1"/>
  <c r="X1637" i="1"/>
  <c r="X1638" i="1"/>
  <c r="X1639" i="1"/>
  <c r="X1640" i="1"/>
  <c r="X1641" i="1"/>
  <c r="X1642" i="1"/>
  <c r="X1643" i="1"/>
  <c r="X1644" i="1"/>
  <c r="X1645" i="1"/>
  <c r="X1646" i="1"/>
  <c r="X1647" i="1"/>
  <c r="X1648" i="1"/>
  <c r="X1649" i="1"/>
  <c r="X1650" i="1"/>
  <c r="X1651" i="1"/>
  <c r="X1652" i="1"/>
  <c r="X1653" i="1"/>
  <c r="X1654" i="1"/>
  <c r="X1655" i="1"/>
  <c r="X1656" i="1"/>
  <c r="X1657" i="1"/>
  <c r="X1658" i="1"/>
  <c r="X1659" i="1"/>
  <c r="X1660" i="1"/>
  <c r="X1661" i="1"/>
  <c r="X1662" i="1"/>
  <c r="X1663" i="1"/>
  <c r="X1664" i="1"/>
  <c r="X1665" i="1"/>
  <c r="X1666" i="1"/>
  <c r="X1667" i="1"/>
  <c r="X1668" i="1"/>
  <c r="X1669" i="1"/>
  <c r="X1670" i="1"/>
  <c r="X1671" i="1"/>
  <c r="X1672" i="1"/>
  <c r="X1673" i="1"/>
  <c r="X1674" i="1"/>
  <c r="X1675" i="1"/>
  <c r="X1676" i="1"/>
  <c r="X1677" i="1"/>
  <c r="X1678" i="1"/>
  <c r="X1679" i="1"/>
  <c r="X1680" i="1"/>
  <c r="X1681" i="1"/>
  <c r="X1682" i="1"/>
  <c r="X1683" i="1"/>
  <c r="X1684" i="1"/>
  <c r="X1685" i="1"/>
  <c r="X1686" i="1"/>
  <c r="X1687" i="1"/>
  <c r="X1688" i="1"/>
  <c r="X1689" i="1"/>
  <c r="X1690" i="1"/>
  <c r="X1691" i="1"/>
  <c r="X1692" i="1"/>
  <c r="X1693" i="1"/>
  <c r="X1694" i="1"/>
  <c r="X1695" i="1"/>
  <c r="X1696" i="1"/>
  <c r="X1697" i="1"/>
  <c r="X1698" i="1"/>
  <c r="X1699" i="1"/>
  <c r="X1700" i="1"/>
  <c r="X1701" i="1"/>
  <c r="X1702" i="1"/>
  <c r="X1703" i="1"/>
  <c r="X1704" i="1"/>
  <c r="X1705" i="1"/>
  <c r="X1706" i="1"/>
  <c r="X1707" i="1"/>
  <c r="X1708" i="1"/>
  <c r="X1709" i="1"/>
  <c r="X1710" i="1"/>
  <c r="X1711" i="1"/>
  <c r="X1712" i="1"/>
  <c r="X1713" i="1"/>
  <c r="X1714" i="1"/>
  <c r="X1715" i="1"/>
  <c r="X1716" i="1"/>
  <c r="X1717" i="1"/>
  <c r="X1718" i="1"/>
  <c r="X1719" i="1"/>
  <c r="X1720" i="1"/>
  <c r="X1721" i="1"/>
  <c r="X1722" i="1"/>
  <c r="X1723" i="1"/>
  <c r="X1724" i="1"/>
  <c r="X1725" i="1"/>
  <c r="X1726" i="1"/>
  <c r="X1727" i="1"/>
  <c r="X1728" i="1"/>
  <c r="X1729" i="1"/>
  <c r="X1730" i="1"/>
  <c r="X1731" i="1"/>
  <c r="X1732" i="1"/>
  <c r="X1733" i="1"/>
  <c r="X1734" i="1"/>
  <c r="X1735" i="1"/>
  <c r="X1736" i="1"/>
  <c r="X1737" i="1"/>
  <c r="X1738" i="1"/>
  <c r="X1739" i="1"/>
  <c r="X1740" i="1"/>
  <c r="X1741" i="1"/>
  <c r="X1742" i="1"/>
  <c r="X1743" i="1"/>
  <c r="X1744" i="1"/>
  <c r="X1745" i="1"/>
  <c r="X1746" i="1"/>
  <c r="X1747" i="1"/>
  <c r="X1748" i="1"/>
  <c r="X1749" i="1"/>
  <c r="X1750" i="1"/>
  <c r="X1751" i="1"/>
  <c r="X1752" i="1"/>
  <c r="X1753" i="1"/>
  <c r="X1754" i="1"/>
  <c r="X1755" i="1"/>
  <c r="X1756" i="1"/>
  <c r="X1757" i="1"/>
  <c r="X1758" i="1"/>
  <c r="X1759" i="1"/>
  <c r="X1760" i="1"/>
  <c r="X1761" i="1"/>
  <c r="C9" i="9"/>
  <c r="B12" i="9"/>
  <c r="BR65" i="8"/>
  <c r="G351" i="7"/>
  <c r="F351" i="7"/>
  <c r="I349" i="7"/>
  <c r="I348" i="7"/>
  <c r="I347" i="7"/>
  <c r="I359" i="7"/>
  <c r="B166" i="6"/>
  <c r="I346" i="7"/>
  <c r="I345" i="7"/>
  <c r="I344" i="7"/>
  <c r="I343" i="7"/>
  <c r="I342" i="7"/>
  <c r="I341" i="7"/>
  <c r="I340" i="7"/>
  <c r="I339" i="7"/>
  <c r="I338" i="7"/>
  <c r="I337" i="7"/>
  <c r="I336" i="7"/>
  <c r="I335" i="7"/>
  <c r="I358" i="7"/>
  <c r="B140" i="6"/>
  <c r="I332" i="7"/>
  <c r="I331" i="7"/>
  <c r="I330" i="7"/>
  <c r="I329" i="7"/>
  <c r="I328" i="7"/>
  <c r="I327" i="7"/>
  <c r="I326" i="7"/>
  <c r="I325" i="7"/>
  <c r="I324" i="7"/>
  <c r="I323" i="7"/>
  <c r="I322" i="7"/>
  <c r="I321" i="7"/>
  <c r="I319" i="7"/>
  <c r="I318" i="7"/>
  <c r="I317" i="7"/>
  <c r="I316" i="7"/>
  <c r="I315" i="7"/>
  <c r="I314" i="7"/>
  <c r="I313" i="7"/>
  <c r="I312" i="7"/>
  <c r="I311" i="7"/>
  <c r="I310" i="7"/>
  <c r="I309" i="7"/>
  <c r="I308" i="7"/>
  <c r="I307" i="7"/>
  <c r="I306" i="7"/>
  <c r="I305" i="7"/>
  <c r="I304" i="7"/>
  <c r="I303" i="7"/>
  <c r="I302" i="7"/>
  <c r="I301" i="7"/>
  <c r="I300" i="7"/>
  <c r="I299" i="7"/>
  <c r="I298" i="7"/>
  <c r="I297" i="7"/>
  <c r="I296" i="7"/>
  <c r="I295" i="7"/>
  <c r="I294" i="7"/>
  <c r="I293" i="7"/>
  <c r="I292" i="7"/>
  <c r="I291" i="7"/>
  <c r="I290" i="7"/>
  <c r="I289" i="7"/>
  <c r="I285" i="7"/>
  <c r="I284" i="7"/>
  <c r="I283" i="7"/>
  <c r="I270" i="7"/>
  <c r="I268" i="7"/>
  <c r="I267" i="7"/>
  <c r="I266" i="7"/>
  <c r="I259" i="7"/>
  <c r="I258" i="7"/>
  <c r="I257" i="7"/>
  <c r="I249" i="7"/>
  <c r="I248" i="7"/>
  <c r="I247" i="7"/>
  <c r="I242" i="7"/>
  <c r="I241" i="7"/>
  <c r="I240" i="7"/>
  <c r="I239" i="7"/>
  <c r="I238" i="7"/>
  <c r="I237" i="7"/>
  <c r="I236" i="7"/>
  <c r="I235" i="7"/>
  <c r="I234" i="7"/>
  <c r="I233" i="7"/>
  <c r="I232" i="7"/>
  <c r="I231" i="7"/>
  <c r="I230" i="7"/>
  <c r="I229" i="7"/>
  <c r="I228" i="7"/>
  <c r="I227" i="7"/>
  <c r="I226" i="7"/>
  <c r="I225" i="7"/>
  <c r="I224" i="7"/>
  <c r="I223" i="7"/>
  <c r="I222" i="7"/>
  <c r="I221" i="7"/>
  <c r="I220" i="7"/>
  <c r="I219" i="7"/>
  <c r="I218" i="7"/>
  <c r="I217" i="7"/>
  <c r="I216" i="7"/>
  <c r="I215" i="7"/>
  <c r="I214" i="7"/>
  <c r="I213" i="7"/>
  <c r="I212" i="7"/>
  <c r="I211" i="7"/>
  <c r="I210" i="7"/>
  <c r="I209" i="7"/>
  <c r="I208" i="7"/>
  <c r="I207" i="7"/>
  <c r="I206" i="7"/>
  <c r="I205" i="7"/>
  <c r="I204" i="7"/>
  <c r="I203" i="7"/>
  <c r="I202" i="7"/>
  <c r="I201" i="7"/>
  <c r="I200" i="7"/>
  <c r="I199" i="7"/>
  <c r="I198" i="7"/>
  <c r="I197" i="7"/>
  <c r="I196" i="7"/>
  <c r="I195" i="7"/>
  <c r="I194" i="7"/>
  <c r="I193" i="7"/>
  <c r="I192" i="7"/>
  <c r="I191" i="7"/>
  <c r="I190" i="7"/>
  <c r="I189" i="7"/>
  <c r="I188" i="7"/>
  <c r="I187" i="7"/>
  <c r="I186"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 r="I141" i="7"/>
  <c r="I136" i="7"/>
  <c r="I135" i="7"/>
  <c r="I134" i="7"/>
  <c r="I133" i="7"/>
  <c r="I132" i="7"/>
  <c r="I131" i="7"/>
  <c r="I357" i="7"/>
  <c r="B112" i="6"/>
  <c r="I130" i="7"/>
  <c r="I129" i="7"/>
  <c r="I128" i="7"/>
  <c r="I127" i="7"/>
  <c r="I126" i="7"/>
  <c r="I122" i="7"/>
  <c r="I356" i="7"/>
  <c r="B85" i="6"/>
  <c r="I121" i="7"/>
  <c r="I120" i="7"/>
  <c r="I119" i="7"/>
  <c r="I118" i="7"/>
  <c r="I117" i="7"/>
  <c r="I116" i="7"/>
  <c r="I111" i="7"/>
  <c r="I110" i="7"/>
  <c r="I109" i="7"/>
  <c r="I355" i="7"/>
  <c r="B59" i="6"/>
  <c r="I108" i="7"/>
  <c r="I107" i="7"/>
  <c r="I106" i="7"/>
  <c r="I105" i="7"/>
  <c r="I104" i="7"/>
  <c r="I103" i="7"/>
  <c r="I102" i="7"/>
  <c r="I101" i="7"/>
  <c r="I100" i="7"/>
  <c r="I99" i="7"/>
  <c r="I98" i="7"/>
  <c r="I97" i="7"/>
  <c r="I95" i="7"/>
  <c r="I94" i="7"/>
  <c r="I93" i="7"/>
  <c r="I90" i="7"/>
  <c r="I89" i="7"/>
  <c r="I88" i="7"/>
  <c r="I87" i="7"/>
  <c r="I86" i="7"/>
  <c r="I85" i="7"/>
  <c r="I84" i="7"/>
  <c r="I83" i="7"/>
  <c r="I82" i="7"/>
  <c r="I81" i="7"/>
  <c r="I80" i="7"/>
  <c r="I79" i="7"/>
  <c r="I78" i="7"/>
  <c r="I76" i="7"/>
  <c r="I75" i="7"/>
  <c r="I74" i="7"/>
  <c r="I71" i="7"/>
  <c r="I70" i="7"/>
  <c r="I69" i="7"/>
  <c r="I68" i="7"/>
  <c r="I67" i="7"/>
  <c r="I66" i="7"/>
  <c r="I65" i="7"/>
  <c r="I61" i="7"/>
  <c r="I60" i="7"/>
  <c r="I59" i="7"/>
  <c r="I58" i="7"/>
  <c r="I57" i="7"/>
  <c r="I56" i="7"/>
  <c r="I55" i="7"/>
  <c r="I54" i="7"/>
  <c r="I53" i="7"/>
  <c r="I52" i="7"/>
  <c r="I51" i="7"/>
  <c r="I50" i="7"/>
  <c r="I49" i="7"/>
  <c r="I48" i="7"/>
  <c r="I47" i="7"/>
  <c r="I46" i="7"/>
  <c r="I45" i="7"/>
  <c r="I44" i="7"/>
  <c r="I43" i="7"/>
  <c r="I42" i="7"/>
  <c r="I41" i="7"/>
  <c r="I40" i="7"/>
  <c r="I39" i="7"/>
  <c r="I38" i="7"/>
  <c r="I37" i="7"/>
  <c r="I36"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353" i="7"/>
  <c r="B32" i="6"/>
  <c r="I2" i="7"/>
  <c r="K130" i="10"/>
  <c r="K129" i="10"/>
  <c r="K16" i="10"/>
  <c r="N16" i="10"/>
  <c r="K128" i="10"/>
  <c r="K11" i="10"/>
  <c r="N11" i="10"/>
  <c r="K127" i="10"/>
  <c r="K6" i="10"/>
  <c r="K124" i="10"/>
  <c r="K13" i="10"/>
  <c r="N13" i="10"/>
  <c r="K123" i="10"/>
  <c r="K122" i="10"/>
  <c r="K17" i="10"/>
  <c r="N17" i="10"/>
  <c r="K121" i="10"/>
  <c r="K12" i="10"/>
  <c r="N12" i="10"/>
  <c r="K120" i="10"/>
  <c r="K8" i="10"/>
  <c r="N8" i="10"/>
  <c r="K119" i="10"/>
  <c r="K118" i="10"/>
  <c r="K117" i="10"/>
  <c r="K15" i="10"/>
  <c r="N15" i="10"/>
  <c r="K116" i="10"/>
  <c r="K14" i="10"/>
  <c r="N14" i="10"/>
  <c r="K115" i="10"/>
  <c r="K114" i="10"/>
  <c r="K7" i="10"/>
  <c r="N7" i="10"/>
  <c r="K113" i="10"/>
  <c r="K5" i="10"/>
  <c r="N5" i="10"/>
  <c r="D9" i="9"/>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1" i="1"/>
  <c r="X532" i="1"/>
  <c r="X533" i="1"/>
  <c r="X534" i="1"/>
  <c r="X535" i="1"/>
  <c r="X536" i="1"/>
  <c r="X537" i="1"/>
  <c r="X538" i="1"/>
  <c r="X539" i="1"/>
  <c r="X540" i="1"/>
  <c r="X541" i="1"/>
  <c r="X542" i="1"/>
  <c r="X543" i="1"/>
  <c r="X544" i="1"/>
  <c r="X545" i="1"/>
  <c r="X546" i="1"/>
  <c r="X547" i="1"/>
  <c r="X548" i="1"/>
  <c r="X549" i="1"/>
  <c r="X550" i="1"/>
  <c r="X551" i="1"/>
  <c r="X552" i="1"/>
  <c r="X553" i="1"/>
  <c r="X554" i="1"/>
  <c r="X555" i="1"/>
  <c r="X556" i="1"/>
  <c r="X557" i="1"/>
  <c r="X558" i="1"/>
  <c r="X559" i="1"/>
  <c r="X560" i="1"/>
  <c r="X561" i="1"/>
  <c r="X562" i="1"/>
  <c r="X563" i="1"/>
  <c r="X564" i="1"/>
  <c r="X565" i="1"/>
  <c r="X566" i="1"/>
  <c r="X567" i="1"/>
  <c r="X568" i="1"/>
  <c r="X569" i="1"/>
  <c r="X570" i="1"/>
  <c r="X571" i="1"/>
  <c r="X572" i="1"/>
  <c r="X573" i="1"/>
  <c r="X574" i="1"/>
  <c r="X575" i="1"/>
  <c r="X576" i="1"/>
  <c r="X577" i="1"/>
  <c r="X578" i="1"/>
  <c r="X579" i="1"/>
  <c r="X580" i="1"/>
  <c r="X581" i="1"/>
  <c r="X582" i="1"/>
  <c r="X583" i="1"/>
  <c r="X584" i="1"/>
  <c r="X585" i="1"/>
  <c r="X586" i="1"/>
  <c r="X587" i="1"/>
  <c r="X588" i="1"/>
  <c r="X589" i="1"/>
  <c r="X590" i="1"/>
  <c r="X591" i="1"/>
  <c r="X592" i="1"/>
  <c r="X593" i="1"/>
  <c r="X594" i="1"/>
  <c r="X595" i="1"/>
  <c r="X596" i="1"/>
  <c r="X597" i="1"/>
  <c r="X598" i="1"/>
  <c r="X599" i="1"/>
  <c r="X600" i="1"/>
  <c r="X601" i="1"/>
  <c r="X602" i="1"/>
  <c r="X603" i="1"/>
  <c r="X604" i="1"/>
  <c r="X605" i="1"/>
  <c r="X606" i="1"/>
  <c r="X607" i="1"/>
  <c r="X608" i="1"/>
  <c r="X609" i="1"/>
  <c r="X610" i="1"/>
  <c r="X611" i="1"/>
  <c r="X612" i="1"/>
  <c r="X613" i="1"/>
  <c r="X614" i="1"/>
  <c r="X615" i="1"/>
  <c r="X616" i="1"/>
  <c r="X617" i="1"/>
  <c r="X618" i="1"/>
  <c r="X619" i="1"/>
  <c r="X620" i="1"/>
  <c r="X621" i="1"/>
  <c r="X622" i="1"/>
  <c r="X623" i="1"/>
  <c r="X624" i="1"/>
  <c r="X625" i="1"/>
  <c r="X626" i="1"/>
  <c r="X627" i="1"/>
  <c r="X628" i="1"/>
  <c r="X629" i="1"/>
  <c r="X630" i="1"/>
  <c r="X631" i="1"/>
  <c r="X632" i="1"/>
  <c r="X633" i="1"/>
  <c r="X634" i="1"/>
  <c r="X635" i="1"/>
  <c r="X636" i="1"/>
  <c r="X637" i="1"/>
  <c r="X638" i="1"/>
  <c r="X639" i="1"/>
  <c r="X640" i="1"/>
  <c r="X641" i="1"/>
  <c r="X642" i="1"/>
  <c r="X643" i="1"/>
  <c r="X644" i="1"/>
  <c r="X645" i="1"/>
  <c r="X646" i="1"/>
  <c r="X647" i="1"/>
  <c r="X648" i="1"/>
  <c r="X649" i="1"/>
  <c r="X650" i="1"/>
  <c r="X651" i="1"/>
  <c r="X652" i="1"/>
  <c r="X653" i="1"/>
  <c r="X654" i="1"/>
  <c r="X655" i="1"/>
  <c r="X656" i="1"/>
  <c r="X657" i="1"/>
  <c r="X658" i="1"/>
  <c r="X659" i="1"/>
  <c r="X660" i="1"/>
  <c r="X661" i="1"/>
  <c r="X662" i="1"/>
  <c r="X663" i="1"/>
  <c r="X664" i="1"/>
  <c r="X665" i="1"/>
  <c r="X666" i="1"/>
  <c r="X667" i="1"/>
  <c r="X668" i="1"/>
  <c r="X669" i="1"/>
  <c r="X670" i="1"/>
  <c r="X671" i="1"/>
  <c r="X672" i="1"/>
  <c r="X673" i="1"/>
  <c r="X674" i="1"/>
  <c r="X675" i="1"/>
  <c r="X676" i="1"/>
  <c r="X677" i="1"/>
  <c r="X678" i="1"/>
  <c r="X679" i="1"/>
  <c r="X680" i="1"/>
  <c r="X681" i="1"/>
  <c r="X682" i="1"/>
  <c r="X683" i="1"/>
  <c r="X684" i="1"/>
  <c r="X685" i="1"/>
  <c r="X686" i="1"/>
  <c r="X687" i="1"/>
  <c r="X688" i="1"/>
  <c r="X689" i="1"/>
  <c r="X690" i="1"/>
  <c r="X691" i="1"/>
  <c r="X692" i="1"/>
  <c r="X693" i="1"/>
  <c r="X694" i="1"/>
  <c r="X695" i="1"/>
  <c r="X696" i="1"/>
  <c r="X697" i="1"/>
  <c r="X698" i="1"/>
  <c r="X699" i="1"/>
  <c r="X700" i="1"/>
  <c r="X701" i="1"/>
  <c r="X702" i="1"/>
  <c r="X703" i="1"/>
  <c r="X704" i="1"/>
  <c r="X705" i="1"/>
  <c r="X706" i="1"/>
  <c r="X707" i="1"/>
  <c r="X708" i="1"/>
  <c r="X709" i="1"/>
  <c r="X710" i="1"/>
  <c r="X711" i="1"/>
  <c r="X712" i="1"/>
  <c r="X713" i="1"/>
  <c r="X714" i="1"/>
  <c r="X715" i="1"/>
  <c r="X716" i="1"/>
  <c r="X717" i="1"/>
  <c r="X718" i="1"/>
  <c r="X719" i="1"/>
  <c r="X720" i="1"/>
  <c r="X721" i="1"/>
  <c r="X722" i="1"/>
  <c r="X723" i="1"/>
  <c r="X724" i="1"/>
  <c r="X725" i="1"/>
  <c r="X726" i="1"/>
  <c r="X727" i="1"/>
  <c r="X728" i="1"/>
  <c r="X729" i="1"/>
  <c r="X730" i="1"/>
  <c r="X731" i="1"/>
  <c r="X732" i="1"/>
  <c r="X733" i="1"/>
  <c r="X734" i="1"/>
  <c r="X735" i="1"/>
  <c r="X736" i="1"/>
  <c r="X737" i="1"/>
  <c r="X738" i="1"/>
  <c r="X739" i="1"/>
  <c r="X740" i="1"/>
  <c r="X741" i="1"/>
  <c r="X742" i="1"/>
  <c r="X743" i="1"/>
  <c r="X744" i="1"/>
  <c r="X745" i="1"/>
  <c r="X746" i="1"/>
  <c r="X747" i="1"/>
  <c r="X748" i="1"/>
  <c r="X749" i="1"/>
  <c r="X750" i="1"/>
  <c r="X751" i="1"/>
  <c r="X752" i="1"/>
  <c r="X753" i="1"/>
  <c r="X754" i="1"/>
  <c r="X755" i="1"/>
  <c r="X756" i="1"/>
  <c r="X757" i="1"/>
  <c r="X758" i="1"/>
  <c r="X759" i="1"/>
  <c r="X760" i="1"/>
  <c r="X761" i="1"/>
  <c r="X762" i="1"/>
  <c r="X763" i="1"/>
  <c r="X764" i="1"/>
  <c r="X765" i="1"/>
  <c r="X766" i="1"/>
  <c r="X767" i="1"/>
  <c r="X768" i="1"/>
  <c r="X769" i="1"/>
  <c r="X770" i="1"/>
  <c r="X771" i="1"/>
  <c r="X772" i="1"/>
  <c r="X773" i="1"/>
  <c r="X774" i="1"/>
  <c r="X775" i="1"/>
  <c r="X776" i="1"/>
  <c r="X777" i="1"/>
  <c r="X778" i="1"/>
  <c r="X779" i="1"/>
  <c r="X780" i="1"/>
  <c r="X781" i="1"/>
  <c r="X782" i="1"/>
  <c r="X783" i="1"/>
  <c r="X784" i="1"/>
  <c r="X785" i="1"/>
  <c r="X786" i="1"/>
  <c r="X787" i="1"/>
  <c r="X788" i="1"/>
  <c r="X789" i="1"/>
  <c r="X790" i="1"/>
  <c r="X791" i="1"/>
  <c r="X792" i="1"/>
  <c r="X793" i="1"/>
  <c r="X794" i="1"/>
  <c r="X795" i="1"/>
  <c r="X796" i="1"/>
  <c r="X797" i="1"/>
  <c r="X798" i="1"/>
  <c r="X799" i="1"/>
  <c r="X800" i="1"/>
  <c r="X801" i="1"/>
  <c r="X802" i="1"/>
  <c r="X803" i="1"/>
  <c r="X804" i="1"/>
  <c r="X805" i="1"/>
  <c r="X806" i="1"/>
  <c r="X807" i="1"/>
  <c r="X808" i="1"/>
  <c r="X809" i="1"/>
  <c r="X810" i="1"/>
  <c r="X811" i="1"/>
  <c r="X812" i="1"/>
  <c r="X813" i="1"/>
  <c r="X814" i="1"/>
  <c r="X815" i="1"/>
  <c r="X816" i="1"/>
  <c r="X817" i="1"/>
  <c r="X818" i="1"/>
  <c r="X819" i="1"/>
  <c r="X820" i="1"/>
  <c r="X821" i="1"/>
  <c r="X822" i="1"/>
  <c r="X823" i="1"/>
  <c r="X824" i="1"/>
  <c r="X825" i="1"/>
  <c r="X826" i="1"/>
  <c r="X827" i="1"/>
  <c r="X828" i="1"/>
  <c r="X829" i="1"/>
  <c r="X830" i="1"/>
  <c r="X831" i="1"/>
  <c r="X832" i="1"/>
  <c r="X833" i="1"/>
  <c r="X834" i="1"/>
  <c r="X835" i="1"/>
  <c r="X836" i="1"/>
  <c r="X837" i="1"/>
  <c r="X838" i="1"/>
  <c r="X839" i="1"/>
  <c r="X840" i="1"/>
  <c r="X841" i="1"/>
  <c r="X842" i="1"/>
  <c r="X843" i="1"/>
  <c r="X844" i="1"/>
  <c r="X845" i="1"/>
  <c r="X846" i="1"/>
  <c r="X847" i="1"/>
  <c r="X848" i="1"/>
  <c r="X849" i="1"/>
  <c r="X850" i="1"/>
  <c r="X851" i="1"/>
  <c r="X852" i="1"/>
  <c r="X853" i="1"/>
  <c r="X854" i="1"/>
  <c r="X855" i="1"/>
  <c r="X856" i="1"/>
  <c r="X857" i="1"/>
  <c r="X858" i="1"/>
  <c r="X859" i="1"/>
  <c r="X860" i="1"/>
  <c r="X861" i="1"/>
  <c r="X862" i="1"/>
  <c r="X863" i="1"/>
  <c r="X864" i="1"/>
  <c r="X865" i="1"/>
  <c r="X866" i="1"/>
  <c r="X867" i="1"/>
  <c r="X868" i="1"/>
  <c r="X869" i="1"/>
  <c r="X870" i="1"/>
  <c r="X871" i="1"/>
  <c r="X872" i="1"/>
  <c r="X873" i="1"/>
  <c r="X874" i="1"/>
  <c r="X875" i="1"/>
  <c r="X876" i="1"/>
  <c r="X877" i="1"/>
  <c r="X878" i="1"/>
  <c r="X879" i="1"/>
  <c r="X880" i="1"/>
  <c r="X881" i="1"/>
  <c r="X882" i="1"/>
  <c r="X883" i="1"/>
  <c r="X884" i="1"/>
  <c r="X885" i="1"/>
  <c r="X886" i="1"/>
  <c r="X887" i="1"/>
  <c r="X888" i="1"/>
  <c r="X889" i="1"/>
  <c r="X890" i="1"/>
  <c r="X891" i="1"/>
  <c r="X892" i="1"/>
  <c r="X893" i="1"/>
  <c r="X894" i="1"/>
  <c r="X895" i="1"/>
  <c r="X896" i="1"/>
  <c r="X897" i="1"/>
  <c r="X898" i="1"/>
  <c r="X899" i="1"/>
  <c r="X900" i="1"/>
  <c r="X901" i="1"/>
  <c r="X902" i="1"/>
  <c r="X903" i="1"/>
  <c r="X904" i="1"/>
  <c r="X905" i="1"/>
  <c r="X906" i="1"/>
  <c r="X907" i="1"/>
  <c r="X908" i="1"/>
  <c r="X909" i="1"/>
  <c r="X910" i="1"/>
  <c r="X911" i="1"/>
  <c r="X912" i="1"/>
  <c r="X913" i="1"/>
  <c r="X914" i="1"/>
  <c r="X915" i="1"/>
  <c r="X916" i="1"/>
  <c r="X917" i="1"/>
  <c r="X918" i="1"/>
  <c r="X919" i="1"/>
  <c r="X920" i="1"/>
  <c r="X921" i="1"/>
  <c r="X922" i="1"/>
  <c r="X923" i="1"/>
  <c r="X924" i="1"/>
  <c r="X925" i="1"/>
  <c r="X926" i="1"/>
  <c r="X927" i="1"/>
  <c r="X928" i="1"/>
  <c r="X929" i="1"/>
  <c r="X930" i="1"/>
  <c r="X931" i="1"/>
  <c r="X932" i="1"/>
  <c r="X933" i="1"/>
  <c r="X934" i="1"/>
  <c r="X935" i="1"/>
  <c r="X936" i="1"/>
  <c r="X937" i="1"/>
  <c r="X938" i="1"/>
  <c r="X939" i="1"/>
  <c r="X940" i="1"/>
  <c r="X941" i="1"/>
  <c r="X942" i="1"/>
  <c r="X943" i="1"/>
  <c r="X944" i="1"/>
  <c r="X945" i="1"/>
  <c r="X946" i="1"/>
  <c r="X947" i="1"/>
  <c r="X948" i="1"/>
  <c r="X949" i="1"/>
  <c r="X950" i="1"/>
  <c r="X951" i="1"/>
  <c r="X952" i="1"/>
  <c r="X953" i="1"/>
  <c r="X954" i="1"/>
  <c r="X955" i="1"/>
  <c r="X956" i="1"/>
  <c r="X957" i="1"/>
  <c r="X958" i="1"/>
  <c r="X959" i="1"/>
  <c r="X960" i="1"/>
  <c r="X961" i="1"/>
  <c r="X962" i="1"/>
  <c r="X963" i="1"/>
  <c r="X964" i="1"/>
  <c r="X965" i="1"/>
  <c r="X966" i="1"/>
  <c r="X967" i="1"/>
  <c r="X968" i="1"/>
  <c r="X969" i="1"/>
  <c r="X970" i="1"/>
  <c r="X971" i="1"/>
  <c r="X972" i="1"/>
  <c r="X973" i="1"/>
  <c r="X974" i="1"/>
  <c r="X975" i="1"/>
  <c r="X976" i="1"/>
  <c r="X977" i="1"/>
  <c r="X978" i="1"/>
  <c r="X979" i="1"/>
  <c r="X980" i="1"/>
  <c r="X981" i="1"/>
  <c r="X982" i="1"/>
  <c r="X983" i="1"/>
  <c r="X984" i="1"/>
  <c r="X985" i="1"/>
  <c r="X986" i="1"/>
  <c r="X987" i="1"/>
  <c r="X988" i="1"/>
  <c r="X989" i="1"/>
  <c r="X990" i="1"/>
  <c r="X991" i="1"/>
  <c r="X992" i="1"/>
  <c r="X993" i="1"/>
  <c r="X994" i="1"/>
  <c r="X995" i="1"/>
  <c r="X996" i="1"/>
  <c r="X997" i="1"/>
  <c r="X998" i="1"/>
  <c r="X999" i="1"/>
  <c r="X1000" i="1"/>
  <c r="X1001" i="1"/>
  <c r="X1002" i="1"/>
  <c r="X1003" i="1"/>
  <c r="X1004" i="1"/>
  <c r="X1005" i="1"/>
  <c r="X1006" i="1"/>
  <c r="X1007" i="1"/>
  <c r="X1008" i="1"/>
  <c r="X1009" i="1"/>
  <c r="X1010" i="1"/>
  <c r="X1011" i="1"/>
  <c r="X1012" i="1"/>
  <c r="X1013" i="1"/>
  <c r="X1014" i="1"/>
  <c r="X1015" i="1"/>
  <c r="X1016" i="1"/>
  <c r="X1017" i="1"/>
  <c r="X1018" i="1"/>
  <c r="X1019" i="1"/>
  <c r="X1020" i="1"/>
  <c r="X1021" i="1"/>
  <c r="X1022" i="1"/>
  <c r="X1023" i="1"/>
  <c r="X1024" i="1"/>
  <c r="X1025" i="1"/>
  <c r="X1026" i="1"/>
  <c r="X1027" i="1"/>
  <c r="X1028" i="1"/>
  <c r="X1029" i="1"/>
  <c r="X1030" i="1"/>
  <c r="X1031" i="1"/>
  <c r="X1032" i="1"/>
  <c r="X1033" i="1"/>
  <c r="X1034" i="1"/>
  <c r="X1035" i="1"/>
  <c r="X1036" i="1"/>
  <c r="X1037" i="1"/>
  <c r="X1038" i="1"/>
  <c r="X1039" i="1"/>
  <c r="X1040" i="1"/>
  <c r="X1041" i="1"/>
  <c r="X1042" i="1"/>
  <c r="X1043" i="1"/>
  <c r="X1044" i="1"/>
  <c r="X1045" i="1"/>
  <c r="X1046" i="1"/>
  <c r="X1047" i="1"/>
  <c r="X1048" i="1"/>
  <c r="X1049" i="1"/>
  <c r="X1050" i="1"/>
  <c r="X1051" i="1"/>
  <c r="X1052" i="1"/>
  <c r="X1053" i="1"/>
  <c r="X1054" i="1"/>
  <c r="X1055" i="1"/>
  <c r="X1056" i="1"/>
  <c r="X1057" i="1"/>
  <c r="X1058" i="1"/>
  <c r="X1059" i="1"/>
  <c r="X1060" i="1"/>
  <c r="X1061" i="1"/>
  <c r="X1062" i="1"/>
  <c r="X1063" i="1"/>
  <c r="X1064" i="1"/>
  <c r="X1065" i="1"/>
  <c r="X1066" i="1"/>
  <c r="X1067" i="1"/>
  <c r="X1068" i="1"/>
  <c r="X1069" i="1"/>
  <c r="X1070" i="1"/>
  <c r="X1071" i="1"/>
  <c r="X1072" i="1"/>
  <c r="X1073" i="1"/>
  <c r="X1074" i="1"/>
  <c r="X1075" i="1"/>
  <c r="X1076" i="1"/>
  <c r="X1077" i="1"/>
  <c r="X1078" i="1"/>
  <c r="X1079" i="1"/>
  <c r="X1080" i="1"/>
  <c r="X1081" i="1"/>
  <c r="X1082" i="1"/>
  <c r="X1083" i="1"/>
  <c r="X1084" i="1"/>
  <c r="X1085" i="1"/>
  <c r="X1086" i="1"/>
  <c r="X1087" i="1"/>
  <c r="X1088" i="1"/>
  <c r="X1089" i="1"/>
  <c r="X1090" i="1"/>
  <c r="X1091" i="1"/>
  <c r="X1092" i="1"/>
  <c r="X1093" i="1"/>
  <c r="X1094" i="1"/>
  <c r="X1095" i="1"/>
  <c r="X1096" i="1"/>
  <c r="X1097" i="1"/>
  <c r="X1098" i="1"/>
  <c r="X1099" i="1"/>
  <c r="X1100" i="1"/>
  <c r="X1101" i="1"/>
  <c r="X1102" i="1"/>
  <c r="X1103" i="1"/>
  <c r="X1104" i="1"/>
  <c r="X1105" i="1"/>
  <c r="X1106" i="1"/>
  <c r="X1107" i="1"/>
  <c r="X1108" i="1"/>
  <c r="X1109" i="1"/>
  <c r="X1110" i="1"/>
  <c r="X1111" i="1"/>
  <c r="X1112" i="1"/>
  <c r="X1113" i="1"/>
  <c r="X1114" i="1"/>
  <c r="X1115" i="1"/>
  <c r="X1116" i="1"/>
  <c r="X1117" i="1"/>
  <c r="X1118" i="1"/>
  <c r="X1119" i="1"/>
  <c r="X1120" i="1"/>
  <c r="X1121" i="1"/>
  <c r="X1122" i="1"/>
  <c r="X1123" i="1"/>
  <c r="X1124" i="1"/>
  <c r="X1125" i="1"/>
  <c r="X1126" i="1"/>
  <c r="X1127" i="1"/>
  <c r="X1128" i="1"/>
  <c r="X1129" i="1"/>
  <c r="X1130" i="1"/>
  <c r="X1131" i="1"/>
  <c r="X1132" i="1"/>
  <c r="X1133" i="1"/>
  <c r="X1134" i="1"/>
  <c r="X1135" i="1"/>
  <c r="X1136" i="1"/>
  <c r="X1137" i="1"/>
  <c r="X1138" i="1"/>
  <c r="X1139" i="1"/>
  <c r="X1140" i="1"/>
  <c r="X1141" i="1"/>
  <c r="X1142" i="1"/>
  <c r="X1143" i="1"/>
  <c r="X1144" i="1"/>
  <c r="X1145" i="1"/>
  <c r="X1146" i="1"/>
  <c r="X1147" i="1"/>
  <c r="X1148" i="1"/>
  <c r="X1149" i="1"/>
  <c r="X1150" i="1"/>
  <c r="X1151" i="1"/>
  <c r="X1152" i="1"/>
  <c r="X1153" i="1"/>
  <c r="X1154" i="1"/>
  <c r="X1155" i="1"/>
  <c r="X1156" i="1"/>
  <c r="X1157" i="1"/>
  <c r="X1158" i="1"/>
  <c r="X1159" i="1"/>
  <c r="X1160" i="1"/>
  <c r="X1161" i="1"/>
  <c r="X1162" i="1"/>
  <c r="X1163" i="1"/>
  <c r="X1164" i="1"/>
  <c r="X1165" i="1"/>
  <c r="X1166" i="1"/>
  <c r="X1167" i="1"/>
  <c r="X1168" i="1"/>
  <c r="X1169" i="1"/>
  <c r="X1170" i="1"/>
  <c r="X1171" i="1"/>
  <c r="X1172" i="1"/>
  <c r="X1173" i="1"/>
  <c r="X1174" i="1"/>
  <c r="X1175" i="1"/>
  <c r="X1176" i="1"/>
  <c r="X1177" i="1"/>
  <c r="X1178" i="1"/>
  <c r="X1179" i="1"/>
  <c r="X1180" i="1"/>
  <c r="X1181" i="1"/>
  <c r="X1182" i="1"/>
  <c r="X1183" i="1"/>
  <c r="X1184" i="1"/>
  <c r="X1185" i="1"/>
  <c r="X1186" i="1"/>
  <c r="X1187" i="1"/>
  <c r="X1188" i="1"/>
  <c r="X1189" i="1"/>
  <c r="X1190" i="1"/>
  <c r="X1191" i="1"/>
  <c r="X1192" i="1"/>
  <c r="X1193" i="1"/>
  <c r="X1194" i="1"/>
  <c r="X1195" i="1"/>
  <c r="X1196" i="1"/>
  <c r="X1197" i="1"/>
  <c r="X1198" i="1"/>
  <c r="X1199" i="1"/>
  <c r="X1200" i="1"/>
  <c r="X1201" i="1"/>
  <c r="X1202" i="1"/>
  <c r="X1203" i="1"/>
  <c r="X1204" i="1"/>
  <c r="X1205" i="1"/>
  <c r="X1206" i="1"/>
  <c r="X1207" i="1"/>
  <c r="X1208" i="1"/>
  <c r="X1209" i="1"/>
  <c r="X1210" i="1"/>
  <c r="X1211" i="1"/>
  <c r="X1212" i="1"/>
  <c r="X1213" i="1"/>
  <c r="X1214" i="1"/>
  <c r="X1215" i="1"/>
  <c r="X1216" i="1"/>
  <c r="X1217" i="1"/>
  <c r="X1218" i="1"/>
  <c r="X1219" i="1"/>
  <c r="X1220" i="1"/>
  <c r="X1221" i="1"/>
  <c r="X1222" i="1"/>
  <c r="X1223" i="1"/>
  <c r="X1224" i="1"/>
  <c r="X1225" i="1"/>
  <c r="X1226" i="1"/>
  <c r="X1227" i="1"/>
  <c r="X1228" i="1"/>
  <c r="X1229" i="1"/>
  <c r="X1230" i="1"/>
  <c r="C74" i="8"/>
  <c r="C65" i="8"/>
  <c r="C33" i="8"/>
  <c r="BQ33" i="8"/>
  <c r="C24" i="8"/>
  <c r="Q1767" i="1"/>
  <c r="R1767" i="1"/>
  <c r="S1767" i="1"/>
  <c r="T1767" i="1"/>
  <c r="U1767" i="1"/>
  <c r="T1769" i="1"/>
  <c r="G5" i="6"/>
  <c r="Q1769" i="1"/>
  <c r="R1769" i="1"/>
  <c r="S1769" i="1"/>
  <c r="U1769" i="1"/>
  <c r="Q1770" i="1"/>
  <c r="R1770" i="1"/>
  <c r="S1770" i="1"/>
  <c r="T1770" i="1"/>
  <c r="U1770" i="1"/>
  <c r="Q1771" i="1"/>
  <c r="R1771" i="1"/>
  <c r="S1771" i="1"/>
  <c r="T1771" i="1"/>
  <c r="U1771" i="1"/>
  <c r="Q1772" i="1"/>
  <c r="R1772" i="1"/>
  <c r="S1772" i="1"/>
  <c r="T1772" i="1"/>
  <c r="U1772" i="1"/>
  <c r="Q1773" i="1"/>
  <c r="R1773" i="1"/>
  <c r="S1773" i="1"/>
  <c r="T1773" i="1"/>
  <c r="U1773" i="1"/>
  <c r="Q1774" i="1"/>
  <c r="R1774" i="1"/>
  <c r="S1774" i="1"/>
  <c r="T1774" i="1"/>
  <c r="U1774" i="1"/>
  <c r="Q1775" i="1"/>
  <c r="R1775" i="1"/>
  <c r="S1775" i="1"/>
  <c r="T1775" i="1"/>
  <c r="U1775" i="1"/>
  <c r="Q1776" i="1"/>
  <c r="R1776" i="1"/>
  <c r="S1776" i="1"/>
  <c r="T1776" i="1"/>
  <c r="U1776" i="1"/>
  <c r="Q1777" i="1"/>
  <c r="R1777" i="1"/>
  <c r="S1777" i="1"/>
  <c r="T1777" i="1"/>
  <c r="U1777" i="1"/>
  <c r="Q1778" i="1"/>
  <c r="R1778" i="1"/>
  <c r="S1778" i="1"/>
  <c r="T1778" i="1"/>
  <c r="U1778" i="1"/>
  <c r="Q1779" i="1"/>
  <c r="R1779" i="1"/>
  <c r="S1779" i="1"/>
  <c r="T1779" i="1"/>
  <c r="U1779" i="1"/>
  <c r="Q1780" i="1"/>
  <c r="R1780" i="1"/>
  <c r="S1780" i="1"/>
  <c r="T1780" i="1"/>
  <c r="U1780" i="1"/>
  <c r="Q1781" i="1"/>
  <c r="R1781" i="1"/>
  <c r="S1781" i="1"/>
  <c r="T1781" i="1"/>
  <c r="U1781" i="1"/>
  <c r="Q1782" i="1"/>
  <c r="R1782" i="1"/>
  <c r="S1782" i="1"/>
  <c r="T1782" i="1"/>
  <c r="U1782" i="1"/>
  <c r="Q1783" i="1"/>
  <c r="R1783" i="1"/>
  <c r="S1783" i="1"/>
  <c r="T1783" i="1"/>
  <c r="U1783" i="1"/>
  <c r="Q1784" i="1"/>
  <c r="R1784" i="1"/>
  <c r="S1784" i="1"/>
  <c r="T1784" i="1"/>
  <c r="U1784" i="1"/>
  <c r="Q1785" i="1"/>
  <c r="R1785" i="1"/>
  <c r="S1785" i="1"/>
  <c r="T1785" i="1"/>
  <c r="U1785" i="1"/>
  <c r="Q1786" i="1"/>
  <c r="R1786" i="1"/>
  <c r="S1786" i="1"/>
  <c r="T1786" i="1"/>
  <c r="U1786" i="1"/>
  <c r="Q1789" i="1"/>
  <c r="R1789" i="1"/>
  <c r="S1789" i="1"/>
  <c r="T1789" i="1"/>
  <c r="U1789" i="1"/>
  <c r="Q1790" i="1"/>
  <c r="R1790" i="1"/>
  <c r="S1790" i="1"/>
  <c r="T1790" i="1"/>
  <c r="U1790" i="1"/>
  <c r="Q1791" i="1"/>
  <c r="R1791" i="1"/>
  <c r="S1791" i="1"/>
  <c r="T1791" i="1"/>
  <c r="U1791" i="1"/>
  <c r="Q1792" i="1"/>
  <c r="R1792" i="1"/>
  <c r="S1792" i="1"/>
  <c r="T1792" i="1"/>
  <c r="U1792" i="1"/>
  <c r="Q1793" i="1"/>
  <c r="R1793" i="1"/>
  <c r="S1793" i="1"/>
  <c r="T1793" i="1"/>
  <c r="U1793" i="1"/>
  <c r="Q1794" i="1"/>
  <c r="R1794" i="1"/>
  <c r="S1794" i="1"/>
  <c r="T1794" i="1"/>
  <c r="U1794" i="1"/>
  <c r="Q1795" i="1"/>
  <c r="R1795" i="1"/>
  <c r="S1795" i="1"/>
  <c r="T1795" i="1"/>
  <c r="U1795" i="1"/>
  <c r="Q1796" i="1"/>
  <c r="R1796" i="1"/>
  <c r="S1796" i="1"/>
  <c r="T1796" i="1"/>
  <c r="U1796" i="1"/>
  <c r="Q1797" i="1"/>
  <c r="R1797" i="1"/>
  <c r="S1797" i="1"/>
  <c r="T1797" i="1"/>
  <c r="U1797" i="1"/>
  <c r="Q1798" i="1"/>
  <c r="R1798" i="1"/>
  <c r="S1798" i="1"/>
  <c r="T1798" i="1"/>
  <c r="U1798" i="1"/>
  <c r="Q1799" i="1"/>
  <c r="R1799" i="1"/>
  <c r="S1799" i="1"/>
  <c r="T1799" i="1"/>
  <c r="U1799" i="1"/>
  <c r="Q1800" i="1"/>
  <c r="R1800" i="1"/>
  <c r="S1800" i="1"/>
  <c r="T1800" i="1"/>
  <c r="U1800" i="1"/>
  <c r="Q1801" i="1"/>
  <c r="R1801" i="1"/>
  <c r="S1801" i="1"/>
  <c r="T1801" i="1"/>
  <c r="U1801" i="1"/>
  <c r="Q1802" i="1"/>
  <c r="R1802" i="1"/>
  <c r="S1802" i="1"/>
  <c r="T1802" i="1"/>
  <c r="U1802" i="1"/>
  <c r="Q1803" i="1"/>
  <c r="R1803" i="1"/>
  <c r="S1803" i="1"/>
  <c r="T1803" i="1"/>
  <c r="U1803" i="1"/>
  <c r="Q1804" i="1"/>
  <c r="R1804" i="1"/>
  <c r="S1804" i="1"/>
  <c r="T1804" i="1"/>
  <c r="G46" i="6"/>
  <c r="K46" i="6"/>
  <c r="L46" i="6"/>
  <c r="U1804" i="1"/>
  <c r="Q1805" i="1"/>
  <c r="R1805" i="1"/>
  <c r="S1805" i="1"/>
  <c r="T1805" i="1"/>
  <c r="U1805" i="1"/>
  <c r="Q1806" i="1"/>
  <c r="R1806" i="1"/>
  <c r="S1806" i="1"/>
  <c r="T1806" i="1"/>
  <c r="U1806" i="1"/>
  <c r="Q1807" i="1"/>
  <c r="R1807" i="1"/>
  <c r="S1807" i="1"/>
  <c r="T1807" i="1"/>
  <c r="U1807" i="1"/>
  <c r="Q1810" i="1"/>
  <c r="R1810" i="1"/>
  <c r="S1810" i="1"/>
  <c r="T1810" i="1"/>
  <c r="U1810" i="1"/>
  <c r="Q1811" i="1"/>
  <c r="R1811" i="1"/>
  <c r="S1811" i="1"/>
  <c r="T1811" i="1"/>
  <c r="U1811" i="1"/>
  <c r="Q1812" i="1"/>
  <c r="R1812" i="1"/>
  <c r="S1812" i="1"/>
  <c r="T1812" i="1"/>
  <c r="U1812" i="1"/>
  <c r="Q1813" i="1"/>
  <c r="R1813" i="1"/>
  <c r="S1813" i="1"/>
  <c r="T1813" i="1"/>
  <c r="U1813" i="1"/>
  <c r="Q1814" i="1"/>
  <c r="R1814" i="1"/>
  <c r="S1814" i="1"/>
  <c r="T1814" i="1"/>
  <c r="U1814" i="1"/>
  <c r="Q1815" i="1"/>
  <c r="R1815" i="1"/>
  <c r="S1815" i="1"/>
  <c r="T1815" i="1"/>
  <c r="U1815" i="1"/>
  <c r="Q1816" i="1"/>
  <c r="R1816" i="1"/>
  <c r="S1816" i="1"/>
  <c r="T1816" i="1"/>
  <c r="U1816" i="1"/>
  <c r="Q1817" i="1"/>
  <c r="R1817" i="1"/>
  <c r="S1817" i="1"/>
  <c r="T1817" i="1"/>
  <c r="U1817" i="1"/>
  <c r="Q1818" i="1"/>
  <c r="R1818" i="1"/>
  <c r="S1818" i="1"/>
  <c r="T1818" i="1"/>
  <c r="U1818" i="1"/>
  <c r="Q1819" i="1"/>
  <c r="R1819" i="1"/>
  <c r="S1819" i="1"/>
  <c r="T1819" i="1"/>
  <c r="U1819" i="1"/>
  <c r="Q1820" i="1"/>
  <c r="R1820" i="1"/>
  <c r="S1820" i="1"/>
  <c r="T1820" i="1"/>
  <c r="U1820" i="1"/>
  <c r="Q1821" i="1"/>
  <c r="R1821" i="1"/>
  <c r="S1821" i="1"/>
  <c r="T1821" i="1"/>
  <c r="U1821" i="1"/>
  <c r="Q1822" i="1"/>
  <c r="R1822" i="1"/>
  <c r="S1822" i="1"/>
  <c r="T1822" i="1"/>
  <c r="U1822" i="1"/>
  <c r="Q1823" i="1"/>
  <c r="R1823" i="1"/>
  <c r="S1823" i="1"/>
  <c r="T1823" i="1"/>
  <c r="U1823" i="1"/>
  <c r="Q1824" i="1"/>
  <c r="R1824" i="1"/>
  <c r="S1824" i="1"/>
  <c r="T1824" i="1"/>
  <c r="U1824" i="1"/>
  <c r="Q1825" i="1"/>
  <c r="R1825" i="1"/>
  <c r="S1825" i="1"/>
  <c r="T1825" i="1"/>
  <c r="U1825" i="1"/>
  <c r="Q1826" i="1"/>
  <c r="R1826" i="1"/>
  <c r="S1826" i="1"/>
  <c r="T1826" i="1"/>
  <c r="G74" i="6"/>
  <c r="U1826" i="1"/>
  <c r="Q1827" i="1"/>
  <c r="R1827" i="1"/>
  <c r="S1827" i="1"/>
  <c r="T1827" i="1"/>
  <c r="U1827" i="1"/>
  <c r="Q1830" i="1"/>
  <c r="R1830" i="1"/>
  <c r="S1830" i="1"/>
  <c r="T1830" i="1"/>
  <c r="U1830" i="1"/>
  <c r="Q1831" i="1"/>
  <c r="R1831" i="1"/>
  <c r="S1831" i="1"/>
  <c r="T1831" i="1"/>
  <c r="U1831" i="1"/>
  <c r="Q1832" i="1"/>
  <c r="R1832" i="1"/>
  <c r="S1832" i="1"/>
  <c r="T1832" i="1"/>
  <c r="U1832" i="1"/>
  <c r="Q1833" i="1"/>
  <c r="R1833" i="1"/>
  <c r="S1833" i="1"/>
  <c r="T1833" i="1"/>
  <c r="U1833" i="1"/>
  <c r="Q1834" i="1"/>
  <c r="R1834" i="1"/>
  <c r="S1834" i="1"/>
  <c r="T1834" i="1"/>
  <c r="U1834" i="1"/>
  <c r="Q1835" i="1"/>
  <c r="R1835" i="1"/>
  <c r="S1835" i="1"/>
  <c r="T1835" i="1"/>
  <c r="U1835" i="1"/>
  <c r="Q1836" i="1"/>
  <c r="R1836" i="1"/>
  <c r="S1836" i="1"/>
  <c r="T1836" i="1"/>
  <c r="G89" i="6"/>
  <c r="U1836" i="1"/>
  <c r="Q1837" i="1"/>
  <c r="R1837" i="1"/>
  <c r="S1837" i="1"/>
  <c r="T1837" i="1"/>
  <c r="U1837" i="1"/>
  <c r="Q1838" i="1"/>
  <c r="R1838" i="1"/>
  <c r="S1838" i="1"/>
  <c r="T1838" i="1"/>
  <c r="U1838" i="1"/>
  <c r="Q1839" i="1"/>
  <c r="R1839" i="1"/>
  <c r="S1839" i="1"/>
  <c r="T1839" i="1"/>
  <c r="U1839" i="1"/>
  <c r="Q1840" i="1"/>
  <c r="R1840" i="1"/>
  <c r="S1840" i="1"/>
  <c r="T1840" i="1"/>
  <c r="U1840" i="1"/>
  <c r="Q1841" i="1"/>
  <c r="R1841" i="1"/>
  <c r="S1841" i="1"/>
  <c r="S1849" i="1"/>
  <c r="T1841" i="1"/>
  <c r="U1841" i="1"/>
  <c r="Q1842" i="1"/>
  <c r="R1842" i="1"/>
  <c r="S1842" i="1"/>
  <c r="T1842" i="1"/>
  <c r="U1842" i="1"/>
  <c r="Q1843" i="1"/>
  <c r="R1843" i="1"/>
  <c r="S1843" i="1"/>
  <c r="T1843" i="1"/>
  <c r="U1843" i="1"/>
  <c r="Q1844" i="1"/>
  <c r="R1844" i="1"/>
  <c r="S1844" i="1"/>
  <c r="T1844" i="1"/>
  <c r="G98" i="6"/>
  <c r="U1844" i="1"/>
  <c r="Q1845" i="1"/>
  <c r="R1845" i="1"/>
  <c r="S1845" i="1"/>
  <c r="T1845" i="1"/>
  <c r="U1845" i="1"/>
  <c r="Q1846" i="1"/>
  <c r="R1846" i="1"/>
  <c r="S1846" i="1"/>
  <c r="T1846" i="1"/>
  <c r="U1846" i="1"/>
  <c r="Q1847" i="1"/>
  <c r="R1847" i="1"/>
  <c r="S1847" i="1"/>
  <c r="T1847" i="1"/>
  <c r="U1847" i="1"/>
  <c r="Q1848" i="1"/>
  <c r="R1848" i="1"/>
  <c r="S1848" i="1"/>
  <c r="T1848" i="1"/>
  <c r="G103" i="6"/>
  <c r="U1848" i="1"/>
  <c r="Q1851" i="1"/>
  <c r="R1851" i="1"/>
  <c r="S1851" i="1"/>
  <c r="T1851" i="1"/>
  <c r="U1851" i="1"/>
  <c r="Q1852" i="1"/>
  <c r="R1852" i="1"/>
  <c r="S1852" i="1"/>
  <c r="T1852" i="1"/>
  <c r="U1852" i="1"/>
  <c r="A196" i="6"/>
  <c r="A188" i="6"/>
  <c r="K220" i="10"/>
  <c r="J80" i="10"/>
  <c r="K219" i="10"/>
  <c r="J79" i="10"/>
  <c r="K218" i="10"/>
  <c r="J77" i="10"/>
  <c r="K217" i="10"/>
  <c r="J76" i="10"/>
  <c r="M76" i="10"/>
  <c r="K216" i="10"/>
  <c r="J75" i="10"/>
  <c r="M75" i="10"/>
  <c r="K215" i="10"/>
  <c r="K212" i="10"/>
  <c r="J71" i="10"/>
  <c r="K211" i="10"/>
  <c r="J70" i="10"/>
  <c r="M70" i="10"/>
  <c r="K210" i="10"/>
  <c r="J69" i="10"/>
  <c r="K209" i="10"/>
  <c r="J68" i="10"/>
  <c r="K208" i="10"/>
  <c r="J67" i="10"/>
  <c r="K207" i="10"/>
  <c r="K206" i="10"/>
  <c r="J65" i="10"/>
  <c r="K204" i="10"/>
  <c r="J63" i="10"/>
  <c r="M63" i="10"/>
  <c r="N63" i="10"/>
  <c r="K202" i="10"/>
  <c r="J62" i="10"/>
  <c r="K201" i="10"/>
  <c r="J61" i="10"/>
  <c r="K200" i="10"/>
  <c r="J60" i="10"/>
  <c r="K199" i="10"/>
  <c r="J59" i="10"/>
  <c r="K193" i="10"/>
  <c r="J53" i="10"/>
  <c r="K192" i="10"/>
  <c r="J52" i="10"/>
  <c r="K191" i="10"/>
  <c r="K190" i="10"/>
  <c r="J49" i="10"/>
  <c r="M49" i="10"/>
  <c r="K189" i="10"/>
  <c r="J48" i="10"/>
  <c r="M48" i="10"/>
  <c r="K188" i="10"/>
  <c r="J47" i="10"/>
  <c r="K185" i="10"/>
  <c r="J44" i="10"/>
  <c r="K184" i="10"/>
  <c r="J43" i="10"/>
  <c r="M43" i="10"/>
  <c r="K183" i="10"/>
  <c r="J42" i="10"/>
  <c r="K182" i="10"/>
  <c r="J41" i="10"/>
  <c r="K181" i="10"/>
  <c r="J40" i="10"/>
  <c r="K180" i="10"/>
  <c r="J39" i="10"/>
  <c r="K179" i="10"/>
  <c r="J38" i="10"/>
  <c r="K177" i="10"/>
  <c r="J36" i="10"/>
  <c r="M36" i="10"/>
  <c r="K175" i="10"/>
  <c r="J35" i="10"/>
  <c r="K174" i="10"/>
  <c r="J34" i="10"/>
  <c r="K173" i="10"/>
  <c r="J33" i="10"/>
  <c r="K172" i="10"/>
  <c r="J32" i="10"/>
  <c r="K166" i="10"/>
  <c r="J26" i="10"/>
  <c r="K165" i="10"/>
  <c r="J25" i="10"/>
  <c r="N25" i="10"/>
  <c r="K164" i="10"/>
  <c r="J23" i="10"/>
  <c r="K163" i="10"/>
  <c r="J22" i="10"/>
  <c r="N22" i="10"/>
  <c r="K162" i="10"/>
  <c r="J21" i="10"/>
  <c r="N21" i="10"/>
  <c r="K161" i="10"/>
  <c r="J20" i="10"/>
  <c r="O20" i="10"/>
  <c r="K157" i="10"/>
  <c r="J16" i="10"/>
  <c r="K156" i="10"/>
  <c r="J15" i="10"/>
  <c r="K155" i="10"/>
  <c r="K154" i="10"/>
  <c r="J13" i="10"/>
  <c r="K153" i="10"/>
  <c r="J12" i="10"/>
  <c r="K150" i="10"/>
  <c r="J9" i="10"/>
  <c r="N9" i="10"/>
  <c r="K148" i="10"/>
  <c r="J8" i="10"/>
  <c r="K146" i="10"/>
  <c r="J6" i="10"/>
  <c r="K145" i="10"/>
  <c r="J5" i="10"/>
  <c r="K80" i="10"/>
  <c r="M80" i="10"/>
  <c r="K79" i="10"/>
  <c r="M79" i="10"/>
  <c r="K77" i="10"/>
  <c r="M77" i="10"/>
  <c r="K74" i="10"/>
  <c r="M74" i="10"/>
  <c r="J74" i="10"/>
  <c r="K71" i="10"/>
  <c r="M71" i="10"/>
  <c r="K69" i="10"/>
  <c r="M69" i="10"/>
  <c r="N69" i="10"/>
  <c r="K68" i="10"/>
  <c r="M68" i="10"/>
  <c r="N68" i="10"/>
  <c r="K67" i="10"/>
  <c r="M67" i="10"/>
  <c r="K66" i="10"/>
  <c r="M66" i="10"/>
  <c r="J66" i="10"/>
  <c r="K65" i="10"/>
  <c r="M65" i="10"/>
  <c r="K62" i="10"/>
  <c r="M62" i="10"/>
  <c r="K61" i="10"/>
  <c r="M61" i="10"/>
  <c r="K60" i="10"/>
  <c r="M60" i="10"/>
  <c r="K59" i="10"/>
  <c r="M59" i="10"/>
  <c r="K53" i="10"/>
  <c r="M53" i="10"/>
  <c r="K52" i="10"/>
  <c r="M52" i="10"/>
  <c r="N52" i="10"/>
  <c r="K50" i="10"/>
  <c r="M50" i="10"/>
  <c r="J50" i="10"/>
  <c r="K47" i="10"/>
  <c r="M47" i="10"/>
  <c r="K44" i="10"/>
  <c r="M44" i="10"/>
  <c r="K42" i="10"/>
  <c r="M42" i="10"/>
  <c r="K41" i="10"/>
  <c r="M41" i="10"/>
  <c r="K40" i="10"/>
  <c r="M40" i="10"/>
  <c r="K39" i="10"/>
  <c r="M39" i="10"/>
  <c r="K38" i="10"/>
  <c r="M38" i="10"/>
  <c r="K35" i="10"/>
  <c r="M35" i="10"/>
  <c r="K34" i="10"/>
  <c r="M34" i="10"/>
  <c r="K33" i="10"/>
  <c r="M33" i="10"/>
  <c r="N33" i="10"/>
  <c r="K32" i="10"/>
  <c r="M32" i="10"/>
  <c r="L26" i="10"/>
  <c r="N26" i="10"/>
  <c r="L23" i="10"/>
  <c r="N23" i="10"/>
  <c r="L20" i="10"/>
  <c r="N20" i="10"/>
  <c r="L17" i="10"/>
  <c r="L15" i="10"/>
  <c r="L14" i="10"/>
  <c r="J14" i="10"/>
  <c r="L13" i="10"/>
  <c r="L12" i="10"/>
  <c r="L11" i="10"/>
  <c r="L8" i="10"/>
  <c r="L7" i="10"/>
  <c r="J7" i="10"/>
  <c r="L6" i="10"/>
  <c r="L5" i="10"/>
  <c r="BQ15" i="8"/>
  <c r="V15" i="8"/>
  <c r="V24" i="8"/>
  <c r="D74" i="8"/>
  <c r="W65" i="8"/>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A162" i="6"/>
  <c r="A136" i="6"/>
  <c r="A108" i="6"/>
  <c r="A81" i="6"/>
  <c r="A55" i="6"/>
  <c r="A28" i="6"/>
  <c r="W1894" i="1"/>
  <c r="W1895" i="1"/>
  <c r="W1896" i="1"/>
  <c r="W1897" i="1"/>
  <c r="W1898" i="1"/>
  <c r="W1899" i="1"/>
  <c r="F170" i="6"/>
  <c r="I170" i="6"/>
  <c r="W1900" i="1"/>
  <c r="W1901" i="1"/>
  <c r="W1902" i="1"/>
  <c r="W1903" i="1"/>
  <c r="W1904" i="1"/>
  <c r="W1905" i="1"/>
  <c r="W1906" i="1"/>
  <c r="W1907" i="1"/>
  <c r="F179" i="6"/>
  <c r="I179" i="6"/>
  <c r="W1908" i="1"/>
  <c r="W1909" i="1"/>
  <c r="W1910" i="1"/>
  <c r="W1893" i="1"/>
  <c r="W1874" i="1"/>
  <c r="W1875" i="1"/>
  <c r="W1876" i="1"/>
  <c r="W1877" i="1"/>
  <c r="F157" i="6"/>
  <c r="I157" i="6"/>
  <c r="W1878" i="1"/>
  <c r="W1879" i="1"/>
  <c r="W1880" i="1"/>
  <c r="W1881" i="1"/>
  <c r="W1882" i="1"/>
  <c r="W1883" i="1"/>
  <c r="W1884" i="1"/>
  <c r="W1885" i="1"/>
  <c r="W1886" i="1"/>
  <c r="W1887" i="1"/>
  <c r="W1888" i="1"/>
  <c r="W1889" i="1"/>
  <c r="W1890" i="1"/>
  <c r="W1873" i="1"/>
  <c r="W1852" i="1"/>
  <c r="W1853" i="1"/>
  <c r="W1854" i="1"/>
  <c r="W1855" i="1"/>
  <c r="W1856" i="1"/>
  <c r="W1857" i="1"/>
  <c r="W1858" i="1"/>
  <c r="W1859" i="1"/>
  <c r="W1860" i="1"/>
  <c r="W1861" i="1"/>
  <c r="W1862" i="1"/>
  <c r="W1863" i="1"/>
  <c r="W1864" i="1"/>
  <c r="W1865" i="1"/>
  <c r="W1866" i="1"/>
  <c r="W1867" i="1"/>
  <c r="W1868" i="1"/>
  <c r="W1869" i="1"/>
  <c r="W1870" i="1"/>
  <c r="W1851" i="1"/>
  <c r="W1831" i="1"/>
  <c r="W1832" i="1"/>
  <c r="W1833" i="1"/>
  <c r="W1834" i="1"/>
  <c r="F102" i="6"/>
  <c r="I102" i="6"/>
  <c r="W1835" i="1"/>
  <c r="W1836" i="1"/>
  <c r="F89" i="6"/>
  <c r="I89" i="6"/>
  <c r="W1837" i="1"/>
  <c r="F90" i="6"/>
  <c r="I90" i="6"/>
  <c r="W1838" i="1"/>
  <c r="F91" i="6"/>
  <c r="I91" i="6"/>
  <c r="W1839" i="1"/>
  <c r="F92" i="6"/>
  <c r="I92" i="6"/>
  <c r="W1840" i="1"/>
  <c r="W1841" i="1"/>
  <c r="W1842" i="1"/>
  <c r="W1843" i="1"/>
  <c r="W1844" i="1"/>
  <c r="W1845" i="1"/>
  <c r="W1846" i="1"/>
  <c r="W1847" i="1"/>
  <c r="W1848" i="1"/>
  <c r="W1830" i="1"/>
  <c r="W1811" i="1"/>
  <c r="W1812" i="1"/>
  <c r="F60" i="6"/>
  <c r="I60" i="6"/>
  <c r="W1813" i="1"/>
  <c r="F61" i="6"/>
  <c r="W1814" i="1"/>
  <c r="W1815" i="1"/>
  <c r="F62" i="6"/>
  <c r="I62" i="6"/>
  <c r="W1816" i="1"/>
  <c r="F63" i="6"/>
  <c r="I63" i="6"/>
  <c r="W1817" i="1"/>
  <c r="F64" i="6"/>
  <c r="I64" i="6"/>
  <c r="W1818" i="1"/>
  <c r="W1819" i="1"/>
  <c r="F66" i="6"/>
  <c r="I66" i="6"/>
  <c r="W1820" i="1"/>
  <c r="F67" i="6"/>
  <c r="I67" i="6"/>
  <c r="W1821" i="1"/>
  <c r="W1822" i="1"/>
  <c r="W1823" i="1"/>
  <c r="W1824" i="1"/>
  <c r="W1825" i="1"/>
  <c r="F73" i="6"/>
  <c r="I73" i="6"/>
  <c r="W1826" i="1"/>
  <c r="W1827" i="1"/>
  <c r="W1810" i="1"/>
  <c r="W1790" i="1"/>
  <c r="F32" i="6"/>
  <c r="I32" i="6"/>
  <c r="W1791" i="1"/>
  <c r="F33" i="6"/>
  <c r="I33" i="6"/>
  <c r="W1792" i="1"/>
  <c r="W1793" i="1"/>
  <c r="F50" i="6"/>
  <c r="I50" i="6"/>
  <c r="W1794" i="1"/>
  <c r="F35" i="6"/>
  <c r="I35" i="6"/>
  <c r="W1795" i="1"/>
  <c r="F36" i="6"/>
  <c r="I36" i="6"/>
  <c r="W1796" i="1"/>
  <c r="F37" i="6"/>
  <c r="I37" i="6"/>
  <c r="W1797" i="1"/>
  <c r="W1798" i="1"/>
  <c r="F39" i="6"/>
  <c r="I39" i="6"/>
  <c r="W1799" i="1"/>
  <c r="W1800" i="1"/>
  <c r="W1801" i="1"/>
  <c r="F42" i="6"/>
  <c r="I42" i="6"/>
  <c r="W1802" i="1"/>
  <c r="W1803" i="1"/>
  <c r="W1804" i="1"/>
  <c r="W1805" i="1"/>
  <c r="F47" i="6"/>
  <c r="I47" i="6"/>
  <c r="W1806" i="1"/>
  <c r="F48" i="6"/>
  <c r="I48" i="6"/>
  <c r="W1807" i="1"/>
  <c r="W1789" i="1"/>
  <c r="W1770" i="1"/>
  <c r="W1771" i="1"/>
  <c r="F7" i="6"/>
  <c r="I7" i="6"/>
  <c r="W1772" i="1"/>
  <c r="F8" i="6"/>
  <c r="I8" i="6"/>
  <c r="W1773" i="1"/>
  <c r="F21" i="6"/>
  <c r="I21" i="6"/>
  <c r="W1774" i="1"/>
  <c r="W1775" i="1"/>
  <c r="W1776" i="1"/>
  <c r="W1777" i="1"/>
  <c r="F12" i="6"/>
  <c r="I12" i="6"/>
  <c r="W1778" i="1"/>
  <c r="W1779" i="1"/>
  <c r="W1780" i="1"/>
  <c r="F15" i="6"/>
  <c r="I15" i="6"/>
  <c r="W1781" i="1"/>
  <c r="W1782" i="1"/>
  <c r="W1783" i="1"/>
  <c r="W1784" i="1"/>
  <c r="F20" i="6"/>
  <c r="I20" i="6"/>
  <c r="W1785" i="1"/>
  <c r="F22" i="6"/>
  <c r="I22" i="6"/>
  <c r="W1786" i="1"/>
  <c r="F23" i="6"/>
  <c r="I23" i="6"/>
  <c r="W1769" i="1"/>
  <c r="F5" i="6"/>
  <c r="I5" i="6"/>
  <c r="Q1894" i="1"/>
  <c r="R1894" i="1"/>
  <c r="S1894" i="1"/>
  <c r="T1894" i="1"/>
  <c r="F166" i="6"/>
  <c r="I166" i="6"/>
  <c r="U1894" i="1"/>
  <c r="Q1895" i="1"/>
  <c r="R1895" i="1"/>
  <c r="S1895" i="1"/>
  <c r="T1895" i="1"/>
  <c r="U1895" i="1"/>
  <c r="Q1896" i="1"/>
  <c r="R1896" i="1"/>
  <c r="S1896" i="1"/>
  <c r="T1896" i="1"/>
  <c r="G168" i="6"/>
  <c r="K168" i="6"/>
  <c r="L168" i="6"/>
  <c r="U1896" i="1"/>
  <c r="Q1897" i="1"/>
  <c r="R1897" i="1"/>
  <c r="S1897" i="1"/>
  <c r="T1897" i="1"/>
  <c r="G183" i="6"/>
  <c r="K183" i="6"/>
  <c r="U1897" i="1"/>
  <c r="Q1898" i="1"/>
  <c r="R1898" i="1"/>
  <c r="S1898" i="1"/>
  <c r="T1898" i="1"/>
  <c r="G169" i="6"/>
  <c r="U1898" i="1"/>
  <c r="Q1899" i="1"/>
  <c r="R1899" i="1"/>
  <c r="S1899" i="1"/>
  <c r="T1899" i="1"/>
  <c r="G170" i="6"/>
  <c r="U1899" i="1"/>
  <c r="Q1900" i="1"/>
  <c r="R1900" i="1"/>
  <c r="S1900" i="1"/>
  <c r="T1900" i="1"/>
  <c r="G171" i="6"/>
  <c r="U1900" i="1"/>
  <c r="Q1901" i="1"/>
  <c r="R1901" i="1"/>
  <c r="S1901" i="1"/>
  <c r="T1901" i="1"/>
  <c r="U1901" i="1"/>
  <c r="Q1902" i="1"/>
  <c r="R1902" i="1"/>
  <c r="S1902" i="1"/>
  <c r="T1902" i="1"/>
  <c r="G173" i="6"/>
  <c r="K173" i="6"/>
  <c r="L173" i="6"/>
  <c r="U1902" i="1"/>
  <c r="Q1903" i="1"/>
  <c r="R1903" i="1"/>
  <c r="S1903" i="1"/>
  <c r="T1903" i="1"/>
  <c r="U1903" i="1"/>
  <c r="Q1904" i="1"/>
  <c r="R1904" i="1"/>
  <c r="S1904" i="1"/>
  <c r="T1904" i="1"/>
  <c r="U1904" i="1"/>
  <c r="Q1905" i="1"/>
  <c r="R1905" i="1"/>
  <c r="S1905" i="1"/>
  <c r="T1905" i="1"/>
  <c r="U1905" i="1"/>
  <c r="Q1906" i="1"/>
  <c r="R1906" i="1"/>
  <c r="S1906" i="1"/>
  <c r="T1906" i="1"/>
  <c r="U1906" i="1"/>
  <c r="Q1907" i="1"/>
  <c r="R1907" i="1"/>
  <c r="S1907" i="1"/>
  <c r="T1907" i="1"/>
  <c r="G179" i="6"/>
  <c r="U1907" i="1"/>
  <c r="Q1908" i="1"/>
  <c r="R1908" i="1"/>
  <c r="S1908" i="1"/>
  <c r="T1908" i="1"/>
  <c r="G180" i="6"/>
  <c r="U1908" i="1"/>
  <c r="Q1909" i="1"/>
  <c r="R1909" i="1"/>
  <c r="S1909" i="1"/>
  <c r="T1909" i="1"/>
  <c r="F181" i="6"/>
  <c r="I181" i="6"/>
  <c r="U1909" i="1"/>
  <c r="Q1910" i="1"/>
  <c r="R1910" i="1"/>
  <c r="S1910" i="1"/>
  <c r="T1910" i="1"/>
  <c r="G182" i="6"/>
  <c r="U1910" i="1"/>
  <c r="U1893" i="1"/>
  <c r="T1893" i="1"/>
  <c r="G165" i="6"/>
  <c r="S1893" i="1"/>
  <c r="R1893" i="1"/>
  <c r="Q1893" i="1"/>
  <c r="Q1874" i="1"/>
  <c r="R1874" i="1"/>
  <c r="S1874" i="1"/>
  <c r="T1874" i="1"/>
  <c r="U1874" i="1"/>
  <c r="Q1875" i="1"/>
  <c r="R1875" i="1"/>
  <c r="S1875" i="1"/>
  <c r="T1875" i="1"/>
  <c r="G141" i="6"/>
  <c r="U1875" i="1"/>
  <c r="Q1876" i="1"/>
  <c r="R1876" i="1"/>
  <c r="S1876" i="1"/>
  <c r="T1876" i="1"/>
  <c r="G142" i="6"/>
  <c r="K142" i="6"/>
  <c r="L142" i="6"/>
  <c r="U1876" i="1"/>
  <c r="Q1877" i="1"/>
  <c r="R1877" i="1"/>
  <c r="S1877" i="1"/>
  <c r="T1877" i="1"/>
  <c r="U1877" i="1"/>
  <c r="Q1878" i="1"/>
  <c r="R1878" i="1"/>
  <c r="S1878" i="1"/>
  <c r="T1878" i="1"/>
  <c r="G143" i="6"/>
  <c r="U1878" i="1"/>
  <c r="Q1879" i="1"/>
  <c r="R1879" i="1"/>
  <c r="S1879" i="1"/>
  <c r="T1879" i="1"/>
  <c r="G144" i="6"/>
  <c r="U1879" i="1"/>
  <c r="Q1880" i="1"/>
  <c r="R1880" i="1"/>
  <c r="S1880" i="1"/>
  <c r="T1880" i="1"/>
  <c r="U1880" i="1"/>
  <c r="Q1881" i="1"/>
  <c r="R1881" i="1"/>
  <c r="S1881" i="1"/>
  <c r="T1881" i="1"/>
  <c r="U1881" i="1"/>
  <c r="Q1882" i="1"/>
  <c r="R1882" i="1"/>
  <c r="S1882" i="1"/>
  <c r="T1882" i="1"/>
  <c r="G147" i="6"/>
  <c r="K147" i="6"/>
  <c r="L147" i="6"/>
  <c r="U1882" i="1"/>
  <c r="Q1883" i="1"/>
  <c r="R1883" i="1"/>
  <c r="S1883" i="1"/>
  <c r="T1883" i="1"/>
  <c r="U1883" i="1"/>
  <c r="Q1884" i="1"/>
  <c r="R1884" i="1"/>
  <c r="S1884" i="1"/>
  <c r="T1884" i="1"/>
  <c r="F149" i="6"/>
  <c r="I149" i="6"/>
  <c r="U1884" i="1"/>
  <c r="Q1885" i="1"/>
  <c r="R1885" i="1"/>
  <c r="S1885" i="1"/>
  <c r="T1885" i="1"/>
  <c r="U1885" i="1"/>
  <c r="Q1886" i="1"/>
  <c r="R1886" i="1"/>
  <c r="S1886" i="1"/>
  <c r="T1886" i="1"/>
  <c r="U1886" i="1"/>
  <c r="Q1887" i="1"/>
  <c r="R1887" i="1"/>
  <c r="S1887" i="1"/>
  <c r="T1887" i="1"/>
  <c r="G153" i="6"/>
  <c r="U1887" i="1"/>
  <c r="Q1888" i="1"/>
  <c r="R1888" i="1"/>
  <c r="S1888" i="1"/>
  <c r="T1888" i="1"/>
  <c r="F154" i="6"/>
  <c r="I154" i="6"/>
  <c r="U1888" i="1"/>
  <c r="Q1889" i="1"/>
  <c r="R1889" i="1"/>
  <c r="S1889" i="1"/>
  <c r="T1889" i="1"/>
  <c r="U1889" i="1"/>
  <c r="Q1890" i="1"/>
  <c r="R1890" i="1"/>
  <c r="S1890" i="1"/>
  <c r="T1890" i="1"/>
  <c r="G156" i="6"/>
  <c r="U1890" i="1"/>
  <c r="U1873" i="1"/>
  <c r="T1873" i="1"/>
  <c r="G139" i="6"/>
  <c r="S1873" i="1"/>
  <c r="S1891" i="1"/>
  <c r="R1873" i="1"/>
  <c r="Q1873" i="1"/>
  <c r="F112" i="6"/>
  <c r="I112" i="6"/>
  <c r="Q1853" i="1"/>
  <c r="R1853" i="1"/>
  <c r="S1853" i="1"/>
  <c r="T1853" i="1"/>
  <c r="G113" i="6"/>
  <c r="N113" i="6"/>
  <c r="O113" i="6"/>
  <c r="U1853" i="1"/>
  <c r="Q1854" i="1"/>
  <c r="R1854" i="1"/>
  <c r="S1854" i="1"/>
  <c r="T1854" i="1"/>
  <c r="F114" i="6"/>
  <c r="I114" i="6"/>
  <c r="U1854" i="1"/>
  <c r="Q1855" i="1"/>
  <c r="R1855" i="1"/>
  <c r="S1855" i="1"/>
  <c r="T1855" i="1"/>
  <c r="G129" i="6"/>
  <c r="N129" i="6"/>
  <c r="O129" i="6"/>
  <c r="U1855" i="1"/>
  <c r="Q1856" i="1"/>
  <c r="R1856" i="1"/>
  <c r="S1856" i="1"/>
  <c r="T1856" i="1"/>
  <c r="U1856" i="1"/>
  <c r="Q1857" i="1"/>
  <c r="R1857" i="1"/>
  <c r="S1857" i="1"/>
  <c r="T1857" i="1"/>
  <c r="F116" i="6"/>
  <c r="I116" i="6"/>
  <c r="U1857" i="1"/>
  <c r="Q1858" i="1"/>
  <c r="R1858" i="1"/>
  <c r="S1858" i="1"/>
  <c r="T1858" i="1"/>
  <c r="G117" i="6"/>
  <c r="K117" i="6"/>
  <c r="L117" i="6"/>
  <c r="U1858" i="1"/>
  <c r="Q1859" i="1"/>
  <c r="R1859" i="1"/>
  <c r="S1859" i="1"/>
  <c r="T1859" i="1"/>
  <c r="F118" i="6"/>
  <c r="I118" i="6"/>
  <c r="U1859" i="1"/>
  <c r="Q1860" i="1"/>
  <c r="R1860" i="1"/>
  <c r="S1860" i="1"/>
  <c r="T1860" i="1"/>
  <c r="G119" i="6"/>
  <c r="K119" i="6"/>
  <c r="L119" i="6"/>
  <c r="U1860" i="1"/>
  <c r="Q1861" i="1"/>
  <c r="R1861" i="1"/>
  <c r="S1861" i="1"/>
  <c r="T1861" i="1"/>
  <c r="U1861" i="1"/>
  <c r="Q1862" i="1"/>
  <c r="R1862" i="1"/>
  <c r="S1862" i="1"/>
  <c r="T1862" i="1"/>
  <c r="G121" i="6"/>
  <c r="K121" i="6"/>
  <c r="L121" i="6"/>
  <c r="U1862" i="1"/>
  <c r="Q1863" i="1"/>
  <c r="R1863" i="1"/>
  <c r="S1863" i="1"/>
  <c r="T1863" i="1"/>
  <c r="F122" i="6"/>
  <c r="I122" i="6"/>
  <c r="U1863" i="1"/>
  <c r="Q1864" i="1"/>
  <c r="R1864" i="1"/>
  <c r="S1864" i="1"/>
  <c r="T1864" i="1"/>
  <c r="U1864" i="1"/>
  <c r="Q1865" i="1"/>
  <c r="R1865" i="1"/>
  <c r="S1865" i="1"/>
  <c r="T1865" i="1"/>
  <c r="G125" i="6"/>
  <c r="N125" i="6"/>
  <c r="O125" i="6"/>
  <c r="U1865" i="1"/>
  <c r="Q1866" i="1"/>
  <c r="R1866" i="1"/>
  <c r="S1866" i="1"/>
  <c r="T1866" i="1"/>
  <c r="G126" i="6"/>
  <c r="U1866" i="1"/>
  <c r="Q1867" i="1"/>
  <c r="R1867" i="1"/>
  <c r="S1867" i="1"/>
  <c r="T1867" i="1"/>
  <c r="F127" i="6"/>
  <c r="I127" i="6"/>
  <c r="U1867" i="1"/>
  <c r="Q1868" i="1"/>
  <c r="R1868" i="1"/>
  <c r="S1868" i="1"/>
  <c r="T1868" i="1"/>
  <c r="F128" i="6"/>
  <c r="I128" i="6"/>
  <c r="U1868" i="1"/>
  <c r="Q1869" i="1"/>
  <c r="R1869" i="1"/>
  <c r="S1869" i="1"/>
  <c r="T1869" i="1"/>
  <c r="G130" i="6"/>
  <c r="U1869" i="1"/>
  <c r="Q1870" i="1"/>
  <c r="R1870" i="1"/>
  <c r="S1870" i="1"/>
  <c r="T1870" i="1"/>
  <c r="F131" i="6"/>
  <c r="I131" i="6"/>
  <c r="U1870" i="1"/>
  <c r="F111" i="6"/>
  <c r="I111" i="6"/>
  <c r="G88" i="6"/>
  <c r="N88" i="6"/>
  <c r="O88" i="6"/>
  <c r="G101" i="6"/>
  <c r="K101" i="6"/>
  <c r="L101" i="6"/>
  <c r="G84" i="6"/>
  <c r="K84" i="6"/>
  <c r="L84" i="6"/>
  <c r="G68" i="6"/>
  <c r="K68" i="6"/>
  <c r="L68" i="6"/>
  <c r="G75" i="6"/>
  <c r="K75" i="6"/>
  <c r="L75" i="6"/>
  <c r="G50" i="6"/>
  <c r="K50" i="6"/>
  <c r="L50" i="6"/>
  <c r="N50" i="6"/>
  <c r="O50" i="6"/>
  <c r="G35" i="6"/>
  <c r="K35" i="6"/>
  <c r="L35" i="6"/>
  <c r="G39" i="6"/>
  <c r="K39" i="6"/>
  <c r="L39" i="6"/>
  <c r="G43" i="6"/>
  <c r="G48" i="6"/>
  <c r="N48" i="6"/>
  <c r="O48" i="6"/>
  <c r="K48" i="6"/>
  <c r="L48" i="6"/>
  <c r="G49" i="6"/>
  <c r="N49" i="6"/>
  <c r="O49" i="6"/>
  <c r="G10" i="6"/>
  <c r="F11" i="6"/>
  <c r="I11" i="6"/>
  <c r="G15" i="6"/>
  <c r="K15" i="6"/>
  <c r="L15" i="6"/>
  <c r="F16" i="6"/>
  <c r="I16" i="6"/>
  <c r="G19" i="6"/>
  <c r="N19" i="6"/>
  <c r="O19" i="6"/>
  <c r="G22" i="6"/>
  <c r="BG65" i="8"/>
  <c r="AO65" i="8"/>
  <c r="AO74" i="8"/>
  <c r="H51" i="8"/>
  <c r="H56" i="8"/>
  <c r="AX65" i="8"/>
  <c r="AX74" i="8"/>
  <c r="CO65" i="8"/>
  <c r="CO74" i="8"/>
  <c r="CN65" i="8"/>
  <c r="CN74" i="8"/>
  <c r="CF65" i="8"/>
  <c r="CF74" i="8"/>
  <c r="BZ65" i="8"/>
  <c r="BS65" i="8"/>
  <c r="BT65" i="8"/>
  <c r="BH65" i="8"/>
  <c r="BH74" i="8"/>
  <c r="AY65" i="8"/>
  <c r="AP65" i="8"/>
  <c r="AP74" i="8"/>
  <c r="AG65" i="8"/>
  <c r="AG74" i="8"/>
  <c r="AF65" i="8"/>
  <c r="AF74" i="8"/>
  <c r="X65" i="8"/>
  <c r="X74" i="8"/>
  <c r="E65" i="8"/>
  <c r="CM74" i="8"/>
  <c r="CE74" i="8"/>
  <c r="BY74" i="8"/>
  <c r="BQ74" i="8"/>
  <c r="BF74" i="8"/>
  <c r="AW74" i="8"/>
  <c r="AN74" i="8"/>
  <c r="AE74" i="8"/>
  <c r="V74" i="8"/>
  <c r="CM65" i="8"/>
  <c r="CE65" i="8"/>
  <c r="BY65" i="8"/>
  <c r="BQ65" i="8"/>
  <c r="BF65" i="8"/>
  <c r="AW65" i="8"/>
  <c r="AN65" i="8"/>
  <c r="AE65" i="8"/>
  <c r="V65" i="8"/>
  <c r="H40" i="8"/>
  <c r="BR33" i="8"/>
  <c r="CM33" i="8"/>
  <c r="BY33" i="8"/>
  <c r="BF33" i="8"/>
  <c r="AW33" i="8"/>
  <c r="AN33" i="8"/>
  <c r="AE33" i="8"/>
  <c r="CM24" i="8"/>
  <c r="CE24" i="8"/>
  <c r="BY24" i="8"/>
  <c r="BQ24" i="8"/>
  <c r="BF24" i="8"/>
  <c r="AW24" i="8"/>
  <c r="AN24" i="8"/>
  <c r="AE24" i="8"/>
  <c r="CM15" i="8"/>
  <c r="CE15" i="8"/>
  <c r="BY15" i="8"/>
  <c r="BF15" i="8"/>
  <c r="AW15" i="8"/>
  <c r="AN15" i="8"/>
  <c r="AE15" i="8"/>
  <c r="V33" i="8"/>
  <c r="CO33" i="8"/>
  <c r="F33" i="8"/>
  <c r="H33" i="8"/>
  <c r="CN33" i="8"/>
  <c r="CF33" i="8"/>
  <c r="CG33" i="8"/>
  <c r="BZ33" i="8"/>
  <c r="CA33" i="8"/>
  <c r="BS33" i="8"/>
  <c r="BT33" i="8"/>
  <c r="BH33" i="8"/>
  <c r="BI33" i="8"/>
  <c r="BJ33" i="8"/>
  <c r="BG33" i="8"/>
  <c r="AY33" i="8"/>
  <c r="AX33" i="8"/>
  <c r="AP33" i="8"/>
  <c r="AQ33" i="8"/>
  <c r="AO33" i="8"/>
  <c r="AG33" i="8"/>
  <c r="AF33" i="8"/>
  <c r="X33" i="8"/>
  <c r="W33" i="8"/>
  <c r="E33" i="8"/>
  <c r="D33" i="8"/>
  <c r="D15" i="8"/>
  <c r="D24" i="8"/>
  <c r="E15" i="8"/>
  <c r="E24" i="8"/>
  <c r="F24" i="8"/>
  <c r="H24" i="8"/>
  <c r="W15" i="8"/>
  <c r="W24" i="8"/>
  <c r="X15" i="8"/>
  <c r="X24" i="8"/>
  <c r="Y24" i="8"/>
  <c r="AF15" i="8"/>
  <c r="AF24" i="8"/>
  <c r="AG15" i="8"/>
  <c r="AG24" i="8"/>
  <c r="AO15" i="8"/>
  <c r="AO24" i="8"/>
  <c r="AP15" i="8"/>
  <c r="AX15" i="8"/>
  <c r="AX24" i="8"/>
  <c r="AY15" i="8"/>
  <c r="AY24" i="8"/>
  <c r="AZ24" i="8"/>
  <c r="BG15" i="8"/>
  <c r="BH15" i="8"/>
  <c r="BH24" i="8"/>
  <c r="BI24" i="8"/>
  <c r="BJ24" i="8"/>
  <c r="BS15" i="8"/>
  <c r="BT15" i="8"/>
  <c r="BZ15" i="8"/>
  <c r="CA15" i="8"/>
  <c r="CF15" i="8"/>
  <c r="CF24" i="8"/>
  <c r="CN15" i="8"/>
  <c r="CN24" i="8"/>
  <c r="CO15" i="8"/>
  <c r="BR24" i="8"/>
  <c r="B190" i="6"/>
  <c r="B198" i="6"/>
  <c r="G33" i="6"/>
  <c r="N33" i="6"/>
  <c r="O33" i="6"/>
  <c r="G21" i="6"/>
  <c r="K21" i="6"/>
  <c r="L21" i="6"/>
  <c r="G94" i="6"/>
  <c r="K94" i="6"/>
  <c r="L94" i="6"/>
  <c r="G66" i="6"/>
  <c r="K66" i="6"/>
  <c r="L66" i="6"/>
  <c r="G59" i="6"/>
  <c r="K59" i="6"/>
  <c r="L59" i="6"/>
  <c r="G40" i="6"/>
  <c r="G95" i="6"/>
  <c r="K95" i="6"/>
  <c r="L95" i="6"/>
  <c r="G63" i="6"/>
  <c r="N63" i="6"/>
  <c r="O63" i="6"/>
  <c r="G99" i="6"/>
  <c r="K99" i="6"/>
  <c r="L99" i="6"/>
  <c r="G100" i="6"/>
  <c r="F100" i="6"/>
  <c r="I100" i="6"/>
  <c r="G176" i="6"/>
  <c r="K176" i="6"/>
  <c r="L176" i="6"/>
  <c r="G87" i="6"/>
  <c r="K87" i="6"/>
  <c r="L87" i="6"/>
  <c r="F87" i="6"/>
  <c r="I87" i="6"/>
  <c r="F183" i="6"/>
  <c r="I183" i="6"/>
  <c r="G102" i="6"/>
  <c r="K102" i="6"/>
  <c r="L102" i="6"/>
  <c r="N102" i="6"/>
  <c r="O102" i="6"/>
  <c r="G72" i="6"/>
  <c r="N72" i="6"/>
  <c r="O72" i="6"/>
  <c r="G32" i="6"/>
  <c r="K32" i="6"/>
  <c r="L32" i="6"/>
  <c r="G90" i="6"/>
  <c r="K90" i="6"/>
  <c r="L90" i="6"/>
  <c r="G62" i="6"/>
  <c r="K62" i="6"/>
  <c r="L62" i="6"/>
  <c r="G36" i="6"/>
  <c r="N36" i="6"/>
  <c r="O36" i="6"/>
  <c r="G91" i="6"/>
  <c r="K91" i="6"/>
  <c r="L91" i="6"/>
  <c r="N91" i="6"/>
  <c r="O91" i="6"/>
  <c r="W74" i="8"/>
  <c r="N6" i="10"/>
  <c r="F75" i="6"/>
  <c r="I75" i="6"/>
  <c r="F59" i="6"/>
  <c r="I59" i="6"/>
  <c r="F95" i="6"/>
  <c r="I95" i="6"/>
  <c r="F72" i="6"/>
  <c r="I72" i="6"/>
  <c r="F40" i="6"/>
  <c r="I40" i="6"/>
  <c r="F99" i="6"/>
  <c r="I99" i="6"/>
  <c r="F168" i="6"/>
  <c r="I168" i="6"/>
  <c r="G112" i="6"/>
  <c r="G111" i="6"/>
  <c r="N111" i="6"/>
  <c r="O111" i="6"/>
  <c r="F88" i="6"/>
  <c r="I88" i="6"/>
  <c r="G67" i="6"/>
  <c r="K67" i="6"/>
  <c r="L67" i="6"/>
  <c r="N67" i="6"/>
  <c r="O67" i="6"/>
  <c r="G60" i="6"/>
  <c r="N60" i="6"/>
  <c r="O60" i="6"/>
  <c r="F84" i="6"/>
  <c r="I84" i="6"/>
  <c r="G47" i="6"/>
  <c r="N47" i="6"/>
  <c r="O47" i="6"/>
  <c r="G92" i="6"/>
  <c r="N92" i="6"/>
  <c r="O92" i="6"/>
  <c r="G85" i="6"/>
  <c r="K85" i="6"/>
  <c r="L85" i="6"/>
  <c r="F101" i="6"/>
  <c r="I101" i="6"/>
  <c r="G38" i="6"/>
  <c r="N38" i="6"/>
  <c r="O38" i="6"/>
  <c r="G73" i="6"/>
  <c r="K73" i="6"/>
  <c r="L73" i="6"/>
  <c r="F43" i="6"/>
  <c r="I43" i="6"/>
  <c r="F68" i="6"/>
  <c r="I68" i="6"/>
  <c r="G7" i="6"/>
  <c r="G64" i="6"/>
  <c r="N64" i="6"/>
  <c r="O64" i="6"/>
  <c r="G61" i="6"/>
  <c r="G8" i="6"/>
  <c r="K8" i="6"/>
  <c r="L8" i="6"/>
  <c r="G42" i="6"/>
  <c r="K42" i="6"/>
  <c r="L42" i="6"/>
  <c r="N42" i="6"/>
  <c r="O42" i="6"/>
  <c r="I61" i="6"/>
  <c r="N48" i="10"/>
  <c r="G16" i="6"/>
  <c r="N16" i="6"/>
  <c r="O16" i="6"/>
  <c r="G12" i="6"/>
  <c r="K12" i="6"/>
  <c r="L12" i="6"/>
  <c r="O23" i="10"/>
  <c r="G14" i="6"/>
  <c r="K14" i="6"/>
  <c r="L14" i="6"/>
  <c r="G11" i="6"/>
  <c r="K11" i="6"/>
  <c r="L11" i="6"/>
  <c r="N11" i="6"/>
  <c r="O11" i="6"/>
  <c r="E74" i="8"/>
  <c r="F139" i="6"/>
  <c r="I139" i="6"/>
  <c r="G118" i="6"/>
  <c r="K118" i="6"/>
  <c r="L118" i="6"/>
  <c r="G20" i="6"/>
  <c r="N20" i="6"/>
  <c r="O20" i="6"/>
  <c r="F142" i="6"/>
  <c r="I142" i="6"/>
  <c r="F180" i="6"/>
  <c r="I180" i="6"/>
  <c r="G155" i="6"/>
  <c r="N155" i="6"/>
  <c r="O155" i="6"/>
  <c r="F148" i="6"/>
  <c r="I148" i="6"/>
  <c r="G148" i="6"/>
  <c r="F172" i="6"/>
  <c r="I172" i="6"/>
  <c r="G172" i="6"/>
  <c r="F153" i="6"/>
  <c r="I153" i="6"/>
  <c r="F171" i="6"/>
  <c r="I171" i="6"/>
  <c r="AP24" i="8"/>
  <c r="F117" i="6"/>
  <c r="I117" i="6"/>
  <c r="AY74" i="8"/>
  <c r="CA65" i="8"/>
  <c r="BZ74" i="8"/>
  <c r="CC74" i="8"/>
  <c r="CC65" i="8"/>
  <c r="BG74" i="8"/>
  <c r="O16" i="10"/>
  <c r="N42" i="10"/>
  <c r="N44" i="10"/>
  <c r="N75" i="10"/>
  <c r="N62" i="10"/>
  <c r="N32" i="10"/>
  <c r="N35" i="10"/>
  <c r="N60" i="10"/>
  <c r="N65" i="10"/>
  <c r="N38" i="10"/>
  <c r="O22" i="10"/>
  <c r="N70" i="10"/>
  <c r="N34" i="10"/>
  <c r="L51" i="10"/>
  <c r="M51" i="10"/>
  <c r="L37" i="10"/>
  <c r="M37" i="10"/>
  <c r="N39" i="10"/>
  <c r="N41" i="10"/>
  <c r="N71" i="10"/>
  <c r="N77" i="10"/>
  <c r="N49" i="10"/>
  <c r="N47" i="10"/>
  <c r="N50" i="10"/>
  <c r="N61" i="10"/>
  <c r="N79" i="10"/>
  <c r="O25" i="10"/>
  <c r="N36" i="10"/>
  <c r="O26" i="10"/>
  <c r="N59" i="10"/>
  <c r="L64" i="10"/>
  <c r="M64" i="10"/>
  <c r="L78" i="10"/>
  <c r="M78" i="10"/>
  <c r="N78" i="10"/>
  <c r="N67" i="10"/>
  <c r="N74" i="10"/>
  <c r="N80" i="10"/>
  <c r="O9" i="10"/>
  <c r="O21" i="10"/>
  <c r="N43" i="10"/>
  <c r="N76" i="10"/>
  <c r="O8" i="10"/>
  <c r="N53" i="10"/>
  <c r="O12" i="10"/>
  <c r="O13" i="10"/>
  <c r="O15" i="10"/>
  <c r="O11" i="10"/>
  <c r="O17" i="10"/>
  <c r="O14" i="10"/>
  <c r="O7" i="10"/>
  <c r="O6" i="10"/>
  <c r="M24" i="10"/>
  <c r="N24" i="10"/>
  <c r="O5" i="10"/>
  <c r="M10" i="10"/>
  <c r="N10" i="10"/>
  <c r="N37" i="10"/>
  <c r="BG24" i="8"/>
  <c r="N51" i="10"/>
  <c r="O10" i="10"/>
  <c r="CO24" i="8"/>
  <c r="BZ24" i="8"/>
  <c r="CA24" i="8"/>
  <c r="CC33" i="8"/>
  <c r="BS24" i="8"/>
  <c r="BT24" i="8"/>
  <c r="O24" i="10"/>
  <c r="N64" i="10"/>
  <c r="CC15" i="8"/>
  <c r="N66" i="10"/>
  <c r="G122" i="6"/>
  <c r="N122" i="6"/>
  <c r="O122" i="6"/>
  <c r="F140" i="6"/>
  <c r="I140" i="6"/>
  <c r="G167" i="6"/>
  <c r="N167" i="6"/>
  <c r="O167" i="6"/>
  <c r="N40" i="10"/>
  <c r="Y7" i="8"/>
  <c r="Z7" i="8"/>
  <c r="CI65" i="8"/>
  <c r="CG65" i="8"/>
  <c r="BS74" i="8"/>
  <c r="BT74" i="8"/>
  <c r="CG15" i="8"/>
  <c r="BR74" i="8"/>
  <c r="N183" i="6"/>
  <c r="O183" i="6"/>
  <c r="L183" i="6"/>
  <c r="G140" i="6"/>
  <c r="K140" i="6"/>
  <c r="L140" i="6"/>
  <c r="G181" i="6"/>
  <c r="F41" i="6"/>
  <c r="I41" i="6"/>
  <c r="G41" i="6"/>
  <c r="N41" i="6"/>
  <c r="O41" i="6"/>
  <c r="F34" i="6"/>
  <c r="I34" i="6"/>
  <c r="T1808" i="1"/>
  <c r="Q1808" i="1"/>
  <c r="G23" i="6"/>
  <c r="K23" i="6"/>
  <c r="L23" i="6"/>
  <c r="S1787" i="1"/>
  <c r="S1808" i="1"/>
  <c r="F9" i="6"/>
  <c r="I9" i="6"/>
  <c r="G9" i="6"/>
  <c r="K9" i="6"/>
  <c r="L9" i="6"/>
  <c r="R1787" i="1"/>
  <c r="G93" i="6"/>
  <c r="K93" i="6"/>
  <c r="L93" i="6"/>
  <c r="F46" i="6"/>
  <c r="I46" i="6"/>
  <c r="G37" i="6"/>
  <c r="K37" i="6"/>
  <c r="L37" i="6"/>
  <c r="G34" i="6"/>
  <c r="K34" i="6"/>
  <c r="L34" i="6"/>
  <c r="U1828" i="1"/>
  <c r="G13" i="6"/>
  <c r="N13" i="6"/>
  <c r="O13" i="6"/>
  <c r="F13" i="6"/>
  <c r="I13" i="6"/>
  <c r="G6" i="6"/>
  <c r="K6" i="6"/>
  <c r="L6" i="6"/>
  <c r="N6" i="6"/>
  <c r="O6" i="6"/>
  <c r="F6" i="6"/>
  <c r="I6" i="6"/>
  <c r="T1787" i="1"/>
  <c r="K5" i="6"/>
  <c r="L5" i="6"/>
  <c r="N5" i="6"/>
  <c r="O5" i="6"/>
  <c r="G116" i="6"/>
  <c r="K116" i="6"/>
  <c r="L116" i="6"/>
  <c r="G58" i="6"/>
  <c r="N58" i="6"/>
  <c r="O58" i="6"/>
  <c r="I354" i="7"/>
  <c r="B6" i="6"/>
  <c r="CG24" i="8"/>
  <c r="CG74" i="8"/>
  <c r="CA74" i="8"/>
  <c r="CC24" i="8"/>
  <c r="CP33" i="8"/>
  <c r="F17" i="9"/>
  <c r="B17" i="9"/>
  <c r="D17" i="9"/>
  <c r="CP15" i="8"/>
  <c r="AH15" i="8"/>
  <c r="AI15" i="8"/>
  <c r="CP65" i="8"/>
  <c r="AH65" i="8"/>
  <c r="G17" i="9"/>
  <c r="E17" i="9"/>
  <c r="H17" i="9"/>
  <c r="C17" i="9"/>
  <c r="AQ15" i="8"/>
  <c r="AR15" i="8"/>
  <c r="CP24" i="8"/>
  <c r="CQ24" i="8"/>
  <c r="CR24" i="8"/>
  <c r="BI15" i="8"/>
  <c r="BJ15" i="8"/>
  <c r="CQ15" i="8"/>
  <c r="CR15" i="8"/>
  <c r="AH33" i="8"/>
  <c r="AI33" i="8"/>
  <c r="Y33" i="8"/>
  <c r="Z33" i="8"/>
  <c r="AZ33" i="8"/>
  <c r="BA33" i="8"/>
  <c r="CQ33" i="8"/>
  <c r="CR33" i="8"/>
  <c r="R1808" i="1"/>
  <c r="G157" i="6"/>
  <c r="U1787" i="1"/>
  <c r="I360" i="7"/>
  <c r="N142" i="6"/>
  <c r="O142" i="6"/>
  <c r="G166" i="6"/>
  <c r="N166" i="6"/>
  <c r="O166" i="6"/>
  <c r="F182" i="6"/>
  <c r="I182" i="6"/>
  <c r="F119" i="6"/>
  <c r="I119" i="6"/>
  <c r="F145" i="6"/>
  <c r="I145" i="6"/>
  <c r="G149" i="6"/>
  <c r="K149" i="6"/>
  <c r="L149" i="6"/>
  <c r="G154" i="6"/>
  <c r="N154" i="6"/>
  <c r="O154" i="6"/>
  <c r="F49" i="6"/>
  <c r="I49" i="6"/>
  <c r="F85" i="6"/>
  <c r="I85" i="6"/>
  <c r="F121" i="6"/>
  <c r="I121" i="6"/>
  <c r="G120" i="6"/>
  <c r="N173" i="6"/>
  <c r="O173" i="6"/>
  <c r="F176" i="6"/>
  <c r="I176" i="6"/>
  <c r="F94" i="6"/>
  <c r="I94" i="6"/>
  <c r="F144" i="6"/>
  <c r="I144" i="6"/>
  <c r="H57" i="8"/>
  <c r="N90" i="6"/>
  <c r="O90" i="6"/>
  <c r="K64" i="6"/>
  <c r="L64" i="6"/>
  <c r="N180" i="6"/>
  <c r="O180" i="6"/>
  <c r="K180" i="6"/>
  <c r="L180" i="6"/>
  <c r="K129" i="6"/>
  <c r="L129" i="6"/>
  <c r="N39" i="6"/>
  <c r="O39" i="6"/>
  <c r="N94" i="6"/>
  <c r="O94" i="6"/>
  <c r="K19" i="6"/>
  <c r="L19" i="6"/>
  <c r="N87" i="6"/>
  <c r="O87" i="6"/>
  <c r="N182" i="6"/>
  <c r="O182" i="6"/>
  <c r="K182" i="6"/>
  <c r="L182" i="6"/>
  <c r="K144" i="6"/>
  <c r="L144" i="6"/>
  <c r="N144" i="6"/>
  <c r="O144" i="6"/>
  <c r="K60" i="6"/>
  <c r="L60" i="6"/>
  <c r="K63" i="6"/>
  <c r="L63" i="6"/>
  <c r="K112" i="6"/>
  <c r="L112" i="6"/>
  <c r="N112" i="6"/>
  <c r="O112" i="6"/>
  <c r="K36" i="6"/>
  <c r="L36" i="6"/>
  <c r="N172" i="6"/>
  <c r="O172" i="6"/>
  <c r="K172" i="6"/>
  <c r="L172" i="6"/>
  <c r="BI65" i="8"/>
  <c r="BJ65" i="8"/>
  <c r="AQ65" i="8"/>
  <c r="AR65" i="8"/>
  <c r="F65" i="8"/>
  <c r="H65" i="8"/>
  <c r="H74" i="8"/>
  <c r="Y65" i="8"/>
  <c r="Z65" i="8"/>
  <c r="AZ65" i="8"/>
  <c r="BA65" i="8"/>
  <c r="CQ65" i="8"/>
  <c r="CR65" i="8"/>
  <c r="K165" i="6"/>
  <c r="L165" i="6"/>
  <c r="N165" i="6"/>
  <c r="O165" i="6"/>
  <c r="K169" i="6"/>
  <c r="L169" i="6"/>
  <c r="N169" i="6"/>
  <c r="O169" i="6"/>
  <c r="N93" i="6"/>
  <c r="O93" i="6"/>
  <c r="K33" i="6"/>
  <c r="L33" i="6"/>
  <c r="F156" i="6"/>
  <c r="I156" i="6"/>
  <c r="F113" i="6"/>
  <c r="I113" i="6"/>
  <c r="K13" i="6"/>
  <c r="L13" i="6"/>
  <c r="N118" i="6"/>
  <c r="O118" i="6"/>
  <c r="N37" i="6"/>
  <c r="O37" i="6"/>
  <c r="N147" i="6"/>
  <c r="O147" i="6"/>
  <c r="N99" i="6"/>
  <c r="O99" i="6"/>
  <c r="N35" i="6"/>
  <c r="O35" i="6"/>
  <c r="G127" i="6"/>
  <c r="K127" i="6"/>
  <c r="L127" i="6"/>
  <c r="F165" i="6"/>
  <c r="I165" i="6"/>
  <c r="K154" i="6"/>
  <c r="L154" i="6"/>
  <c r="F169" i="6"/>
  <c r="I169" i="6"/>
  <c r="N34" i="6"/>
  <c r="O34" i="6"/>
  <c r="K41" i="6"/>
  <c r="L41" i="6"/>
  <c r="F173" i="6"/>
  <c r="I173" i="6"/>
  <c r="F143" i="6"/>
  <c r="I143" i="6"/>
  <c r="N101" i="6"/>
  <c r="O101" i="6"/>
  <c r="K58" i="6"/>
  <c r="L58" i="6"/>
  <c r="F141" i="6"/>
  <c r="I141" i="6"/>
  <c r="F147" i="6"/>
  <c r="I147" i="6"/>
  <c r="K155" i="6"/>
  <c r="L155" i="6"/>
  <c r="N95" i="6"/>
  <c r="O95" i="6"/>
  <c r="X1767" i="1"/>
  <c r="I192" i="6"/>
  <c r="B191" i="6"/>
  <c r="CI74" i="8"/>
  <c r="F103" i="6"/>
  <c r="I103" i="6"/>
  <c r="N116" i="6"/>
  <c r="O116" i="6"/>
  <c r="N59" i="6"/>
  <c r="O59" i="6"/>
  <c r="K166" i="6"/>
  <c r="L166" i="6"/>
  <c r="N12" i="6"/>
  <c r="O12" i="6"/>
  <c r="K16" i="6"/>
  <c r="L16" i="6"/>
  <c r="N117" i="6"/>
  <c r="O117" i="6"/>
  <c r="N121" i="6"/>
  <c r="O121" i="6"/>
  <c r="N85" i="6"/>
  <c r="O85" i="6"/>
  <c r="G114" i="6"/>
  <c r="N23" i="6"/>
  <c r="O23" i="6"/>
  <c r="K111" i="6"/>
  <c r="L111" i="6"/>
  <c r="N73" i="6"/>
  <c r="O73" i="6"/>
  <c r="F126" i="6"/>
  <c r="I126" i="6"/>
  <c r="K72" i="6"/>
  <c r="L72" i="6"/>
  <c r="N149" i="6"/>
  <c r="O149" i="6"/>
  <c r="F129" i="6"/>
  <c r="I129" i="6"/>
  <c r="N14" i="6"/>
  <c r="O14" i="6"/>
  <c r="K47" i="6"/>
  <c r="L47" i="6"/>
  <c r="L51" i="6"/>
  <c r="B35" i="6"/>
  <c r="K126" i="6"/>
  <c r="L126" i="6"/>
  <c r="N126" i="6"/>
  <c r="O126" i="6"/>
  <c r="K170" i="6"/>
  <c r="L170" i="6"/>
  <c r="N170" i="6"/>
  <c r="O170" i="6"/>
  <c r="K130" i="6"/>
  <c r="L130" i="6"/>
  <c r="N130" i="6"/>
  <c r="O130" i="6"/>
  <c r="K89" i="6"/>
  <c r="L89" i="6"/>
  <c r="N89" i="6"/>
  <c r="O89" i="6"/>
  <c r="N156" i="6"/>
  <c r="O156" i="6"/>
  <c r="K156" i="6"/>
  <c r="L156" i="6"/>
  <c r="K153" i="6"/>
  <c r="L153" i="6"/>
  <c r="N153" i="6"/>
  <c r="O153" i="6"/>
  <c r="K139" i="6"/>
  <c r="L139" i="6"/>
  <c r="N139" i="6"/>
  <c r="O139" i="6"/>
  <c r="K143" i="6"/>
  <c r="L143" i="6"/>
  <c r="N143" i="6"/>
  <c r="O143" i="6"/>
  <c r="K171" i="6"/>
  <c r="L171" i="6"/>
  <c r="N171" i="6"/>
  <c r="O171" i="6"/>
  <c r="K125" i="6"/>
  <c r="L125" i="6"/>
  <c r="N75" i="6"/>
  <c r="O75" i="6"/>
  <c r="N127" i="6"/>
  <c r="O127" i="6"/>
  <c r="N15" i="6"/>
  <c r="O15" i="6"/>
  <c r="F130" i="6"/>
  <c r="I130" i="6"/>
  <c r="N62" i="6"/>
  <c r="O62" i="6"/>
  <c r="K113" i="6"/>
  <c r="L113" i="6"/>
  <c r="I51" i="6"/>
  <c r="B46" i="6"/>
  <c r="BC24" i="8"/>
  <c r="N9" i="6"/>
  <c r="O9" i="6"/>
  <c r="K20" i="6"/>
  <c r="L20" i="6"/>
  <c r="N32" i="6"/>
  <c r="O32" i="6"/>
  <c r="N176" i="6"/>
  <c r="O176" i="6"/>
  <c r="N21" i="6"/>
  <c r="O21" i="6"/>
  <c r="K49" i="6"/>
  <c r="L49" i="6"/>
  <c r="N68" i="6"/>
  <c r="O68" i="6"/>
  <c r="Q1911" i="1"/>
  <c r="U1849" i="1"/>
  <c r="Q1849" i="1"/>
  <c r="R1849" i="1"/>
  <c r="Q1828" i="1"/>
  <c r="F38" i="6"/>
  <c r="I38" i="6"/>
  <c r="F19" i="6"/>
  <c r="I19" i="6"/>
  <c r="I24" i="6"/>
  <c r="B19" i="6"/>
  <c r="F14" i="6"/>
  <c r="I14" i="6"/>
  <c r="F10" i="6"/>
  <c r="I10" i="6"/>
  <c r="G128" i="6"/>
  <c r="N128" i="6"/>
  <c r="O128" i="6"/>
  <c r="Q1871" i="1"/>
  <c r="U1891" i="1"/>
  <c r="F120" i="6"/>
  <c r="I120" i="6"/>
  <c r="F155" i="6"/>
  <c r="I155" i="6"/>
  <c r="I158" i="6"/>
  <c r="B153" i="6"/>
  <c r="F167" i="6"/>
  <c r="I167" i="6"/>
  <c r="F93" i="6"/>
  <c r="I93" i="6"/>
  <c r="K167" i="6"/>
  <c r="L167" i="6"/>
  <c r="K122" i="6"/>
  <c r="L122" i="6"/>
  <c r="N8" i="6"/>
  <c r="O8" i="6"/>
  <c r="N66" i="6"/>
  <c r="O66" i="6"/>
  <c r="Q1891" i="1"/>
  <c r="N179" i="6"/>
  <c r="O179" i="6"/>
  <c r="K179" i="6"/>
  <c r="L179" i="6"/>
  <c r="F175" i="6"/>
  <c r="I175" i="6"/>
  <c r="T1911" i="1"/>
  <c r="S1911" i="1"/>
  <c r="F65" i="6"/>
  <c r="I65" i="6"/>
  <c r="G65" i="6"/>
  <c r="F74" i="6"/>
  <c r="I74" i="6"/>
  <c r="K98" i="6"/>
  <c r="L98" i="6"/>
  <c r="N98" i="6"/>
  <c r="O98" i="6"/>
  <c r="K148" i="6"/>
  <c r="L148" i="6"/>
  <c r="N148" i="6"/>
  <c r="O148" i="6"/>
  <c r="I184" i="6"/>
  <c r="B179" i="6"/>
  <c r="G175" i="6"/>
  <c r="N84" i="6"/>
  <c r="O84" i="6"/>
  <c r="N168" i="6"/>
  <c r="O168" i="6"/>
  <c r="N120" i="6"/>
  <c r="O120" i="6"/>
  <c r="K120" i="6"/>
  <c r="L120" i="6"/>
  <c r="K103" i="6"/>
  <c r="L103" i="6"/>
  <c r="N103" i="6"/>
  <c r="O103" i="6"/>
  <c r="N100" i="6"/>
  <c r="O100" i="6"/>
  <c r="K100" i="6"/>
  <c r="L100" i="6"/>
  <c r="F69" i="6"/>
  <c r="I69" i="6"/>
  <c r="G69" i="6"/>
  <c r="G76" i="6"/>
  <c r="F76" i="6"/>
  <c r="I76" i="6"/>
  <c r="G86" i="6"/>
  <c r="F86" i="6"/>
  <c r="I86" i="6"/>
  <c r="I96" i="6"/>
  <c r="B84" i="6"/>
  <c r="T1849" i="1"/>
  <c r="N74" i="6"/>
  <c r="O74" i="6"/>
  <c r="K74" i="6"/>
  <c r="L74" i="6"/>
  <c r="S1871" i="1"/>
  <c r="N114" i="6"/>
  <c r="O114" i="6"/>
  <c r="K114" i="6"/>
  <c r="L114" i="6"/>
  <c r="K141" i="6"/>
  <c r="L141" i="6"/>
  <c r="N141" i="6"/>
  <c r="O141" i="6"/>
  <c r="R1911" i="1"/>
  <c r="K128" i="6"/>
  <c r="L128" i="6"/>
  <c r="K38" i="6"/>
  <c r="L38" i="6"/>
  <c r="N10" i="6"/>
  <c r="O10" i="6"/>
  <c r="K10" i="6"/>
  <c r="L10" i="6"/>
  <c r="U1871" i="1"/>
  <c r="K157" i="6"/>
  <c r="L157" i="6"/>
  <c r="N157" i="6"/>
  <c r="O157" i="6"/>
  <c r="O158" i="6"/>
  <c r="B144" i="6"/>
  <c r="N7" i="6"/>
  <c r="O7" i="6"/>
  <c r="K7" i="6"/>
  <c r="L7" i="6"/>
  <c r="R1891" i="1"/>
  <c r="N119" i="6"/>
  <c r="O119" i="6"/>
  <c r="K181" i="6"/>
  <c r="L181" i="6"/>
  <c r="N181" i="6"/>
  <c r="O181" i="6"/>
  <c r="N61" i="6"/>
  <c r="O61" i="6"/>
  <c r="K61" i="6"/>
  <c r="L61" i="6"/>
  <c r="N43" i="6"/>
  <c r="O43" i="6"/>
  <c r="K43" i="6"/>
  <c r="L43" i="6"/>
  <c r="G131" i="6"/>
  <c r="N46" i="6"/>
  <c r="O46" i="6"/>
  <c r="O51" i="6"/>
  <c r="B36" i="6"/>
  <c r="K92" i="6"/>
  <c r="L92" i="6"/>
  <c r="K88" i="6"/>
  <c r="L88" i="6"/>
  <c r="N140" i="6"/>
  <c r="O140" i="6"/>
  <c r="K22" i="6"/>
  <c r="L22" i="6"/>
  <c r="L24" i="6"/>
  <c r="B9" i="6"/>
  <c r="N22" i="6"/>
  <c r="O22" i="6"/>
  <c r="R1828" i="1"/>
  <c r="S1828" i="1"/>
  <c r="F58" i="6"/>
  <c r="I58" i="6"/>
  <c r="T1828" i="1"/>
  <c r="R1871" i="1"/>
  <c r="G174" i="6"/>
  <c r="F174" i="6"/>
  <c r="I174" i="6"/>
  <c r="U1911" i="1"/>
  <c r="G145" i="6"/>
  <c r="T1891" i="1"/>
  <c r="F115" i="6"/>
  <c r="I115" i="6"/>
  <c r="T1871" i="1"/>
  <c r="G115" i="6"/>
  <c r="N40" i="6"/>
  <c r="O40" i="6"/>
  <c r="K40" i="6"/>
  <c r="L40" i="6"/>
  <c r="U1808" i="1"/>
  <c r="G146" i="6"/>
  <c r="F146" i="6"/>
  <c r="I146" i="6"/>
  <c r="F31" i="6"/>
  <c r="I31" i="6"/>
  <c r="I44" i="6"/>
  <c r="B31" i="6"/>
  <c r="G31" i="6"/>
  <c r="Q1787" i="1"/>
  <c r="F98" i="6"/>
  <c r="I98" i="6"/>
  <c r="I104" i="6"/>
  <c r="B98" i="6"/>
  <c r="F125" i="6"/>
  <c r="I125" i="6"/>
  <c r="I132" i="6"/>
  <c r="B125" i="6"/>
  <c r="G150" i="6"/>
  <c r="F150" i="6"/>
  <c r="I150" i="6"/>
  <c r="O17" i="6"/>
  <c r="B8" i="6"/>
  <c r="I123" i="6"/>
  <c r="B111" i="6"/>
  <c r="BC74" i="8"/>
  <c r="I17" i="6"/>
  <c r="B5" i="6"/>
  <c r="I70" i="6"/>
  <c r="B58" i="6"/>
  <c r="I177" i="6"/>
  <c r="B165" i="6"/>
  <c r="L158" i="6"/>
  <c r="B143" i="6"/>
  <c r="F158" i="6"/>
  <c r="G74" i="8"/>
  <c r="G24" i="8"/>
  <c r="O24" i="6"/>
  <c r="B10" i="6"/>
  <c r="L17" i="6"/>
  <c r="B7" i="6"/>
  <c r="I151" i="6"/>
  <c r="B139" i="6"/>
  <c r="L132" i="6"/>
  <c r="B115" i="6"/>
  <c r="N86" i="6"/>
  <c r="O86" i="6"/>
  <c r="K86" i="6"/>
  <c r="L86" i="6"/>
  <c r="L96" i="6"/>
  <c r="B86" i="6"/>
  <c r="O96" i="6"/>
  <c r="B87" i="6"/>
  <c r="L104" i="6"/>
  <c r="B88" i="6"/>
  <c r="K65" i="6"/>
  <c r="L65" i="6"/>
  <c r="N65" i="6"/>
  <c r="O65" i="6"/>
  <c r="F77" i="6"/>
  <c r="AK74" i="8"/>
  <c r="AK24" i="8"/>
  <c r="N174" i="6"/>
  <c r="O174" i="6"/>
  <c r="K174" i="6"/>
  <c r="L174" i="6"/>
  <c r="F184" i="6"/>
  <c r="F104" i="6"/>
  <c r="I77" i="6"/>
  <c r="B72" i="6"/>
  <c r="L184" i="6"/>
  <c r="B169" i="6"/>
  <c r="BV74" i="8"/>
  <c r="BW74" i="8"/>
  <c r="BV24" i="8"/>
  <c r="BW24" i="8"/>
  <c r="K146" i="6"/>
  <c r="L146" i="6"/>
  <c r="N146" i="6"/>
  <c r="O146" i="6"/>
  <c r="K145" i="6"/>
  <c r="L145" i="6"/>
  <c r="N145" i="6"/>
  <c r="O145" i="6"/>
  <c r="N76" i="6"/>
  <c r="O76" i="6"/>
  <c r="O77" i="6"/>
  <c r="B63" i="6"/>
  <c r="K76" i="6"/>
  <c r="L76" i="6"/>
  <c r="L77" i="6"/>
  <c r="B62" i="6"/>
  <c r="K175" i="6"/>
  <c r="L175" i="6"/>
  <c r="N175" i="6"/>
  <c r="O175" i="6"/>
  <c r="BL24" i="8"/>
  <c r="BL74" i="8"/>
  <c r="O184" i="6"/>
  <c r="B170" i="6"/>
  <c r="N115" i="6"/>
  <c r="O115" i="6"/>
  <c r="O123" i="6"/>
  <c r="B114" i="6"/>
  <c r="K115" i="6"/>
  <c r="L115" i="6"/>
  <c r="L123" i="6"/>
  <c r="B113" i="6"/>
  <c r="F132" i="6"/>
  <c r="K150" i="6"/>
  <c r="L150" i="6"/>
  <c r="N150" i="6"/>
  <c r="O150" i="6"/>
  <c r="F51" i="6"/>
  <c r="K31" i="6"/>
  <c r="L31" i="6"/>
  <c r="L44" i="6"/>
  <c r="B33" i="6"/>
  <c r="N31" i="6"/>
  <c r="O31" i="6"/>
  <c r="O44" i="6"/>
  <c r="B34" i="6"/>
  <c r="K131" i="6"/>
  <c r="L131" i="6"/>
  <c r="N131" i="6"/>
  <c r="O131" i="6"/>
  <c r="O132" i="6"/>
  <c r="B116" i="6"/>
  <c r="K69" i="6"/>
  <c r="L69" i="6"/>
  <c r="N69" i="6"/>
  <c r="O69" i="6"/>
  <c r="AT74" i="8"/>
  <c r="AT24" i="8"/>
  <c r="O104" i="6"/>
  <c r="B89" i="6"/>
  <c r="B83" i="6"/>
  <c r="AK65" i="8"/>
  <c r="B30" i="6"/>
  <c r="BC33" i="8"/>
  <c r="BD33" i="8"/>
  <c r="O151" i="6"/>
  <c r="B142" i="6"/>
  <c r="L70" i="6"/>
  <c r="B60" i="6"/>
  <c r="L151" i="6"/>
  <c r="B141" i="6"/>
  <c r="B110" i="6"/>
  <c r="BV33" i="8"/>
  <c r="BW33" i="8"/>
  <c r="O177" i="6"/>
  <c r="B168" i="6"/>
  <c r="O70" i="6"/>
  <c r="B61" i="6"/>
  <c r="B4" i="6"/>
  <c r="AK15" i="8"/>
  <c r="BC15" i="8"/>
  <c r="L177" i="6"/>
  <c r="B167" i="6"/>
  <c r="BC65" i="8"/>
  <c r="BD65" i="8"/>
  <c r="AK33" i="8"/>
  <c r="AL33" i="8"/>
  <c r="B138" i="6"/>
  <c r="B164" i="6"/>
  <c r="AT15" i="8"/>
  <c r="BV65" i="8"/>
  <c r="BV15" i="8"/>
  <c r="BW15" i="8"/>
  <c r="B57" i="6"/>
  <c r="G33" i="8"/>
  <c r="G15" i="8"/>
  <c r="G65" i="8"/>
  <c r="BL15" i="8"/>
  <c r="BM15" i="8"/>
  <c r="BL65" i="8"/>
  <c r="BM65" i="8"/>
  <c r="BL33" i="8"/>
  <c r="BM33" i="8"/>
  <c r="AT33" i="8"/>
  <c r="AT65" i="8"/>
  <c r="AU65" i="8"/>
  <c r="BN33" i="8"/>
  <c r="AL15" i="8"/>
  <c r="AU15" i="8"/>
  <c r="CH33" i="8"/>
  <c r="BM24" i="8"/>
  <c r="AI65" i="8"/>
  <c r="AL65" i="8"/>
  <c r="AM65" i="8"/>
  <c r="I65" i="8"/>
  <c r="J65" i="8"/>
  <c r="CD65" i="8"/>
  <c r="AR33" i="8"/>
  <c r="I33" i="8"/>
  <c r="BK33" i="8"/>
  <c r="J33" i="8"/>
  <c r="AJ33" i="8"/>
  <c r="BW65" i="8"/>
  <c r="AM33" i="8"/>
  <c r="BA24" i="8"/>
  <c r="Z24" i="8"/>
  <c r="CB33" i="8"/>
  <c r="AQ24" i="8"/>
  <c r="AR24" i="8"/>
  <c r="AH24" i="8"/>
  <c r="AI24" i="8"/>
  <c r="AA7" i="8"/>
  <c r="AZ15" i="8"/>
  <c r="BA15" i="8"/>
  <c r="CP74" i="8"/>
  <c r="CE33" i="8"/>
  <c r="Y15" i="8"/>
  <c r="F15" i="8"/>
  <c r="H15" i="8"/>
  <c r="BE65" i="8"/>
  <c r="CJ65" i="8"/>
  <c r="BN65" i="8"/>
  <c r="BB65" i="8"/>
  <c r="CH65" i="8"/>
  <c r="AJ65" i="8"/>
  <c r="BK65" i="8"/>
  <c r="BX65" i="8"/>
  <c r="O65" i="8"/>
  <c r="CB65" i="8"/>
  <c r="AS65" i="8"/>
  <c r="AA65" i="8"/>
  <c r="K65" i="8"/>
  <c r="AJ24" i="8"/>
  <c r="AL24" i="8"/>
  <c r="AU24" i="8"/>
  <c r="AV24" i="8"/>
  <c r="BU65" i="8"/>
  <c r="AV65" i="8"/>
  <c r="I24" i="8"/>
  <c r="J24" i="8"/>
  <c r="BU33" i="8"/>
  <c r="L33" i="8"/>
  <c r="BX33" i="8"/>
  <c r="O33" i="8"/>
  <c r="Y74" i="8"/>
  <c r="AZ74" i="8"/>
  <c r="BA74" i="8"/>
  <c r="BD74" i="8"/>
  <c r="AH74" i="8"/>
  <c r="AI74" i="8"/>
  <c r="AL74" i="8"/>
  <c r="AQ74" i="8"/>
  <c r="AR74" i="8"/>
  <c r="AU74" i="8"/>
  <c r="CQ74" i="8"/>
  <c r="CR74" i="8"/>
  <c r="AA24" i="8"/>
  <c r="F74" i="8"/>
  <c r="Z15" i="8"/>
  <c r="I15" i="8"/>
  <c r="J15" i="8"/>
  <c r="BD15" i="8"/>
  <c r="BI74" i="8"/>
  <c r="BJ74" i="8"/>
  <c r="BM74" i="8"/>
  <c r="BB24" i="8"/>
  <c r="BD24" i="8"/>
  <c r="BE24" i="8"/>
  <c r="CD33" i="8"/>
  <c r="BB33" i="8"/>
  <c r="AA33" i="8"/>
  <c r="K33" i="8"/>
  <c r="M33" i="8"/>
  <c r="CJ33" i="8"/>
  <c r="P33" i="8"/>
  <c r="Q33" i="8"/>
  <c r="R33" i="8"/>
  <c r="S33" i="8"/>
  <c r="T33" i="8"/>
  <c r="BE33" i="8"/>
  <c r="AB24" i="8"/>
  <c r="AB65" i="8"/>
  <c r="AB15" i="8"/>
  <c r="AB74" i="8"/>
  <c r="AB33" i="8"/>
  <c r="AS33" i="8"/>
  <c r="AU33" i="8"/>
  <c r="AV33" i="8"/>
  <c r="BN24" i="8"/>
  <c r="M65" i="8"/>
  <c r="L65" i="8"/>
  <c r="P65" i="8"/>
  <c r="Q65" i="8"/>
  <c r="BE74" i="8"/>
  <c r="CH15" i="8"/>
  <c r="CJ15" i="8"/>
  <c r="P15" i="8"/>
  <c r="Q15" i="8"/>
  <c r="R15" i="8"/>
  <c r="S15" i="8"/>
  <c r="T15" i="8"/>
  <c r="L41" i="8"/>
  <c r="CB15" i="8"/>
  <c r="CD15" i="8"/>
  <c r="BK15" i="8"/>
  <c r="BU15" i="8"/>
  <c r="L15" i="8"/>
  <c r="AS15" i="8"/>
  <c r="AJ15" i="8"/>
  <c r="BN15" i="8"/>
  <c r="BX15" i="8"/>
  <c r="O15" i="8"/>
  <c r="BB15" i="8"/>
  <c r="AM15" i="8"/>
  <c r="AV15" i="8"/>
  <c r="AV74" i="8"/>
  <c r="CS24" i="8"/>
  <c r="CT24" i="8"/>
  <c r="AC24" i="8"/>
  <c r="AD24" i="8"/>
  <c r="Z74" i="8"/>
  <c r="AA74" i="8"/>
  <c r="I74" i="8"/>
  <c r="J74" i="8"/>
  <c r="BB74" i="8"/>
  <c r="CS74" i="8"/>
  <c r="CT74" i="8"/>
  <c r="AA15" i="8"/>
  <c r="CH24" i="8"/>
  <c r="CD24" i="8"/>
  <c r="CJ24" i="8"/>
  <c r="BU24" i="8"/>
  <c r="BX24" i="8"/>
  <c r="O24" i="8"/>
  <c r="BK24" i="8"/>
  <c r="CB24" i="8"/>
  <c r="AS24" i="8"/>
  <c r="K24" i="8"/>
  <c r="AC15" i="8"/>
  <c r="AD15" i="8"/>
  <c r="N15" i="8"/>
  <c r="CS15" i="8"/>
  <c r="CT15" i="8"/>
  <c r="BE15" i="8"/>
  <c r="AM24" i="8"/>
  <c r="CS33" i="8"/>
  <c r="CT33" i="8"/>
  <c r="CU33" i="8"/>
  <c r="AC33" i="8"/>
  <c r="AD33" i="8"/>
  <c r="N33" i="8"/>
  <c r="AC65" i="8"/>
  <c r="AD65" i="8"/>
  <c r="N65" i="8"/>
  <c r="CS65" i="8"/>
  <c r="CT65" i="8"/>
  <c r="R65" i="8"/>
  <c r="S65" i="8"/>
  <c r="T65" i="8"/>
  <c r="L47" i="8"/>
  <c r="M47" i="8"/>
  <c r="CU65" i="8"/>
  <c r="L24" i="8"/>
  <c r="M24" i="8"/>
  <c r="K15" i="8"/>
  <c r="M15" i="8"/>
  <c r="CJ74" i="8"/>
  <c r="CB74" i="8"/>
  <c r="AM74" i="8"/>
  <c r="CH74" i="8"/>
  <c r="AJ74" i="8"/>
  <c r="AS74" i="8"/>
  <c r="K74" i="8"/>
  <c r="CD74" i="8"/>
  <c r="P74" i="8"/>
  <c r="BU74" i="8"/>
  <c r="BK74" i="8"/>
  <c r="BX74" i="8"/>
  <c r="O74" i="8"/>
  <c r="BN74" i="8"/>
  <c r="CU74" i="8"/>
  <c r="M48" i="8"/>
  <c r="P24" i="8"/>
  <c r="Q24" i="8"/>
  <c r="R24" i="8"/>
  <c r="S24" i="8"/>
  <c r="T24" i="8"/>
  <c r="L42" i="8"/>
  <c r="AC74" i="8"/>
  <c r="AD74" i="8"/>
  <c r="N24" i="8"/>
  <c r="N74" i="8"/>
  <c r="L74" i="8"/>
  <c r="M74" i="8"/>
  <c r="M49" i="8"/>
  <c r="Q74" i="8"/>
  <c r="R74" i="8"/>
  <c r="S74" i="8"/>
  <c r="T74" i="8"/>
  <c r="L48" i="8"/>
  <c r="L49" i="8"/>
  <c r="M42" i="8"/>
  <c r="CU24" i="8"/>
  <c r="L43" i="8"/>
  <c r="M41" i="8"/>
  <c r="M43" i="8"/>
  <c r="CU15" i="8"/>
</calcChain>
</file>

<file path=xl/comments1.xml><?xml version="1.0" encoding="utf-8"?>
<comments xmlns="http://schemas.openxmlformats.org/spreadsheetml/2006/main">
  <authors>
    <author>Sharon Weber</author>
  </authors>
  <commentList>
    <comment ref="J3" authorId="0">
      <text>
        <r>
          <rPr>
            <b/>
            <sz val="8"/>
            <color indexed="81"/>
            <rFont val="Tahoma"/>
            <family val="2"/>
          </rPr>
          <t>Sharon Weber:</t>
        </r>
        <r>
          <rPr>
            <sz val="8"/>
            <color indexed="81"/>
            <rFont val="Tahoma"/>
            <family val="2"/>
          </rPr>
          <t xml:space="preserve">
http://epa.gov/climatechange/emissions/downloads10/US-GHG-Inventory-2010-Annex-2-CO2-Fossil-Fuel-Combustion.pdf
"consumption data in the U.S. inventory are presented using higher heating values (HHV)1 rather than the
lower heating values (LHV)2 reflected in the IPCC emission inventory methodology. This convention is followed because
data obtained from EIA are based on HHV. Of note, however, is that EIA renewable energy statistics are often published
using LHV. The difference between the two conventions relates to the treatment of the heat energy that is consumed in the
process of evaporating the water contained in the fuel. The simplified convention used by the International Energy
Agency for converting from HHV to LHV is to multiply the energy content by 0.95 for petroleum and coal and by 0.9 for
natural gas."</t>
        </r>
      </text>
    </comment>
  </commentList>
</comments>
</file>

<file path=xl/sharedStrings.xml><?xml version="1.0" encoding="utf-8"?>
<sst xmlns="http://schemas.openxmlformats.org/spreadsheetml/2006/main" count="24593" uniqueCount="2498">
  <si>
    <t>SEMASS Resource Recovery</t>
  </si>
  <si>
    <t>SEMASS Partnership</t>
  </si>
  <si>
    <t>Bethpage Power Plant</t>
  </si>
  <si>
    <t>Calpine Eastern Corp</t>
  </si>
  <si>
    <t>William F Wyman</t>
  </si>
  <si>
    <t>FPL Energy Wyman LLC</t>
  </si>
  <si>
    <t>Wyman Hydro</t>
  </si>
  <si>
    <t>Mystic Generating Station</t>
  </si>
  <si>
    <t>Pilgrim Nuclear Power Station</t>
  </si>
  <si>
    <t>Entergy Nuclear Generation Co</t>
  </si>
  <si>
    <t>Kendall Square Station</t>
  </si>
  <si>
    <t>Canal</t>
  </si>
  <si>
    <t>Brayton Point</t>
  </si>
  <si>
    <t>Dominion Energy New England, LLC</t>
  </si>
  <si>
    <t>Cabot</t>
  </si>
  <si>
    <t>CO2 (tons)</t>
  </si>
  <si>
    <t>Potter Station 2</t>
  </si>
  <si>
    <t>Waters River</t>
  </si>
  <si>
    <t>Cleary Flood</t>
  </si>
  <si>
    <t>City of Taunton</t>
  </si>
  <si>
    <t>MSB</t>
  </si>
  <si>
    <t>MSN</t>
  </si>
  <si>
    <t>Rensselaer Cogen</t>
  </si>
  <si>
    <t>Lockport Energy Associates LP</t>
  </si>
  <si>
    <t>Great Lakes Hydro America - ME</t>
  </si>
  <si>
    <t>Great Lakes Hydro America LLC</t>
  </si>
  <si>
    <t>Ocean State Power II</t>
  </si>
  <si>
    <t>from ISO and</t>
  </si>
  <si>
    <t>Sithe Independence Station</t>
  </si>
  <si>
    <t>Sithe/Independence LLC</t>
  </si>
  <si>
    <t>Saranac Facility</t>
  </si>
  <si>
    <t>Saranac Power Partners LP</t>
  </si>
  <si>
    <t>Curtis Palmer Hydroelectric</t>
  </si>
  <si>
    <t>Vernon Boulevard</t>
  </si>
  <si>
    <t>Brentwood</t>
  </si>
  <si>
    <t>Hell Gate</t>
  </si>
  <si>
    <t>Harlem River Yard</t>
  </si>
  <si>
    <t>North 1st</t>
  </si>
  <si>
    <t>N</t>
  </si>
  <si>
    <t>Electric Utility</t>
  </si>
  <si>
    <t>HY</t>
  </si>
  <si>
    <t>WAT</t>
  </si>
  <si>
    <t>HYC</t>
  </si>
  <si>
    <t>CA</t>
  </si>
  <si>
    <t>NG</t>
  </si>
  <si>
    <t>Mcf</t>
  </si>
  <si>
    <t>CT</t>
  </si>
  <si>
    <t>ST</t>
  </si>
  <si>
    <t>BIT</t>
  </si>
  <si>
    <t>COL</t>
  </si>
  <si>
    <t>short tons</t>
  </si>
  <si>
    <t>DFO</t>
  </si>
  <si>
    <t>barrels</t>
  </si>
  <si>
    <t>SUB</t>
  </si>
  <si>
    <t>ORW</t>
  </si>
  <si>
    <t>GT</t>
  </si>
  <si>
    <t>IC</t>
  </si>
  <si>
    <t>NAICS-22 Non-Cogen</t>
  </si>
  <si>
    <t>NUC</t>
  </si>
  <si>
    <t>Y</t>
  </si>
  <si>
    <t>NAICS-22 Cogen</t>
  </si>
  <si>
    <t>New York Power Authority</t>
  </si>
  <si>
    <t>NY</t>
  </si>
  <si>
    <t>NPCC</t>
  </si>
  <si>
    <t>PS</t>
  </si>
  <si>
    <t>HPS</t>
  </si>
  <si>
    <t>RFO</t>
  </si>
  <si>
    <t>CS</t>
  </si>
  <si>
    <t>LFG</t>
  </si>
  <si>
    <t>MLG</t>
  </si>
  <si>
    <t>PC</t>
  </si>
  <si>
    <t>JF</t>
  </si>
  <si>
    <t>WOO</t>
  </si>
  <si>
    <t>OBG</t>
  </si>
  <si>
    <t>WDS</t>
  </si>
  <si>
    <t>WWW</t>
  </si>
  <si>
    <t>WT</t>
  </si>
  <si>
    <t>WND</t>
  </si>
  <si>
    <t>WO</t>
  </si>
  <si>
    <t>FirstLight Power Resources Services LLC</t>
  </si>
  <si>
    <t>Emissions and Generation</t>
  </si>
  <si>
    <t>KER</t>
  </si>
  <si>
    <t>Devon Station</t>
  </si>
  <si>
    <t>Montville Station</t>
  </si>
  <si>
    <t>NRG Montville Operations Inc</t>
  </si>
  <si>
    <t>Northfield Mountain</t>
  </si>
  <si>
    <t>MA</t>
  </si>
  <si>
    <t>OTH</t>
  </si>
  <si>
    <t>Middletown</t>
  </si>
  <si>
    <t>Middletown Power LLC</t>
  </si>
  <si>
    <t>Millstone</t>
  </si>
  <si>
    <t>Bridgeport Station</t>
  </si>
  <si>
    <t>PSEG Power Connecticut LLC</t>
  </si>
  <si>
    <t>J C McNeil</t>
  </si>
  <si>
    <t>VT</t>
  </si>
  <si>
    <t>ME</t>
  </si>
  <si>
    <t>Rumford Cogeneration</t>
  </si>
  <si>
    <t>Wheelabrator Environmental Systems</t>
  </si>
  <si>
    <t>Athens Generating Plant</t>
  </si>
  <si>
    <t>New Athens Generating Company LLC</t>
  </si>
  <si>
    <t>Comerford</t>
  </si>
  <si>
    <t>NH</t>
  </si>
  <si>
    <t>S C Moore</t>
  </si>
  <si>
    <t>Amoskeag</t>
  </si>
  <si>
    <t>Public Service Co of NH</t>
  </si>
  <si>
    <t>Ayers Island</t>
  </si>
  <si>
    <t>Garvins Falls</t>
  </si>
  <si>
    <t>Merrimack</t>
  </si>
  <si>
    <t>Schiller</t>
  </si>
  <si>
    <t>Danskammer Generating Station</t>
  </si>
  <si>
    <t>Arthur Kill Generating Station</t>
  </si>
  <si>
    <t>NRG Arthur Kill Operations Inc</t>
  </si>
  <si>
    <t>East River</t>
  </si>
  <si>
    <t>Consolidated Edison Co-NY Inc</t>
  </si>
  <si>
    <t>Gowanus Gas Turbines Generating</t>
  </si>
  <si>
    <t>U S Power Generating Company LLC</t>
  </si>
  <si>
    <t>Indian Point 2</t>
  </si>
  <si>
    <t>Entergy Nuclear Indian Point 2</t>
  </si>
  <si>
    <t>Narrows Gas Turbines Generating</t>
  </si>
  <si>
    <t>Ravenswood</t>
  </si>
  <si>
    <t>74th Street</t>
  </si>
  <si>
    <t>E F Barrett</t>
  </si>
  <si>
    <t>Glenwood</t>
  </si>
  <si>
    <t>Northport</t>
  </si>
  <si>
    <t>Port Jefferson</t>
  </si>
  <si>
    <t>Bethlehem Energy Center</t>
  </si>
  <si>
    <t>PSEG Power New York Inc</t>
  </si>
  <si>
    <t>Erie Boulevard Hydropower LP</t>
  </si>
  <si>
    <t>Nine Mile Point Nuclear Station</t>
  </si>
  <si>
    <t>Oswego Harbor Power</t>
  </si>
  <si>
    <t>NRG Oswego Harbor Power Operations Inc</t>
  </si>
  <si>
    <t>Spier Falls</t>
  </si>
  <si>
    <t>Bowline Point</t>
  </si>
  <si>
    <t>Environment Canada GHG emissions (kilo metric tons CO2e)</t>
  </si>
  <si>
    <t>S A Carlson</t>
  </si>
  <si>
    <t>Blenheim Gilboa</t>
  </si>
  <si>
    <t>Lewiston Niagara</t>
  </si>
  <si>
    <t>Robert Moses Niagara</t>
  </si>
  <si>
    <t>Robert Moses Power Dam</t>
  </si>
  <si>
    <t>Manchester Street</t>
  </si>
  <si>
    <t>RI</t>
  </si>
  <si>
    <t>Green Mountain Power Corp</t>
  </si>
  <si>
    <t>Essex Junction 19</t>
  </si>
  <si>
    <t>Ocean State Power</t>
  </si>
  <si>
    <t>Ocean State Power Co</t>
  </si>
  <si>
    <t>MA Biogenic CO2 Emissions from Intra-NE Imports (lb)</t>
  </si>
  <si>
    <t>Maple Ridge Wind Farm</t>
  </si>
  <si>
    <t>Flat Rock Windpower, LLC</t>
  </si>
  <si>
    <t>Mars Hill Wind Farm Project</t>
  </si>
  <si>
    <t>Munnsville Wind Farm LLC</t>
  </si>
  <si>
    <t>Operator Name</t>
  </si>
  <si>
    <t>Census Region</t>
  </si>
  <si>
    <t>NERC Region</t>
  </si>
  <si>
    <t>NAICS Code</t>
  </si>
  <si>
    <t>EIA Sector Number</t>
  </si>
  <si>
    <t>Sector Name</t>
  </si>
  <si>
    <t>Newington</t>
  </si>
  <si>
    <t>Brookfield Power New England</t>
  </si>
  <si>
    <t>Bear Swamp</t>
  </si>
  <si>
    <t>Holtsville</t>
  </si>
  <si>
    <t>IMT Transfer NY</t>
  </si>
  <si>
    <t>Astoria Generating Station</t>
  </si>
  <si>
    <t>Indian Point 3</t>
  </si>
  <si>
    <t>Entergy Nuclear Indian Point 3</t>
  </si>
  <si>
    <t>BLQ</t>
  </si>
  <si>
    <t>SLW</t>
  </si>
  <si>
    <t>Bellingham Cogeneration Facility</t>
  </si>
  <si>
    <t>Northeast Energy Associates LP</t>
  </si>
  <si>
    <t>Brooklyn Navy Yard Cogeneration</t>
  </si>
  <si>
    <t>Brooklyn Navy Yard Cogen PLP</t>
  </si>
  <si>
    <t>Dighton Power Plant</t>
  </si>
  <si>
    <t>Berkshire Power</t>
  </si>
  <si>
    <t>Berkshire Power Co LLC</t>
  </si>
  <si>
    <t>Bridgeport Energy Project</t>
  </si>
  <si>
    <t>Bridgeport Energy LLC</t>
  </si>
  <si>
    <t>Tiverton Power Plant</t>
  </si>
  <si>
    <t>Maine Independence Station</t>
  </si>
  <si>
    <t>Casco Bay Energy Co LLC</t>
  </si>
  <si>
    <t>Millennium Power</t>
  </si>
  <si>
    <t>Millennium Power Partners LP</t>
  </si>
  <si>
    <t>Rumford Power</t>
  </si>
  <si>
    <t>Milford Power Project</t>
  </si>
  <si>
    <t>Milford Power Co LLC</t>
  </si>
  <si>
    <t>Lake Road Generating Plant</t>
  </si>
  <si>
    <t>Lake Road Generating Co LP</t>
  </si>
  <si>
    <t>Granite Ridge</t>
  </si>
  <si>
    <t>Granite Ridge Energy LLC</t>
  </si>
  <si>
    <t>ANP Bellingham Energy Project</t>
  </si>
  <si>
    <t>ANP Blackstone Energy Project</t>
  </si>
  <si>
    <t>Astoria Gas Turbines</t>
  </si>
  <si>
    <t>NRG Astoria Gas Turbine Operations Inc</t>
  </si>
  <si>
    <t>Westbrook Energy Center</t>
  </si>
  <si>
    <t>Fore River Generating Station</t>
  </si>
  <si>
    <t>Astoria Energy</t>
  </si>
  <si>
    <t>Astoria Energy LLC</t>
  </si>
  <si>
    <t>500MW CC</t>
  </si>
  <si>
    <t>Generation &amp; Load Data for ISO New England</t>
  </si>
  <si>
    <t>Energy from Generation (GWh)</t>
  </si>
  <si>
    <t>ISO-NE</t>
  </si>
  <si>
    <t>ISO-NE Net Imorts/Exports of Energy from Other Control Areas (GWh)</t>
  </si>
  <si>
    <t>Actual Imports</t>
  </si>
  <si>
    <t>Load-Gen = "Imports"</t>
  </si>
  <si>
    <t>Difference = Pumping</t>
  </si>
  <si>
    <t>HQ</t>
  </si>
  <si>
    <t>Net Energy for Load (GWh)</t>
  </si>
  <si>
    <t>Total</t>
  </si>
  <si>
    <t>NE Load [except N. ME] (MWh)</t>
  </si>
  <si>
    <t>Non-Biogenic GHG Emissions from Electricity (CO2e lb)</t>
  </si>
  <si>
    <t>MA GHG Emissions from Intra-NE Imports (lb)</t>
  </si>
  <si>
    <t>MA Total Emissions from Electricity Imports (lb)</t>
  </si>
  <si>
    <t>MA Total Emissions from Electricity Consumption (lb)</t>
  </si>
  <si>
    <t>GHG Emissions from Electricity (lb)</t>
  </si>
  <si>
    <t>GHG Emissions from Exports (lb)</t>
  </si>
  <si>
    <t>MA Share of GHG Emissions from Exports (lb)</t>
  </si>
  <si>
    <t>Electricity GHG Emissions (lb)</t>
  </si>
  <si>
    <t>NE GHG Emissions Associated with Load (lb)</t>
  </si>
  <si>
    <t>MA Electricity Consumption Non-Biogenic Emissions based on NE Average GHG Emission Factor (lb)</t>
  </si>
  <si>
    <t>MA Biogenic CO2 Emissions from NY Imports (lb)</t>
  </si>
  <si>
    <t>MA Biogenic CO2 Emissions from NB and Quebec Imports (lb)</t>
  </si>
  <si>
    <t>MA Total Biogenic CO2 Emissions from Extra-NE Imports (lb)</t>
  </si>
  <si>
    <t>Electricity Biogenic CO2 Emissions (lb)</t>
  </si>
  <si>
    <t>Biogenic CO2 Emissions from Exports (lb)</t>
  </si>
  <si>
    <t>MA Share of Biogenic CO2 Emissions from Exports (lb)</t>
  </si>
  <si>
    <t>MA GHG Emissions from NY Imports (lb)</t>
  </si>
  <si>
    <t>MA GHG Emissions from NB and Quebec Imports (lb)</t>
  </si>
  <si>
    <t>MA GHG Emissions from Extra-NE Imports (lb)</t>
  </si>
  <si>
    <t>Biogenic CO2 Emissions from Electricity (CO2e lb)</t>
  </si>
  <si>
    <t>Biogenic CO2 Emissions from Electricity (lb)</t>
  </si>
  <si>
    <t>MA Based Biogenic CO2 Emission Rate (lb/MWh)</t>
  </si>
  <si>
    <t>MA Electricity Consumption Biogenic CO2 Emissions based on NE Average GHG Emission Factor (lb)</t>
  </si>
  <si>
    <t>MA Biogenic Emissions from Intra-NE Imports</t>
  </si>
  <si>
    <t>Biogenic CO2 Emissions</t>
  </si>
  <si>
    <t>Master Table:  Biogenic CO2 Emission Factors</t>
  </si>
  <si>
    <t>MA Based Non-Biogenic GHG Emission Rate (lb/MWh)</t>
  </si>
  <si>
    <t>MA Share of Total Emissions from Exports (lb)</t>
  </si>
  <si>
    <t>NB: Maine emissions were adjusted to match the geographic scope of the EIA emissions data to that of ISO generation data.</t>
  </si>
  <si>
    <t>MA-Based Non-Biogenic Emission Rate (lb/MWh)</t>
  </si>
  <si>
    <t>MA-Based Biogenic Emission Rate (lb/MWh)</t>
  </si>
  <si>
    <t>Regional Non-Biogenic GHG Emission Factor (lb/MWh)</t>
  </si>
  <si>
    <t>Regional Biogenic CO2 Emission Factor (lb/MWh)</t>
  </si>
  <si>
    <t>Draft MA Electricity Emission Factors Including Imports</t>
  </si>
  <si>
    <t>Covanta Energy of Niagara LP</t>
  </si>
  <si>
    <t>Covanta Haverhill</t>
  </si>
  <si>
    <t>Ogden Projects Inc-Haverhill</t>
  </si>
  <si>
    <t>Sterling Power Plant</t>
  </si>
  <si>
    <t>Wheelabrator Saugus</t>
  </si>
  <si>
    <t>Wheelabrator Westchester</t>
  </si>
  <si>
    <t>Wheelabrator Bridgeport</t>
  </si>
  <si>
    <t>Carr Street Generating Station</t>
  </si>
  <si>
    <t>Massachusetts</t>
  </si>
  <si>
    <t>Fuels</t>
  </si>
  <si>
    <t>CO2</t>
  </si>
  <si>
    <t>CH4</t>
  </si>
  <si>
    <t>N2O</t>
  </si>
  <si>
    <t>Fuel Type</t>
  </si>
  <si>
    <t>Fuel Codes from EIA</t>
  </si>
  <si>
    <t>IPCC Emission Factors (CH4 kg/TJ) LHV</t>
  </si>
  <si>
    <t>IPCC Emission Factors (N2O kg/TJ) LHV</t>
  </si>
  <si>
    <t>Non-Biogenic CO2e</t>
  </si>
  <si>
    <t>Non-Biogenic</t>
  </si>
  <si>
    <t>CO2e from CH4 from Non-Biogenic Fuels</t>
  </si>
  <si>
    <t>CO2e from N2O from Non-Biogenic Fuels</t>
  </si>
  <si>
    <t>CO2e from CH4 from Biogenic Fuels</t>
  </si>
  <si>
    <t>CO2e from N2O from Biogenic Fuels</t>
  </si>
  <si>
    <t>Biogenic CO2e</t>
  </si>
  <si>
    <t>Biogenic</t>
  </si>
  <si>
    <t>Maine</t>
  </si>
  <si>
    <t>New Hampshire</t>
  </si>
  <si>
    <t>Vermont</t>
  </si>
  <si>
    <t>Rhode Island</t>
  </si>
  <si>
    <t>Connecticut</t>
  </si>
  <si>
    <t>New York</t>
  </si>
  <si>
    <t>Quebec</t>
  </si>
  <si>
    <t>New Brunswick</t>
  </si>
  <si>
    <t>Alfred L Pierce Generating Station</t>
  </si>
  <si>
    <t>AP-1</t>
  </si>
  <si>
    <t>Combustion turbine</t>
  </si>
  <si>
    <t>Bridgeport Energy</t>
  </si>
  <si>
    <t>BE1</t>
  </si>
  <si>
    <t>Combined cycle</t>
  </si>
  <si>
    <t>BE2</t>
  </si>
  <si>
    <t>Bridgeport Harbor Station</t>
  </si>
  <si>
    <t>Cyclone boiler</t>
  </si>
  <si>
    <t>BHB3</t>
  </si>
  <si>
    <t>Tangentially-fired</t>
  </si>
  <si>
    <t>Capitol District Energy Center</t>
  </si>
  <si>
    <t>Devon</t>
  </si>
  <si>
    <t>Lake Road Generating Company</t>
  </si>
  <si>
    <t>LRG1</t>
  </si>
  <si>
    <t>LRG2</t>
  </si>
  <si>
    <t>LRG3</t>
  </si>
  <si>
    <t>Dry bottom wall-fired boiler</t>
  </si>
  <si>
    <t>Milford Power Company LLC</t>
  </si>
  <si>
    <t>CT01</t>
  </si>
  <si>
    <t>CT02</t>
  </si>
  <si>
    <t>Montville</t>
  </si>
  <si>
    <t>NHB1</t>
  </si>
  <si>
    <t>CT03</t>
  </si>
  <si>
    <t>CT04</t>
  </si>
  <si>
    <t>CT05</t>
  </si>
  <si>
    <t>Bellingham</t>
  </si>
  <si>
    <t>Canal Station</t>
  </si>
  <si>
    <t>Other boiler</t>
  </si>
  <si>
    <t>Dartmouth Power</t>
  </si>
  <si>
    <t>Dighton</t>
  </si>
  <si>
    <t>Millennium Power Partners</t>
  </si>
  <si>
    <t>Mystic</t>
  </si>
  <si>
    <t>West Springfield</t>
  </si>
  <si>
    <t>CTG1</t>
  </si>
  <si>
    <t>CTG2</t>
  </si>
  <si>
    <t>Androscoggin Energy</t>
  </si>
  <si>
    <t>GEN4</t>
  </si>
  <si>
    <t>Granite Ridge Energy</t>
  </si>
  <si>
    <t>Circulating fluidized bed boiler</t>
  </si>
  <si>
    <t>23rd and 3rd</t>
  </si>
  <si>
    <t>Allegany Station No. 133</t>
  </si>
  <si>
    <t>Arthur Kill</t>
  </si>
  <si>
    <t>CT1</t>
  </si>
  <si>
    <t>CT2</t>
  </si>
  <si>
    <t>Athens Generating Company</t>
  </si>
  <si>
    <t>Batavia Energy</t>
  </si>
  <si>
    <t>Bayswater Peaking Facility</t>
  </si>
  <si>
    <t>Bethlehem Energy Center (Albany)</t>
  </si>
  <si>
    <t>Bethpage Energy Center</t>
  </si>
  <si>
    <t>GT1</t>
  </si>
  <si>
    <t>GT2</t>
  </si>
  <si>
    <t>GT3</t>
  </si>
  <si>
    <t>GT4</t>
  </si>
  <si>
    <t>Binghamton Cogen Plant</t>
  </si>
  <si>
    <t>Bowline Generating Station</t>
  </si>
  <si>
    <t>BW01</t>
  </si>
  <si>
    <t>A</t>
  </si>
  <si>
    <t>B</t>
  </si>
  <si>
    <t>Carthage Energy</t>
  </si>
  <si>
    <t>Castleton Power, LLC</t>
  </si>
  <si>
    <t>Freeport Power Plant No. 2</t>
  </si>
  <si>
    <t>Glenwood Landing Energy Center</t>
  </si>
  <si>
    <t>UGT012</t>
  </si>
  <si>
    <t>UGT013</t>
  </si>
  <si>
    <t>HR01</t>
  </si>
  <si>
    <t>HR02</t>
  </si>
  <si>
    <t>Hawkeye Energy Greenport, LLC</t>
  </si>
  <si>
    <t>U-01</t>
  </si>
  <si>
    <t>HG01</t>
  </si>
  <si>
    <t>HG02</t>
  </si>
  <si>
    <t>Huntley Power</t>
  </si>
  <si>
    <t>Indeck-Corinth Energy Center</t>
  </si>
  <si>
    <t>Indeck-Olean Energy Center</t>
  </si>
  <si>
    <t>Indeck-Oswego Energy Center</t>
  </si>
  <si>
    <t>Indeck-Silver Springs Energy Center</t>
  </si>
  <si>
    <t>Indeck-Yerkes Energy Center</t>
  </si>
  <si>
    <t>Independence</t>
  </si>
  <si>
    <t>Massena Energy Facility</t>
  </si>
  <si>
    <t>NRG Dunkirk Power</t>
  </si>
  <si>
    <t>NO1</t>
  </si>
  <si>
    <t>Pinelawn Power</t>
  </si>
  <si>
    <t>Poletti 500 MW CC</t>
  </si>
  <si>
    <t>CTG7A</t>
  </si>
  <si>
    <t>CTG7B</t>
  </si>
  <si>
    <t>Port Jefferson Energy Center</t>
  </si>
  <si>
    <t>UGT002</t>
  </si>
  <si>
    <t>UGT003</t>
  </si>
  <si>
    <t>Pouch Terminal</t>
  </si>
  <si>
    <t>PT01</t>
  </si>
  <si>
    <t>Ravenswood Generating Station</t>
  </si>
  <si>
    <t>UCC001</t>
  </si>
  <si>
    <t>1GTDBS</t>
  </si>
  <si>
    <t>Richard M Flynn (Holtsville)</t>
  </si>
  <si>
    <t>VB01</t>
  </si>
  <si>
    <t>VB02</t>
  </si>
  <si>
    <t>Pawtucket Power Associates, LP</t>
  </si>
  <si>
    <t>RISEP1</t>
  </si>
  <si>
    <t>RISEP2</t>
  </si>
  <si>
    <t>IPCC Emission Factors
(CO2 kg/TJ) LHV</t>
  </si>
  <si>
    <t>IPCC Emission Factors (CO2 lb/MMBtu) LHV</t>
  </si>
  <si>
    <t>CO2 emissions used instead of calculating from mmBtu</t>
  </si>
  <si>
    <t>Form 923 All Heat Input Consumed for Electricity (MMBtu)</t>
  </si>
  <si>
    <t>Form 923 Heat Input Consumed for Electricity by non-Part 75 units (MMBtu)</t>
  </si>
  <si>
    <t>To calculate CH4 and N2O</t>
  </si>
  <si>
    <t>To calculate CO2</t>
  </si>
  <si>
    <t>IPCC Emission Factors (CO2 lb/MMBtu) HHV</t>
  </si>
  <si>
    <t>EIA Emission Factors (CO2 lb/MMBtu) HHV</t>
  </si>
  <si>
    <t>average of other emission factors (CO2 lb/MMBtu) HHV</t>
  </si>
  <si>
    <t>Calculated CO2 (lb)</t>
  </si>
  <si>
    <t>CH4 (lb)</t>
  </si>
  <si>
    <t>CO2e (lb)</t>
  </si>
  <si>
    <t>N2O (lb)</t>
  </si>
  <si>
    <t>Part 75 CO2 from units that combust biomass and non-biomass fuels is not used, as Part 75 does not report CO2 by fuel.</t>
  </si>
  <si>
    <t>Part 75 CO2 from cogeneration units is not used, as Part 75 does not report CO2 by type of energy produced (i.e., steam and electricity).</t>
  </si>
  <si>
    <t>IPCC Emission Factors (CH4 lb/MMBtu) LHV</t>
  </si>
  <si>
    <t>IPCC Emission Factors (CH4 lb/MMBtu) HHV</t>
  </si>
  <si>
    <t>IPCC Emission Factors (N2O lb/MMBtu) HHV</t>
  </si>
  <si>
    <t>average of other emission factors (CH4 lb/MMBtu) HHV</t>
  </si>
  <si>
    <t>average of other emission factors (N2O lb/MMBtu) HHV</t>
  </si>
  <si>
    <t>CO2e from CO2 from Non-Biogenic Fuels (Part 75 units)</t>
  </si>
  <si>
    <t>CO2e from CO2 from Non-Biogenic Fuels (Non-Part 75 units)</t>
  </si>
  <si>
    <t>ISO</t>
  </si>
  <si>
    <t>EIA</t>
  </si>
  <si>
    <t>Adjustment for Northern Maine</t>
  </si>
  <si>
    <t>MA Electricity Import Emissions</t>
  </si>
  <si>
    <t>NMISA Generation</t>
  </si>
  <si>
    <t>ISO ME Generation</t>
  </si>
  <si>
    <t>Total ME Generation</t>
  </si>
  <si>
    <t>ISO Gen % of Total ME Generation</t>
  </si>
  <si>
    <t>RESULT</t>
  </si>
  <si>
    <t>MWh</t>
  </si>
  <si>
    <t>Master Table:  Non-Biogenic GHG Emission Factors</t>
  </si>
  <si>
    <t>Intra-ISO-NE Electricity Imports</t>
  </si>
  <si>
    <t>Extra-ISO-NE Electricity Imports</t>
  </si>
  <si>
    <t>MA electricity consumption emissions based on region-wide generation and imports</t>
  </si>
  <si>
    <t>Non-Biogenic GHG Emissions</t>
  </si>
  <si>
    <t>MA Basic Information</t>
  </si>
  <si>
    <t>MA Import Need</t>
  </si>
  <si>
    <t>MA Share of NE Imports</t>
  </si>
  <si>
    <t>MA Total Import (MWh) - Assigned</t>
  </si>
  <si>
    <t>MA Emissions from Intra-NE Imports</t>
  </si>
  <si>
    <t>MA Emissions from Extra-NE Imports</t>
  </si>
  <si>
    <t>MA Electricity Consumption Emissions</t>
  </si>
  <si>
    <t xml:space="preserve">VT </t>
  </si>
  <si>
    <t>NB</t>
  </si>
  <si>
    <t>New England</t>
  </si>
  <si>
    <t>MA Electric Generation (MWh)</t>
  </si>
  <si>
    <t>MA Electric Load (MWh)</t>
  </si>
  <si>
    <t>MA Electric Load Including Pumping (MWh)</t>
  </si>
  <si>
    <t>MA Electricity Imports [Gen-Load] (MWh)</t>
  </si>
  <si>
    <t>Total of State/Region Shortfalls [incl. NY, NB, Q] (MWh)</t>
  </si>
  <si>
    <t>MA Fraction of Intra-NE imports</t>
  </si>
  <si>
    <t>Imports to MA from other NE States (MWh)</t>
  </si>
  <si>
    <t>Imports to MA from outside NE (MWh)</t>
  </si>
  <si>
    <t>Total Imports to MA (MWh)</t>
  </si>
  <si>
    <t>Electric Generation (MWh)</t>
  </si>
  <si>
    <t>Electric Load (MWh)</t>
  </si>
  <si>
    <t>Electric Load Including Pumping (MWh)</t>
  </si>
  <si>
    <t>Net Export (MWh)</t>
  </si>
  <si>
    <t>MA Share of Net Exports (MWh)</t>
  </si>
  <si>
    <t>Generation (MWh)</t>
  </si>
  <si>
    <t>Exports into NE minus Imports from NE (MWh)</t>
  </si>
  <si>
    <t>Net Exports into NE (MWh)</t>
  </si>
  <si>
    <t>MA Share of NY Net Exports (MWh)</t>
  </si>
  <si>
    <t>MA Share of NB Net Exports (MWh)</t>
  </si>
  <si>
    <t>MA Share of Quebec Net Exports (MWh)</t>
  </si>
  <si>
    <t>Total NE Generation [except N. ME] (MWh)</t>
  </si>
  <si>
    <t>NE Hydro Pumping Load (MWh)</t>
  </si>
  <si>
    <t>Total NE Load (MWh)</t>
  </si>
  <si>
    <t>Actual Imports (MWh)</t>
  </si>
  <si>
    <t xml:space="preserve"> </t>
  </si>
  <si>
    <t>MA Electricity Import Biogenic Emissions</t>
  </si>
  <si>
    <t>MA Electricity Consumption Biogenic Emissions</t>
  </si>
  <si>
    <t>Year</t>
  </si>
  <si>
    <t>Stony Brook</t>
  </si>
  <si>
    <t>Massachusetts Mun Wholes Electric Co</t>
  </si>
  <si>
    <t>James A Fitzpatrick</t>
  </si>
  <si>
    <t>Seabrook</t>
  </si>
  <si>
    <t>New Haven Harbor</t>
  </si>
  <si>
    <t>A L Pierce</t>
  </si>
  <si>
    <t>Connecticut Mun Elec Engy Coop</t>
  </si>
  <si>
    <t>Wading River</t>
  </si>
  <si>
    <t>Searsburg Wind Turbine</t>
  </si>
  <si>
    <t>natural gas</t>
  </si>
  <si>
    <t>distillate petroleum</t>
  </si>
  <si>
    <t>residual petroleum</t>
  </si>
  <si>
    <t>petroleum coke</t>
  </si>
  <si>
    <t>jet fuel</t>
  </si>
  <si>
    <t>kerosene</t>
  </si>
  <si>
    <t>waste oil</t>
  </si>
  <si>
    <t>black liquor</t>
  </si>
  <si>
    <t>landfill gas</t>
  </si>
  <si>
    <t>sludge waste</t>
  </si>
  <si>
    <t>tire derived fuel</t>
  </si>
  <si>
    <t>biogenic component of municipal solid waste</t>
  </si>
  <si>
    <t>bituminous coal</t>
  </si>
  <si>
    <t>sub-bituminous coal</t>
  </si>
  <si>
    <t>non-biogenic component of municipal solid waste</t>
  </si>
  <si>
    <t>other</t>
  </si>
  <si>
    <t>wood/wood waste solids</t>
  </si>
  <si>
    <t>Biogenic fuels</t>
  </si>
  <si>
    <t>Non-biogenic fuels</t>
  </si>
  <si>
    <t>Assumed to have emissions similar to Bituminous Coal.</t>
  </si>
  <si>
    <t>http://www.ipcc-nggip.iges.or.jp/public/2006gl/pdf/2_Volume2/V2_2_Ch2_Stationary_Combustion.pdf</t>
  </si>
  <si>
    <t>2006 IPCC Guidelines for National Greenhouse Gas Inventories, Volume 2: Energy, Chapter 2: Stationary Combustion</t>
  </si>
  <si>
    <t>TDF</t>
  </si>
  <si>
    <t>CH Resources Beaver Falls</t>
  </si>
  <si>
    <t>Covanta Hempstead</t>
  </si>
  <si>
    <t>Covanta Hempstead Company</t>
  </si>
  <si>
    <t>Selkirk Cogen</t>
  </si>
  <si>
    <t>Selkirk Cogen Partners LP</t>
  </si>
  <si>
    <t>Masspower</t>
  </si>
  <si>
    <t>Indeck Jonesboro Energy Center</t>
  </si>
  <si>
    <t>Indeck West Enfield Energy Center</t>
  </si>
  <si>
    <t>Industrial NAICS Cogen</t>
  </si>
  <si>
    <t>Industrial NAICS Non-Cogen</t>
  </si>
  <si>
    <t>Anson Abenaki Hydros</t>
  </si>
  <si>
    <t>Commercial NAICS Non-Cogen</t>
  </si>
  <si>
    <t>Commercial NAICS Cogen</t>
  </si>
  <si>
    <t>PUR</t>
  </si>
  <si>
    <t>Finch Paper</t>
  </si>
  <si>
    <t>Finch Paper LLC</t>
  </si>
  <si>
    <t>WDL</t>
  </si>
  <si>
    <t>Domtar - Woodland Mill</t>
  </si>
  <si>
    <t>Medical Area Total Energy Plant</t>
  </si>
  <si>
    <t>Medical Area Total Egy Plt Inc</t>
  </si>
  <si>
    <t>Verso Paper Androscoggin LLC</t>
  </si>
  <si>
    <t>OBS</t>
  </si>
  <si>
    <t>Cornell University Central Heat</t>
  </si>
  <si>
    <t>Cornell University</t>
  </si>
  <si>
    <t>Somerset Plant</t>
  </si>
  <si>
    <t>Sappi Fine Paper North America-Somerset</t>
  </si>
  <si>
    <t>OBL</t>
  </si>
  <si>
    <t>S D Warren Westbrook</t>
  </si>
  <si>
    <t>S D Warren Co.- Westbrook</t>
  </si>
  <si>
    <t>PG</t>
  </si>
  <si>
    <t>OOG</t>
  </si>
  <si>
    <t>Starrett City Cogen Facility</t>
  </si>
  <si>
    <t>Starrett City Inc</t>
  </si>
  <si>
    <t>Androscoggin Mill</t>
  </si>
  <si>
    <t>Ticonderoga Mill</t>
  </si>
  <si>
    <t>IPC-Ticonderoga</t>
  </si>
  <si>
    <t>New York University Central Plant</t>
  </si>
  <si>
    <t>New York University</t>
  </si>
  <si>
    <t>Mass Inst Tech Cntrl Utilities/Cogen Plt</t>
  </si>
  <si>
    <t>Massachusetts Inst of Tech</t>
  </si>
  <si>
    <t>gaseous propane</t>
  </si>
  <si>
    <t>other biomass gas</t>
  </si>
  <si>
    <t>other biomass solids</t>
  </si>
  <si>
    <t>Edgewood Energy</t>
  </si>
  <si>
    <t>Equus  Power I</t>
  </si>
  <si>
    <t>Shoreham Energy</t>
  </si>
  <si>
    <t>Part 75 CO2 is not used when only a portion of CO2 for a row on Form 923 is reported under Part 75</t>
  </si>
  <si>
    <t>Environment Canada Electricity Generation (GWh)</t>
  </si>
  <si>
    <t>Maine Emissions Adjustment to Account for NMISA</t>
  </si>
  <si>
    <t>COMBINED GHG Emissions</t>
  </si>
  <si>
    <t>MA-Based COMBINED Emission Rate (lb/MWh)</t>
  </si>
  <si>
    <t>COMBINED GHG Emissions from Electricity (CO2e lb)</t>
  </si>
  <si>
    <t>Master Table:   COMBINED GHG Emission Factors</t>
  </si>
  <si>
    <t>Devon Power LLC</t>
  </si>
  <si>
    <t>Caithness Long Island Energy Center</t>
  </si>
  <si>
    <t>Caithness Long Island, LLC</t>
  </si>
  <si>
    <t>Noble Clinton Windpark LLC</t>
  </si>
  <si>
    <t>Noble Wind Operations LLC</t>
  </si>
  <si>
    <t>Noble Ellenburg Windpark LLC</t>
  </si>
  <si>
    <t>Noble Bliss Windpark LLC</t>
  </si>
  <si>
    <t>Noble Altona Windpark LLC</t>
  </si>
  <si>
    <t>Noble Wethersfield Windpark LLC</t>
  </si>
  <si>
    <t>Noble Chateaugay Windpark LLC</t>
  </si>
  <si>
    <t>High Sheldon Wind Farm</t>
  </si>
  <si>
    <t>Invenergy Services LLC</t>
  </si>
  <si>
    <t>PV</t>
  </si>
  <si>
    <t>SUN</t>
  </si>
  <si>
    <t>Algonquin Power Windsor Locks, LLC</t>
  </si>
  <si>
    <t>Pratt &amp; Whitney, East Hartford</t>
  </si>
  <si>
    <t>South Meadow Station</t>
  </si>
  <si>
    <t>11A</t>
  </si>
  <si>
    <t>11B</t>
  </si>
  <si>
    <t>12A</t>
  </si>
  <si>
    <t>12B</t>
  </si>
  <si>
    <t>13A</t>
  </si>
  <si>
    <t>13B</t>
  </si>
  <si>
    <t>14A</t>
  </si>
  <si>
    <t>14B</t>
  </si>
  <si>
    <t>Waterbury Generation</t>
  </si>
  <si>
    <t>ANP Bellingham Energy Company, LLC</t>
  </si>
  <si>
    <t>ANP Blackstone Energy Company, LLC</t>
  </si>
  <si>
    <t>Deer Island Treatment</t>
  </si>
  <si>
    <t>S42</t>
  </si>
  <si>
    <t>S43</t>
  </si>
  <si>
    <t>MASSPOWER</t>
  </si>
  <si>
    <t>Medway Station</t>
  </si>
  <si>
    <t>J1T1</t>
  </si>
  <si>
    <t>J1T2</t>
  </si>
  <si>
    <t>J2T1</t>
  </si>
  <si>
    <t>J2T2</t>
  </si>
  <si>
    <t>J3T1</t>
  </si>
  <si>
    <t>J3T2</t>
  </si>
  <si>
    <t>Pittsfield Generating</t>
  </si>
  <si>
    <t>Potter</t>
  </si>
  <si>
    <t>South Boston Combustion Turbines</t>
  </si>
  <si>
    <t>Astoria Gas Turbine Power</t>
  </si>
  <si>
    <t>CT2-1A</t>
  </si>
  <si>
    <t>CT2-1B</t>
  </si>
  <si>
    <t>CT2-2A</t>
  </si>
  <si>
    <t>CT2-2B</t>
  </si>
  <si>
    <t>CT2-3A</t>
  </si>
  <si>
    <t>CT2-3B</t>
  </si>
  <si>
    <t>CT2-4A</t>
  </si>
  <si>
    <t>CT2-4B</t>
  </si>
  <si>
    <t>CT3-1A</t>
  </si>
  <si>
    <t>CT3-1B</t>
  </si>
  <si>
    <t>CT3-2A</t>
  </si>
  <si>
    <t>CT3-2B</t>
  </si>
  <si>
    <t>CT3-3A</t>
  </si>
  <si>
    <t>CT3-3B</t>
  </si>
  <si>
    <t>CT3-4A</t>
  </si>
  <si>
    <t>CT3-4B</t>
  </si>
  <si>
    <t>CT4-1A</t>
  </si>
  <si>
    <t>CT4-1B</t>
  </si>
  <si>
    <t>CT4-2A</t>
  </si>
  <si>
    <t>CT4-2B</t>
  </si>
  <si>
    <t>CT4-3A</t>
  </si>
  <si>
    <t>CT4-3B</t>
  </si>
  <si>
    <t>CT4-4A</t>
  </si>
  <si>
    <t>CT4-4B</t>
  </si>
  <si>
    <t>31RH</t>
  </si>
  <si>
    <t>32SH</t>
  </si>
  <si>
    <t>41SH</t>
  </si>
  <si>
    <t>42RH</t>
  </si>
  <si>
    <t>51RH</t>
  </si>
  <si>
    <t>52SH</t>
  </si>
  <si>
    <t>Black River Generation, LLC</t>
  </si>
  <si>
    <t>E0001</t>
  </si>
  <si>
    <t>E0002</t>
  </si>
  <si>
    <t>E0003</t>
  </si>
  <si>
    <t>U00012</t>
  </si>
  <si>
    <t>U00013</t>
  </si>
  <si>
    <t>U00014</t>
  </si>
  <si>
    <t>U00015</t>
  </si>
  <si>
    <t>U00016</t>
  </si>
  <si>
    <t>U00017</t>
  </si>
  <si>
    <t>U00018</t>
  </si>
  <si>
    <t>U00019</t>
  </si>
  <si>
    <t>Fortistar North Tonawanda Inc</t>
  </si>
  <si>
    <t>NTCT1</t>
  </si>
  <si>
    <t>U00020</t>
  </si>
  <si>
    <t>U00021</t>
  </si>
  <si>
    <t>Hillburn</t>
  </si>
  <si>
    <t>Holtsville Facility</t>
  </si>
  <si>
    <t>U00001</t>
  </si>
  <si>
    <t>U00002</t>
  </si>
  <si>
    <t>U00003</t>
  </si>
  <si>
    <t>U00004</t>
  </si>
  <si>
    <t>U00005</t>
  </si>
  <si>
    <t>U00006</t>
  </si>
  <si>
    <t>U00007</t>
  </si>
  <si>
    <t>U00008</t>
  </si>
  <si>
    <t>U00009</t>
  </si>
  <si>
    <t>U00010</t>
  </si>
  <si>
    <t>U00011</t>
  </si>
  <si>
    <t>KIAC Cogeneration</t>
  </si>
  <si>
    <t>Lockport</t>
  </si>
  <si>
    <t>Nassau Energy Corporation</t>
  </si>
  <si>
    <t>CT02-1</t>
  </si>
  <si>
    <t>CT02-2</t>
  </si>
  <si>
    <t>CT02-3</t>
  </si>
  <si>
    <t>CT02-4</t>
  </si>
  <si>
    <t>CT03-1</t>
  </si>
  <si>
    <t>CT03-2</t>
  </si>
  <si>
    <t>CT03-3</t>
  </si>
  <si>
    <t>CT03-4</t>
  </si>
  <si>
    <t>Saranac Power Partners, LP</t>
  </si>
  <si>
    <t>Selkirk Cogen Partners</t>
  </si>
  <si>
    <t>CTG101</t>
  </si>
  <si>
    <t>CTG201</t>
  </si>
  <si>
    <t>CTG301</t>
  </si>
  <si>
    <t>Shoemaker</t>
  </si>
  <si>
    <t>Wading River Facility</t>
  </si>
  <si>
    <t>UGT007</t>
  </si>
  <si>
    <t>UGT008</t>
  </si>
  <si>
    <t>UGT009</t>
  </si>
  <si>
    <t>West Babylon Facility</t>
  </si>
  <si>
    <t>UGT001</t>
  </si>
  <si>
    <t>Berlin 5</t>
  </si>
  <si>
    <t>exclude mmBtu from CO2 calculations, because Part 75 CO2 used instead</t>
  </si>
  <si>
    <t>heat rate
(Btu/KWh)</t>
  </si>
  <si>
    <t>x</t>
  </si>
  <si>
    <t>steam and MWh</t>
  </si>
  <si>
    <t>plant burns both biomass and fossil</t>
  </si>
  <si>
    <t>only 1 unit reports CO2</t>
  </si>
  <si>
    <t>only 2 units report CO2</t>
  </si>
  <si>
    <t>Plant Name</t>
  </si>
  <si>
    <t>Ashokan</t>
  </si>
  <si>
    <t>Branford</t>
  </si>
  <si>
    <t>Connecticut Jet Power LLC</t>
  </si>
  <si>
    <t>Bulls Bridge</t>
  </si>
  <si>
    <t>Cos Cob</t>
  </si>
  <si>
    <t>Scotland Dam</t>
  </si>
  <si>
    <t>Shepaug</t>
  </si>
  <si>
    <t>Stevenson</t>
  </si>
  <si>
    <t>Taftville</t>
  </si>
  <si>
    <t>Tunnel</t>
  </si>
  <si>
    <t>Farmington River Power Company</t>
  </si>
  <si>
    <t>Falls Village</t>
  </si>
  <si>
    <t>Franklin Drive</t>
  </si>
  <si>
    <t>South Meadow</t>
  </si>
  <si>
    <t>Torrington Terminal</t>
  </si>
  <si>
    <t>Central Hudson Gas &amp; Elec Corp</t>
  </si>
  <si>
    <t>North Main Street</t>
  </si>
  <si>
    <t>Tenth Street</t>
  </si>
  <si>
    <t>Upper Mechanicville</t>
  </si>
  <si>
    <t>New York State Elec &amp; Gas Corp</t>
  </si>
  <si>
    <t>W K Sanders</t>
  </si>
  <si>
    <t>East Barnet</t>
  </si>
  <si>
    <t>Charles E Monty</t>
  </si>
  <si>
    <t>Jarvis (Hinckley)</t>
  </si>
  <si>
    <t>Eastport</t>
  </si>
  <si>
    <t>Androscoggin 3</t>
  </si>
  <si>
    <t>Bar Mills</t>
  </si>
  <si>
    <t>Bonny Eagle</t>
  </si>
  <si>
    <t>Cape Gas Turbine</t>
  </si>
  <si>
    <t>FPL Energy Cape LLC</t>
  </si>
  <si>
    <t>Deer Rips</t>
  </si>
  <si>
    <t>Gulf Island</t>
  </si>
  <si>
    <t>Hiram</t>
  </si>
  <si>
    <t>Messalonskee 2 (Oakland)</t>
  </si>
  <si>
    <t>Messalonskee 3</t>
  </si>
  <si>
    <t>North Gorham</t>
  </si>
  <si>
    <t>Shawmut</t>
  </si>
  <si>
    <t>Skelton</t>
  </si>
  <si>
    <t>West Buxton</t>
  </si>
  <si>
    <t>Caribou Generation Station</t>
  </si>
  <si>
    <t>Squa Pan Hydro Station</t>
  </si>
  <si>
    <t>Exelon Framingham LLC</t>
  </si>
  <si>
    <t>Exelon Power</t>
  </si>
  <si>
    <t>Exelon Medway LLC</t>
  </si>
  <si>
    <t>Oak Bluffs Diesel Generating Facility</t>
  </si>
  <si>
    <t>Boatlock</t>
  </si>
  <si>
    <t>City of Holyoke Gas and Electric Dept.</t>
  </si>
  <si>
    <t>Chemical</t>
  </si>
  <si>
    <t>Hadley Falls</t>
  </si>
  <si>
    <t>Nantucket</t>
  </si>
  <si>
    <t>Nantucket Electric Co</t>
  </si>
  <si>
    <t>Deerfield 5</t>
  </si>
  <si>
    <t>Cobble Mountain</t>
  </si>
  <si>
    <t>Doreen</t>
  </si>
  <si>
    <t>Gardners Falls</t>
  </si>
  <si>
    <t>Putts Bridge</t>
  </si>
  <si>
    <t>Redbridge</t>
  </si>
  <si>
    <t>Woodland Road</t>
  </si>
  <si>
    <t>High Street Station</t>
  </si>
  <si>
    <t>Wilder</t>
  </si>
  <si>
    <t>Eastman Falls</t>
  </si>
  <si>
    <t>Gorham</t>
  </si>
  <si>
    <t>Hooksett</t>
  </si>
  <si>
    <t>Jackman</t>
  </si>
  <si>
    <t>Lost Nation</t>
  </si>
  <si>
    <t>White Lake</t>
  </si>
  <si>
    <t>Dashville</t>
  </si>
  <si>
    <t>Neversink</t>
  </si>
  <si>
    <t>South Cairo</t>
  </si>
  <si>
    <t>Sturgeon</t>
  </si>
  <si>
    <t>West Coxsackie</t>
  </si>
  <si>
    <t>Hudson Avenue</t>
  </si>
  <si>
    <t>59th Street</t>
  </si>
  <si>
    <t>National Grid Generation LLC</t>
  </si>
  <si>
    <t>East Hampton</t>
  </si>
  <si>
    <t>Shoreham</t>
  </si>
  <si>
    <t>South Hampton</t>
  </si>
  <si>
    <t>Southold</t>
  </si>
  <si>
    <t>West Babylon</t>
  </si>
  <si>
    <t>Cadyville</t>
  </si>
  <si>
    <t>Kent Falls</t>
  </si>
  <si>
    <t>Allens Falls</t>
  </si>
  <si>
    <t>Beardslee</t>
  </si>
  <si>
    <t>Belfort</t>
  </si>
  <si>
    <t>Bennetts Bridge</t>
  </si>
  <si>
    <t>Black River</t>
  </si>
  <si>
    <t>Blake</t>
  </si>
  <si>
    <t>Browns Falls</t>
  </si>
  <si>
    <t>Chasm</t>
  </si>
  <si>
    <t>Colton</t>
  </si>
  <si>
    <t>Deferiet</t>
  </si>
  <si>
    <t>Eagle</t>
  </si>
  <si>
    <t>Eel Weir</t>
  </si>
  <si>
    <t>Effley</t>
  </si>
  <si>
    <t>Elmer</t>
  </si>
  <si>
    <t>Ephratah</t>
  </si>
  <si>
    <t>East Norfolk</t>
  </si>
  <si>
    <t>Five Falls</t>
  </si>
  <si>
    <t>Flat Rock</t>
  </si>
  <si>
    <t>Granby</t>
  </si>
  <si>
    <t>Hannawa</t>
  </si>
  <si>
    <t>Herrings</t>
  </si>
  <si>
    <t>Heuvelton</t>
  </si>
  <si>
    <t>High Dam</t>
  </si>
  <si>
    <t>Oswego City of</t>
  </si>
  <si>
    <t>Higley</t>
  </si>
  <si>
    <t>Hydraulic Race</t>
  </si>
  <si>
    <t>Inghams</t>
  </si>
  <si>
    <t>Kamargo</t>
  </si>
  <si>
    <t>Lighthouse Hill</t>
  </si>
  <si>
    <t>Macomb</t>
  </si>
  <si>
    <t>Minetto</t>
  </si>
  <si>
    <t>Moshier</t>
  </si>
  <si>
    <t>Norfolk</t>
  </si>
  <si>
    <t>Norwood</t>
  </si>
  <si>
    <t>Oswego Falls East</t>
  </si>
  <si>
    <t>Oswego Falls West</t>
  </si>
  <si>
    <t>Parishville</t>
  </si>
  <si>
    <t>Piercefield</t>
  </si>
  <si>
    <t>Prospect</t>
  </si>
  <si>
    <t>Raymondville</t>
  </si>
  <si>
    <t>South Edwards</t>
  </si>
  <si>
    <t>School Street</t>
  </si>
  <si>
    <t>Schaghticoke</t>
  </si>
  <si>
    <t>Schuylerville</t>
  </si>
  <si>
    <t>Sewalls</t>
  </si>
  <si>
    <t>Sherman Island</t>
  </si>
  <si>
    <t>Soft Maple</t>
  </si>
  <si>
    <t>South Colton</t>
  </si>
  <si>
    <t>Stark</t>
  </si>
  <si>
    <t>Stewarts Bridge</t>
  </si>
  <si>
    <t>Sugar Island</t>
  </si>
  <si>
    <t>Taylorville</t>
  </si>
  <si>
    <t>Trenton Falls</t>
  </si>
  <si>
    <t>Varick</t>
  </si>
  <si>
    <t>Waterport</t>
  </si>
  <si>
    <t>Yaleville</t>
  </si>
  <si>
    <t>Grahamsville</t>
  </si>
  <si>
    <t>Mongaup</t>
  </si>
  <si>
    <t>Rio</t>
  </si>
  <si>
    <t>Swinging Bridge 2</t>
  </si>
  <si>
    <t>Rochester 26</t>
  </si>
  <si>
    <t>Rochester Gas &amp; Electric Corp</t>
  </si>
  <si>
    <t>Rochester 2</t>
  </si>
  <si>
    <t>Greenport</t>
  </si>
  <si>
    <t>Jamestown Board of Public Util</t>
  </si>
  <si>
    <t>Crescent</t>
  </si>
  <si>
    <t>Vischer Ferry</t>
  </si>
  <si>
    <t>Charles P Keller</t>
  </si>
  <si>
    <t>Watertown</t>
  </si>
  <si>
    <t>Ascutney</t>
  </si>
  <si>
    <t>Cavendish</t>
  </si>
  <si>
    <t>Clark Falls</t>
  </si>
  <si>
    <t>Fairfax Falls</t>
  </si>
  <si>
    <t>Glen</t>
  </si>
  <si>
    <t>Lower Middlebury</t>
  </si>
  <si>
    <t>Milton</t>
  </si>
  <si>
    <t>Peterson</t>
  </si>
  <si>
    <t>Pittsford</t>
  </si>
  <si>
    <t>Rutland</t>
  </si>
  <si>
    <t>Salisbury</t>
  </si>
  <si>
    <t>Weybridge</t>
  </si>
  <si>
    <t>Newport</t>
  </si>
  <si>
    <t>Great Bay Hydro Corp</t>
  </si>
  <si>
    <t>Colchester 16</t>
  </si>
  <si>
    <t>Marshfield 6</t>
  </si>
  <si>
    <t>Middlesex 2</t>
  </si>
  <si>
    <t>West Danville 15</t>
  </si>
  <si>
    <t>Bellows Falls</t>
  </si>
  <si>
    <t>Harriman</t>
  </si>
  <si>
    <t>Canaan</t>
  </si>
  <si>
    <t>West Charleston</t>
  </si>
  <si>
    <t>Barton Village, Inc</t>
  </si>
  <si>
    <t>Burlington GT</t>
  </si>
  <si>
    <t>Morrisville</t>
  </si>
  <si>
    <t>Cadys Falls</t>
  </si>
  <si>
    <t>Sherman</t>
  </si>
  <si>
    <t>Deerfield 2</t>
  </si>
  <si>
    <t>West Tisbury Generating Facility</t>
  </si>
  <si>
    <t>Deerfield 3</t>
  </si>
  <si>
    <t>NextEra Energy Seabrook LLC</t>
  </si>
  <si>
    <t>Deerfield 4</t>
  </si>
  <si>
    <t>Shrewsbury</t>
  </si>
  <si>
    <t>Dwight</t>
  </si>
  <si>
    <t>Indian Orchard</t>
  </si>
  <si>
    <t>Turners Falls</t>
  </si>
  <si>
    <t>Proctor</t>
  </si>
  <si>
    <t>Omya Inc</t>
  </si>
  <si>
    <t>Beldens</t>
  </si>
  <si>
    <t>Carver Falls</t>
  </si>
  <si>
    <t>Gorge 18</t>
  </si>
  <si>
    <t>Mcindoes</t>
  </si>
  <si>
    <t>Mill C</t>
  </si>
  <si>
    <t>Vergennes 9</t>
  </si>
  <si>
    <t>Waterbury 22</t>
  </si>
  <si>
    <t>E J West</t>
  </si>
  <si>
    <t>Searsburg</t>
  </si>
  <si>
    <t>Block Island</t>
  </si>
  <si>
    <t>Block Island Power Co</t>
  </si>
  <si>
    <t>Wilkins Station</t>
  </si>
  <si>
    <t>Highgate Falls</t>
  </si>
  <si>
    <t>Wrightsville Hydro Plant</t>
  </si>
  <si>
    <t>Bolton Falls</t>
  </si>
  <si>
    <t>Richard M Flynn</t>
  </si>
  <si>
    <t>Florence</t>
  </si>
  <si>
    <t>Front Street</t>
  </si>
  <si>
    <t>Talcville</t>
  </si>
  <si>
    <t>Allegany Cogen</t>
  </si>
  <si>
    <t>Glenwood Landing</t>
  </si>
  <si>
    <t>Fife Brook</t>
  </si>
  <si>
    <t>Pouch</t>
  </si>
  <si>
    <t>Cherry Street</t>
  </si>
  <si>
    <t>Cabot Holyoke</t>
  </si>
  <si>
    <t>General Electric Aircraft Engines</t>
  </si>
  <si>
    <t>Hillsborough Hosiery</t>
  </si>
  <si>
    <t>Silverstreet Hydro</t>
  </si>
  <si>
    <t>Derby Hydro</t>
  </si>
  <si>
    <t>McCallum Enterprises I LP</t>
  </si>
  <si>
    <t>Lockwood Hydroelectric Facility</t>
  </si>
  <si>
    <t>Merimil Ltd Partnership</t>
  </si>
  <si>
    <t>Hampton Facility</t>
  </si>
  <si>
    <t>Foss Manufacturing Company LLC</t>
  </si>
  <si>
    <t>Franklin Industrial Complex</t>
  </si>
  <si>
    <t>Hampshire Paper</t>
  </si>
  <si>
    <t>Hampshire Paper Co Inc</t>
  </si>
  <si>
    <t>Hollow Dam Power Partnership</t>
  </si>
  <si>
    <t>Deweys Mill</t>
  </si>
  <si>
    <t>Hydro Energies Inc</t>
  </si>
  <si>
    <t>M Street Jet</t>
  </si>
  <si>
    <t>Massachusetts Bay Trans Auth</t>
  </si>
  <si>
    <t>Mine Falls Generating Station</t>
  </si>
  <si>
    <t>Castleton Energy Center</t>
  </si>
  <si>
    <t>Moose River</t>
  </si>
  <si>
    <t>Philadlephia</t>
  </si>
  <si>
    <t>Lower Saranac Hydroelectric Facility</t>
  </si>
  <si>
    <t>Lower Saranac Hydro Partner LP</t>
  </si>
  <si>
    <t>Warrensburg Hydroelectric</t>
  </si>
  <si>
    <t>Boralex Hydro Operations Inc</t>
  </si>
  <si>
    <t>Middle Falls Hydro</t>
  </si>
  <si>
    <t>Sissonville Hydro</t>
  </si>
  <si>
    <t>New York State Dam Hydro</t>
  </si>
  <si>
    <t>Diana Hydroelectric</t>
  </si>
  <si>
    <t>Dolgeville Hydro</t>
  </si>
  <si>
    <t>Cornell Hydro</t>
  </si>
  <si>
    <t>Bridgewater Power LP</t>
  </si>
  <si>
    <t>Bridgewater Power Co LP</t>
  </si>
  <si>
    <t>Clark University</t>
  </si>
  <si>
    <t>Indian Orchard Plant 1</t>
  </si>
  <si>
    <t>Solutia Inc-Indian</t>
  </si>
  <si>
    <t>Fourth Branch Hydroelectric Facility</t>
  </si>
  <si>
    <t>Mead Rumford Cogen</t>
  </si>
  <si>
    <t>Sheldon Springs Hydroelectric</t>
  </si>
  <si>
    <t>Sheldon Vermont Hydro Co., Inc.</t>
  </si>
  <si>
    <t>Wheelabrator Hudson Falls</t>
  </si>
  <si>
    <t>Lederle Laboratories</t>
  </si>
  <si>
    <t>Benton Falls Associates</t>
  </si>
  <si>
    <t>Essex Hydro Associates LLC</t>
  </si>
  <si>
    <t>Dodge Falls Associates</t>
  </si>
  <si>
    <t>Dodge Falls Associates LP</t>
  </si>
  <si>
    <t>Feeder Dam Hydro Plant</t>
  </si>
  <si>
    <t>Beebee Island Hydro Plant</t>
  </si>
  <si>
    <t>Dexter Plant</t>
  </si>
  <si>
    <t>CHI Energy Inc</t>
  </si>
  <si>
    <t>Theresa Plant</t>
  </si>
  <si>
    <t>Diamond Island Plant</t>
  </si>
  <si>
    <t>Hailesboro 4 Plant</t>
  </si>
  <si>
    <t>Copenhagen Plant</t>
  </si>
  <si>
    <t>Pyrites Plant</t>
  </si>
  <si>
    <t>Brassua Hydroelectric Project</t>
  </si>
  <si>
    <t>Brassua Hydroelectric LP</t>
  </si>
  <si>
    <t>Boott Hydropower</t>
  </si>
  <si>
    <t>Boott Hydropower Inc</t>
  </si>
  <si>
    <t>Algonquin Windsor Locks</t>
  </si>
  <si>
    <t>Algonquin Windsor Locks LLC</t>
  </si>
  <si>
    <t>Errol Hydroelectric Project</t>
  </si>
  <si>
    <t>Errol Hydroelectric Co LLC</t>
  </si>
  <si>
    <t>Gilman Mill</t>
  </si>
  <si>
    <t>Ampersand Gilman Hydro LP</t>
  </si>
  <si>
    <t>Carthage Energy LLC</t>
  </si>
  <si>
    <t>CH Resources Syracuse</t>
  </si>
  <si>
    <t>Covanta Southeastern Connecticut Company</t>
  </si>
  <si>
    <t>Black River Hydro Associates</t>
  </si>
  <si>
    <t>Pepperell Hydro Power Plant</t>
  </si>
  <si>
    <t>Swift River Hydro Operations Co., Inc</t>
  </si>
  <si>
    <t>Barker Lower</t>
  </si>
  <si>
    <t>Lachute Hydro Lower</t>
  </si>
  <si>
    <t>Lachute Hydro Co Inc</t>
  </si>
  <si>
    <t>Lachute Hydro Upper</t>
  </si>
  <si>
    <t>Port Leyden Hydroelectric Project</t>
  </si>
  <si>
    <t>Empire Hydro Partners</t>
  </si>
  <si>
    <t>Oakdale Power Station</t>
  </si>
  <si>
    <t>Massachusetts Water Res Auth</t>
  </si>
  <si>
    <t>Cosgrove Intake and Power Station</t>
  </si>
  <si>
    <t>Springfield Power LLC</t>
  </si>
  <si>
    <t>DG Whitefield LLC</t>
  </si>
  <si>
    <t>Walden</t>
  </si>
  <si>
    <t>Consolidated Hydro New York, Inc.</t>
  </si>
  <si>
    <t>Center Falls</t>
  </si>
  <si>
    <t>Hollingworth &amp; Vose Co</t>
  </si>
  <si>
    <t>Victory Mills</t>
  </si>
  <si>
    <t>Pittsfield Generating LP</t>
  </si>
  <si>
    <t>Valley Falls Hydroelectric Facility</t>
  </si>
  <si>
    <t>Valley Falls Associates</t>
  </si>
  <si>
    <t>MMWAC Resource Recovery Facility</t>
  </si>
  <si>
    <t>Mid-Maine Waste Action Corp</t>
  </si>
  <si>
    <t>Norton Powerhouse</t>
  </si>
  <si>
    <t>Saint - Gobain Abrasives Inc</t>
  </si>
  <si>
    <t>International Paper Jay Hydro</t>
  </si>
  <si>
    <t>Penobscot Energy Recovery</t>
  </si>
  <si>
    <t>ESOCO Orrington LLC</t>
  </si>
  <si>
    <t>Goodyear Lake Plant</t>
  </si>
  <si>
    <t>Otis Hydro</t>
  </si>
  <si>
    <t>International Paper Riley Hydro</t>
  </si>
  <si>
    <t>International Paper Livermore Hydro</t>
  </si>
  <si>
    <t>Univ of Massachusetts Medical Center</t>
  </si>
  <si>
    <t>University of Massachusetts Medical</t>
  </si>
  <si>
    <t>Chateaugay High Falls Hydro</t>
  </si>
  <si>
    <t>Triton Power Co</t>
  </si>
  <si>
    <t>China Mill Hydro</t>
  </si>
  <si>
    <t>New Hampshire Hydro Associates</t>
  </si>
  <si>
    <t>Normanskill Hydro Project</t>
  </si>
  <si>
    <t>Watervliet City of</t>
  </si>
  <si>
    <t>Ottauquechee Hydro</t>
  </si>
  <si>
    <t>Ottauquechee Hydro Company, Inc.</t>
  </si>
  <si>
    <t>South Oaks Hospital</t>
  </si>
  <si>
    <t>South Oak Hospital</t>
  </si>
  <si>
    <t>Union Falls</t>
  </si>
  <si>
    <t>US Gypsum Oakfield</t>
  </si>
  <si>
    <t>U S Gypsum Co</t>
  </si>
  <si>
    <t>Pinetree Power</t>
  </si>
  <si>
    <t>Pinetree Power Inc</t>
  </si>
  <si>
    <t>Regional Waste Systems</t>
  </si>
  <si>
    <t>Ecomaine</t>
  </si>
  <si>
    <t>Robbins Lumber</t>
  </si>
  <si>
    <t>Robbins Lumber Inc</t>
  </si>
  <si>
    <t>Hewittville Hydroelectric</t>
  </si>
  <si>
    <t>Unionville Hydro Project 2499 NY</t>
  </si>
  <si>
    <t>Pioneer Valley Resource Recovery</t>
  </si>
  <si>
    <t>Covanta Springfield LLC</t>
  </si>
  <si>
    <t>Worumbo Hydro Station</t>
  </si>
  <si>
    <t>Dahowa Hydro</t>
  </si>
  <si>
    <t>Pembroke Hydro</t>
  </si>
  <si>
    <t>Chasm Hydro Partnership</t>
  </si>
  <si>
    <t>Newfound Hydroelectric</t>
  </si>
  <si>
    <t>Zapco Energy Tactics Corp</t>
  </si>
  <si>
    <t>Rolfe Canal Hydro</t>
  </si>
  <si>
    <t>Briar-Hydro Associates</t>
  </si>
  <si>
    <t>Penacook Lower Falls</t>
  </si>
  <si>
    <t>Newport Hydro</t>
  </si>
  <si>
    <t>Ridgewood Providence Power</t>
  </si>
  <si>
    <t>Gregg Falls</t>
  </si>
  <si>
    <t>Penacook Upper Falls Hydro</t>
  </si>
  <si>
    <t>Tannery Island Power</t>
  </si>
  <si>
    <t>Bronx Zoo</t>
  </si>
  <si>
    <t>New York Zoological Society</t>
  </si>
  <si>
    <t>Indeck Silver Springs Energy Center</t>
  </si>
  <si>
    <t>Indeck-Energy Serv Silver Spg</t>
  </si>
  <si>
    <t>Indeck Oswego Energy Center</t>
  </si>
  <si>
    <t>Indeck-Oswego Ltd Partnership</t>
  </si>
  <si>
    <t>Indeck Yerkes Energy Center</t>
  </si>
  <si>
    <t>Indeck-Yerkes Ltd Partnership</t>
  </si>
  <si>
    <t>Indeck Corinth Energy Center</t>
  </si>
  <si>
    <t>Indeck-Corinth Ltd Partnership</t>
  </si>
  <si>
    <t>Glen Park Hydroelectric Project</t>
  </si>
  <si>
    <t>Stillwater Reservoir Hydro</t>
  </si>
  <si>
    <t>Stillwater Associates</t>
  </si>
  <si>
    <t>Fort Miller Hydroelectric Facility</t>
  </si>
  <si>
    <t>Fort Miller Associates</t>
  </si>
  <si>
    <t>Boltonville Hydro Associates</t>
  </si>
  <si>
    <t>Lawrence Hydroelectric Associates</t>
  </si>
  <si>
    <t>Lawrence Hydroelectric Assoc</t>
  </si>
  <si>
    <t>New Milford Gas Recovery</t>
  </si>
  <si>
    <t>WM Renewable Energy LLC</t>
  </si>
  <si>
    <t>Monroe Livingston Gas Recovery</t>
  </si>
  <si>
    <t>High Acres Gas Recovery</t>
  </si>
  <si>
    <t>Covanta Bristol Energy</t>
  </si>
  <si>
    <t>Covanta Bristol Inc</t>
  </si>
  <si>
    <t>Covanta Babylon Inc</t>
  </si>
  <si>
    <t>Lyonsdale Associates</t>
  </si>
  <si>
    <t>Burrows Paper Corp</t>
  </si>
  <si>
    <t>Huntington Resource Recovery Facility</t>
  </si>
  <si>
    <t>Huntington Resource Recovery</t>
  </si>
  <si>
    <t>Onondaga County Resource Recovery</t>
  </si>
  <si>
    <t>Covanta Onondega LP</t>
  </si>
  <si>
    <t>Gardiner</t>
  </si>
  <si>
    <t>Pumpkin Hill</t>
  </si>
  <si>
    <t>Salmon Falls</t>
  </si>
  <si>
    <t>Consolidated Hydro NH, Inc</t>
  </si>
  <si>
    <t>Somersworth Lower Great Dam</t>
  </si>
  <si>
    <t>Somersworth Hydro Company, Inc.</t>
  </si>
  <si>
    <t>Pinetree Power Tamworth</t>
  </si>
  <si>
    <t>Pontook Hydro Facility</t>
  </si>
  <si>
    <t>Pontook Operating LP</t>
  </si>
  <si>
    <t>Sterling Power Partners LP</t>
  </si>
  <si>
    <t>Pejepscot Hydroelectric Project</t>
  </si>
  <si>
    <t>Topsham Hydro Partners</t>
  </si>
  <si>
    <t>West End Dam Hydroelectric Project</t>
  </si>
  <si>
    <t>Forestport</t>
  </si>
  <si>
    <t>Chicopee Hydroelectric Station</t>
  </si>
  <si>
    <t>Wheelabrator Concord Facility</t>
  </si>
  <si>
    <t>Wheelabrator North Andover</t>
  </si>
  <si>
    <t>Wheelabrator Millbury Facility</t>
  </si>
  <si>
    <t>Oswego County Energy Recovery</t>
  </si>
  <si>
    <t>Oswego County</t>
  </si>
  <si>
    <t>Carr Street Generating Sta LP</t>
  </si>
  <si>
    <t>Aziscohos Hydroelectric Project</t>
  </si>
  <si>
    <t>Ryegate Power Station</t>
  </si>
  <si>
    <t>West Delaware Tunnel Plant</t>
  </si>
  <si>
    <t>Little Falls Hydro</t>
  </si>
  <si>
    <t>Little Falls Hydroelec Assoc</t>
  </si>
  <si>
    <t>Hofstra University</t>
  </si>
  <si>
    <t>MacArthur Waste to Energy Facility</t>
  </si>
  <si>
    <t>Covanta MacArthur Renewable Energy</t>
  </si>
  <si>
    <t>Rhode Island Hospital</t>
  </si>
  <si>
    <t>Nassau Energy Corp</t>
  </si>
  <si>
    <t>Ogdensburg</t>
  </si>
  <si>
    <t>Hartford Hospital Cogeneration</t>
  </si>
  <si>
    <t>Hartford Steam Co</t>
  </si>
  <si>
    <t>Collins Facility</t>
  </si>
  <si>
    <t>Pawtucket Power Associates</t>
  </si>
  <si>
    <t>Pawtucket Power Associates LP</t>
  </si>
  <si>
    <t>Indeck Olean Energy Center</t>
  </si>
  <si>
    <t>Indeck-Olean Ltd Partnership</t>
  </si>
  <si>
    <t>Kennedy International Airport Cogen</t>
  </si>
  <si>
    <t>KIAC Partners</t>
  </si>
  <si>
    <t>Mechanic Falls</t>
  </si>
  <si>
    <t>Fortistar North Tonawanda</t>
  </si>
  <si>
    <t>North American Energy Services</t>
  </si>
  <si>
    <t>Hydro Kennebec Project</t>
  </si>
  <si>
    <t>Hydro Kennebec LLC</t>
  </si>
  <si>
    <t>Stony Brook Cogen Plant</t>
  </si>
  <si>
    <t>Nissequoque Cogen Partners</t>
  </si>
  <si>
    <t>Gillette SBMC</t>
  </si>
  <si>
    <t>The Gillette Company</t>
  </si>
  <si>
    <t>Pfizer Groton Plant</t>
  </si>
  <si>
    <t>Pfizer Inc</t>
  </si>
  <si>
    <t>Colebrook Hydroelectric</t>
  </si>
  <si>
    <t>Metropolitan Dist of Hartford</t>
  </si>
  <si>
    <t>Goodwin Hydroelectric</t>
  </si>
  <si>
    <t>Chace Mill Winooski One</t>
  </si>
  <si>
    <t>EHC West Hopkinton</t>
  </si>
  <si>
    <t>Consolidated Hydro NH Inc</t>
  </si>
  <si>
    <t>Kinneytown New Old</t>
  </si>
  <si>
    <t>Kinneytown Hydro Co Inc</t>
  </si>
  <si>
    <t>Alice Falls Hydro Project</t>
  </si>
  <si>
    <t>Stillwater Hydro Electric Project</t>
  </si>
  <si>
    <t>Dartmouth College Heating Plant</t>
  </si>
  <si>
    <t>Dartmouth College</t>
  </si>
  <si>
    <t>Rollinsford</t>
  </si>
  <si>
    <t>Mascoma Hydro</t>
  </si>
  <si>
    <t>Mascoma Hydro Corp</t>
  </si>
  <si>
    <t>Crotched Mountain Rehabilitation Center</t>
  </si>
  <si>
    <t>Crotched Mt Rehab Ctr Inc</t>
  </si>
  <si>
    <t>Longfalls Facility</t>
  </si>
  <si>
    <t>Lochmere Hydroelectric Plant</t>
  </si>
  <si>
    <t>Wappinger Falls Hydroelectric</t>
  </si>
  <si>
    <t>Windsor Machinery Co Inc</t>
  </si>
  <si>
    <t>Morris Energy Operations Company, LLC</t>
  </si>
  <si>
    <t>Batavia Power Plant</t>
  </si>
  <si>
    <t>Seneca Power Partners LP</t>
  </si>
  <si>
    <t>Pratt &amp; Whitney</t>
  </si>
  <si>
    <t>United Technologies</t>
  </si>
  <si>
    <t>Berlin Gorham</t>
  </si>
  <si>
    <t>Turnkey Landfill Gas Recovery</t>
  </si>
  <si>
    <t>Wheelabrator Lisbon</t>
  </si>
  <si>
    <t>South Glens Falls Hydroelectric</t>
  </si>
  <si>
    <t>Seneca Energy</t>
  </si>
  <si>
    <t>Seneca Energy II</t>
  </si>
  <si>
    <t>Plymouth State College Cogeneration</t>
  </si>
  <si>
    <t>Milford Power LP</t>
  </si>
  <si>
    <t>Milford Power Ltd Partnership</t>
  </si>
  <si>
    <t>Bassett Healthcare</t>
  </si>
  <si>
    <t>Phoenix Hydro Project</t>
  </si>
  <si>
    <t>Wellesley College Central Utility Plant</t>
  </si>
  <si>
    <t>Wellesley College</t>
  </si>
  <si>
    <t>Hudson Falls Hydroelectric Project</t>
  </si>
  <si>
    <t>Harris Energy Realty</t>
  </si>
  <si>
    <t>Dighton Power, LLC</t>
  </si>
  <si>
    <t>Androscoggin Energy Center</t>
  </si>
  <si>
    <t>ANP Bellingham Energy Company LLC</t>
  </si>
  <si>
    <t>ANP Blackstone Energy Company LLC</t>
  </si>
  <si>
    <t>Wethersfield Wind Farm</t>
  </si>
  <si>
    <t>Gas Recovery Systems Inc</t>
  </si>
  <si>
    <t>Watchtower Educational Center</t>
  </si>
  <si>
    <t>Watchtower Bible &amp; Tract Soc-NY</t>
  </si>
  <si>
    <t>Bayswater Peaking Facility LLC</t>
  </si>
  <si>
    <t>Model City Energy Facility</t>
  </si>
  <si>
    <t>Model City Energy LLC</t>
  </si>
  <si>
    <t>Madison Windpower LLC</t>
  </si>
  <si>
    <t>Barre</t>
  </si>
  <si>
    <t>Fenner Wind</t>
  </si>
  <si>
    <t>Quinebaug Lower Project</t>
  </si>
  <si>
    <t>Quinebaug Associates LLC</t>
  </si>
  <si>
    <t>Hawkeye Energy Greenport LLC</t>
  </si>
  <si>
    <t>NECCO Co-Generation</t>
  </si>
  <si>
    <t>New England Confectionery Co Inc</t>
  </si>
  <si>
    <t>Equus Freeport Power</t>
  </si>
  <si>
    <t>Equus Power I, L.P.,</t>
  </si>
  <si>
    <t>Jamaica Bay Peaking</t>
  </si>
  <si>
    <t>Jamaica Bay Peaking Facility, LLC</t>
  </si>
  <si>
    <t>Pinelawn Power LLC</t>
  </si>
  <si>
    <t>Waterside Power, LLC</t>
  </si>
  <si>
    <t>Ontario LFGTE</t>
  </si>
  <si>
    <t>Modern Innovative Energy LLC</t>
  </si>
  <si>
    <t>Innovative Energy Systems Inc</t>
  </si>
  <si>
    <t>Colonie LFGTE Facility</t>
  </si>
  <si>
    <t>Lempster Wind LLC</t>
  </si>
  <si>
    <t>AMERESCO Chicopee Energy LLC</t>
  </si>
  <si>
    <t>Chaffee Gas Recovery</t>
  </si>
  <si>
    <t>Fitchburg Gas Recovery</t>
  </si>
  <si>
    <t>Steel Winds Wind Farm</t>
  </si>
  <si>
    <t>Northbrook Lyons Falls LLC</t>
  </si>
  <si>
    <t>Gouldtown</t>
  </si>
  <si>
    <t>Kosterville</t>
  </si>
  <si>
    <t>Hull Wind II</t>
  </si>
  <si>
    <t>Hull Municipal Light Plant</t>
  </si>
  <si>
    <t>Moretown</t>
  </si>
  <si>
    <t>Fairfield University</t>
  </si>
  <si>
    <t>Brookfield Power Glen Falls Hydro</t>
  </si>
  <si>
    <t>DANC LFGTE Facility</t>
  </si>
  <si>
    <t>Clinton LFGTE Facility</t>
  </si>
  <si>
    <t>Hyland LFGTE Facility</t>
  </si>
  <si>
    <t>Newark America</t>
  </si>
  <si>
    <t>Beaver Ridge Wind</t>
  </si>
  <si>
    <t>Beaver Ridge Wind LLC</t>
  </si>
  <si>
    <t>Orono Hydro Station</t>
  </si>
  <si>
    <t>steam and MWh; plant burns both biomass and fossil</t>
  </si>
  <si>
    <t>mcf</t>
  </si>
  <si>
    <t>Central Hudson High Falls</t>
  </si>
  <si>
    <t>City of Norwich - (CT)</t>
  </si>
  <si>
    <t>Messalonskee Stream Hydro LLC</t>
  </si>
  <si>
    <t>Messalonskee 5</t>
  </si>
  <si>
    <t>Algonquin Northern Maine</t>
  </si>
  <si>
    <t>City of Peabody - (MA)</t>
  </si>
  <si>
    <t>Village of Lyndonville - (VT)</t>
  </si>
  <si>
    <t>R E Ginna Nuclear Power Plant</t>
  </si>
  <si>
    <t>City of Marblehead - (MA)</t>
  </si>
  <si>
    <t>Village of Swanton - (VT)</t>
  </si>
  <si>
    <t>Washington Electric Coop - (VT)</t>
  </si>
  <si>
    <t>Town of Princeton - (MA)</t>
  </si>
  <si>
    <t>Joseph J Seymour Power Project</t>
  </si>
  <si>
    <t>Dutchess Cnty Resource Recovery Facility</t>
  </si>
  <si>
    <t>Woodland Pulp LLC</t>
  </si>
  <si>
    <t>MWH</t>
  </si>
  <si>
    <t>KEI (Maine) Power Management (III) LLC</t>
  </si>
  <si>
    <t>EWP RENEWABLE CORP.</t>
  </si>
  <si>
    <t>Union Falls Hydro Power LP</t>
  </si>
  <si>
    <t>Blackstone/Tupperware</t>
  </si>
  <si>
    <t>Blackstone Hydro Inc.</t>
  </si>
  <si>
    <t>Rhode Island LFG Genco</t>
  </si>
  <si>
    <t>KEI (Maine) Power Management (II) LLC</t>
  </si>
  <si>
    <t>Dartmouth Power Associates LP</t>
  </si>
  <si>
    <t>Upper Barker</t>
  </si>
  <si>
    <t>KEI (Maine) Power Management (IV) LLC</t>
  </si>
  <si>
    <t>Wallingford Energy LLC</t>
  </si>
  <si>
    <t>Edgewood Energy LLC</t>
  </si>
  <si>
    <t>Shoreham Energy LLC</t>
  </si>
  <si>
    <t>Dutch Hill Wind Project</t>
  </si>
  <si>
    <t>Cohocton Wind Project</t>
  </si>
  <si>
    <t>Lyons Falls Hydroelectric</t>
  </si>
  <si>
    <t>Fairfield University CHP Plant</t>
  </si>
  <si>
    <t>Stetson Wind I</t>
  </si>
  <si>
    <t>Stetson Wind II</t>
  </si>
  <si>
    <t>Fulton LFGTE Facility</t>
  </si>
  <si>
    <t>Waste Management Crossroads LFGTE</t>
  </si>
  <si>
    <t>Waste Management Madison County LFGTE</t>
  </si>
  <si>
    <t>GenConn Devon LLC</t>
  </si>
  <si>
    <t>Newark America Mill</t>
  </si>
  <si>
    <t>Chautauqua LFGTE Facility</t>
  </si>
  <si>
    <t>MA Military Reservation Wind Project</t>
  </si>
  <si>
    <t>Haverhill Solar Power Project</t>
  </si>
  <si>
    <t>Massachusetts Electric Co</t>
  </si>
  <si>
    <t>NEDC Solar Site</t>
  </si>
  <si>
    <t>Fox Island Wind LLC</t>
  </si>
  <si>
    <t>Notus Wind 1</t>
  </si>
  <si>
    <t>Notus Clean Energy LLC</t>
  </si>
  <si>
    <t>HSCo CHP</t>
  </si>
  <si>
    <t>State-Fuel Level Increment</t>
  </si>
  <si>
    <t>FW</t>
  </si>
  <si>
    <t>Wallingford Energy, LLC</t>
  </si>
  <si>
    <t>Covanta Niagara</t>
  </si>
  <si>
    <t>R1B01</t>
  </si>
  <si>
    <t>Empire Generating Company LLC</t>
  </si>
  <si>
    <t>CT-1</t>
  </si>
  <si>
    <t>CT-2</t>
  </si>
  <si>
    <t>behind the meter</t>
  </si>
  <si>
    <t>Although EIA says Potter 2, Units 4 and 5 appear to be included based on MMBtu value.</t>
  </si>
  <si>
    <t xml:space="preserve">MA MWh </t>
  </si>
  <si>
    <t>from ISO generators</t>
  </si>
  <si>
    <t>MA-Based</t>
  </si>
  <si>
    <t>Regional</t>
  </si>
  <si>
    <t>draft EFs non-biogenic</t>
  </si>
  <si>
    <t>TOTAL MA</t>
  </si>
  <si>
    <t>draft EFs biogenic</t>
  </si>
  <si>
    <t>draft EFs combined</t>
  </si>
  <si>
    <t xml:space="preserve">Imports </t>
  </si>
  <si>
    <t>from NE</t>
  </si>
  <si>
    <t>states</t>
  </si>
  <si>
    <t>TOTAL FROM OTHER INTRA-NE</t>
  </si>
  <si>
    <t xml:space="preserve">from </t>
  </si>
  <si>
    <t>outside NE</t>
  </si>
  <si>
    <t>QU</t>
  </si>
  <si>
    <t>final EFs non-biogenic</t>
  </si>
  <si>
    <t>PEI</t>
  </si>
  <si>
    <t>final EFs biogenic</t>
  </si>
  <si>
    <t>TOTAL FROM EXTRA-NE</t>
  </si>
  <si>
    <t>final EFs combined</t>
  </si>
  <si>
    <t>TOTAL REPORTED from AQ 31</t>
  </si>
  <si>
    <r>
      <t xml:space="preserve">CT </t>
    </r>
    <r>
      <rPr>
        <sz val="10"/>
        <color indexed="8"/>
        <rFont val="Arial"/>
        <family val="2"/>
      </rPr>
      <t>(from ISO generators)</t>
    </r>
  </si>
  <si>
    <r>
      <t xml:space="preserve">CT </t>
    </r>
    <r>
      <rPr>
        <sz val="10"/>
        <color indexed="8"/>
        <rFont val="Arial"/>
        <family val="2"/>
      </rPr>
      <t>(from non-ISO generators)</t>
    </r>
  </si>
  <si>
    <r>
      <t xml:space="preserve">ME </t>
    </r>
    <r>
      <rPr>
        <sz val="10"/>
        <color indexed="8"/>
        <rFont val="Arial"/>
        <family val="2"/>
      </rPr>
      <t>(from non-ISO generators)</t>
    </r>
  </si>
  <si>
    <t>MA Electric Generation + MA non-ISO MWh from AQ31 (MWh)</t>
  </si>
  <si>
    <t>Electric Generation (MWh) + CT non-ISO MWh from AQ31 (MWh)</t>
  </si>
  <si>
    <t>Electric Generation (MWh)+ ME non-ISO MWh from AQ31 (MWh)</t>
  </si>
  <si>
    <t>MA Based Non-Biogenic GHG Emission Rate after AQ31 (lb/MWh)</t>
  </si>
  <si>
    <t>MA Based Biogenic CO2 Emission Rate after AQ31 (lb/MWh)</t>
  </si>
  <si>
    <t>Regional Non-Biogenic GHG Emission Factor after AQ31 (lb/MWh)</t>
  </si>
  <si>
    <t>Regional Biogenic CO2 Emission Factor after AQ31 (lb/MWh)</t>
  </si>
  <si>
    <r>
      <t xml:space="preserve">ME </t>
    </r>
    <r>
      <rPr>
        <sz val="10"/>
        <color indexed="8"/>
        <rFont val="Arial"/>
        <family val="2"/>
      </rPr>
      <t>(from ISO+NMISA generators)</t>
    </r>
  </si>
  <si>
    <t>Master Table:  Non-Biogenic GHG Emission Factors incorporating AQ31 submittals</t>
  </si>
  <si>
    <t>Master Table:  Biogenic CO2 Emission Factors incorporating AQ31 submittals</t>
  </si>
  <si>
    <t>steam and MWh; industrial</t>
  </si>
  <si>
    <t>Kleen Energy Systems Project</t>
  </si>
  <si>
    <t>U1</t>
  </si>
  <si>
    <t>U2</t>
  </si>
  <si>
    <t>AG - Energy</t>
  </si>
  <si>
    <t>CT3</t>
  </si>
  <si>
    <t>CT4</t>
  </si>
  <si>
    <t>Cayuga Operating Company, LLC</t>
  </si>
  <si>
    <t>Somerset Operating Company  (Kintigh)</t>
  </si>
  <si>
    <t>City of Burlington Electric - (VT)</t>
  </si>
  <si>
    <t>Constellation Mystic Power LLC</t>
  </si>
  <si>
    <t>Town of Braintree - (MA)</t>
  </si>
  <si>
    <t>Eagle Creek RE LLC</t>
  </si>
  <si>
    <t>City of Watertown - (NY)</t>
  </si>
  <si>
    <t>City of Chicopee - (MA)</t>
  </si>
  <si>
    <t>Princeton Wind Farm</t>
  </si>
  <si>
    <t>ReEnergy Fort Fairfield</t>
  </si>
  <si>
    <t>ReEnergy Fort Fairfield LLC</t>
  </si>
  <si>
    <t>Dutchess County RRA</t>
  </si>
  <si>
    <t>ReEnergy Livermore Falls</t>
  </si>
  <si>
    <t>Al Turi</t>
  </si>
  <si>
    <t>Ameresco LFG I Inc</t>
  </si>
  <si>
    <t>ReEnergy Stratton LLC</t>
  </si>
  <si>
    <t>Huntington Falls</t>
  </si>
  <si>
    <t>Northbrook Carthage LLC</t>
  </si>
  <si>
    <t>ReEnergy Biomass LLC</t>
  </si>
  <si>
    <t>CT Resource Rec Authority Facility</t>
  </si>
  <si>
    <t>NAES Corp</t>
  </si>
  <si>
    <t>Nashua Plant</t>
  </si>
  <si>
    <t>MM Taunton Energy</t>
  </si>
  <si>
    <t>MM Taunton Energy LLC</t>
  </si>
  <si>
    <t>MM Albany Energy</t>
  </si>
  <si>
    <t>MM Albany Energy LLC</t>
  </si>
  <si>
    <t>MM Hartford Energy</t>
  </si>
  <si>
    <t>Westbrook Energy Center Power Plant</t>
  </si>
  <si>
    <t>Wallingford Energy</t>
  </si>
  <si>
    <t>GRS Fall River</t>
  </si>
  <si>
    <t>Kleen Energy Systems, LLC</t>
  </si>
  <si>
    <t>Rollins Wind Project</t>
  </si>
  <si>
    <t>GenConn Middletown LLC</t>
  </si>
  <si>
    <t>Sheffield Wind</t>
  </si>
  <si>
    <t>Hardscrabble Wind Power LLC</t>
  </si>
  <si>
    <t>Dartmouth Solar</t>
  </si>
  <si>
    <t>Consolidated Edison Development Inc.</t>
  </si>
  <si>
    <t>Chittenden County Solar Partners</t>
  </si>
  <si>
    <t>Chittenden County Solar Partners LLC</t>
  </si>
  <si>
    <t>Long Island Solar Farm LLC</t>
  </si>
  <si>
    <t>Bridge Street 1 &amp; 2</t>
  </si>
  <si>
    <t>Fort Hill 1, 2, 3 &amp; 4</t>
  </si>
  <si>
    <t>Fishers Island 1</t>
  </si>
  <si>
    <t>Gary Court 1 &amp; 2</t>
  </si>
  <si>
    <t>Jewett City 1</t>
  </si>
  <si>
    <t>LNG 1 &amp; 2</t>
  </si>
  <si>
    <t>Lebanon Pines 1 &amp; 2</t>
  </si>
  <si>
    <t>Water Treatment 1 &amp; 2</t>
  </si>
  <si>
    <t>Norwich WWTP</t>
  </si>
  <si>
    <t>Auburn LFG Energy Facility</t>
  </si>
  <si>
    <t>Town of Falmouth WWTP</t>
  </si>
  <si>
    <t>Town of Falmouth</t>
  </si>
  <si>
    <t>Astoria Energy II</t>
  </si>
  <si>
    <t>Astoria Energy II LLC</t>
  </si>
  <si>
    <t>Foxwoods CoGen</t>
  </si>
  <si>
    <t>Foxwoods Resort Casino</t>
  </si>
  <si>
    <t>Indian Orchard PV Facility</t>
  </si>
  <si>
    <t>Western Massachusetts Electric Company</t>
  </si>
  <si>
    <t>Silver Lake Solar Photovoltaic Facility</t>
  </si>
  <si>
    <t>Norden 1-3</t>
  </si>
  <si>
    <t>Third Taxing District of Norwalk</t>
  </si>
  <si>
    <t>Berkshire Wind Power Project</t>
  </si>
  <si>
    <t>Peak Power 1 Cogen</t>
  </si>
  <si>
    <t>Peak Power 1, LLC</t>
  </si>
  <si>
    <t>OBP Cogen</t>
  </si>
  <si>
    <t>OBP Cogen LLC</t>
  </si>
  <si>
    <t>RFC</t>
  </si>
  <si>
    <t>Middlebury College</t>
  </si>
  <si>
    <t>Middlebury College Biomass</t>
  </si>
  <si>
    <t>Ipswich Wind Turbine</t>
  </si>
  <si>
    <t>Howard Wind Farm</t>
  </si>
  <si>
    <t>Holyoke Solar Cooperative at Mueller</t>
  </si>
  <si>
    <t>Holyoke Solar LLC</t>
  </si>
  <si>
    <r>
      <t xml:space="preserve">RI </t>
    </r>
    <r>
      <rPr>
        <sz val="10"/>
        <color indexed="8"/>
        <rFont val="Arial"/>
        <family val="2"/>
      </rPr>
      <t>(from non-ISO generators)</t>
    </r>
  </si>
  <si>
    <r>
      <t xml:space="preserve">VT </t>
    </r>
    <r>
      <rPr>
        <sz val="10"/>
        <color indexed="8"/>
        <rFont val="Arial"/>
        <family val="2"/>
      </rPr>
      <t>(from non-ISO generators)</t>
    </r>
  </si>
  <si>
    <t>Cayuga Operating Company</t>
  </si>
  <si>
    <t>Town of Shrewsbury - (MA)</t>
  </si>
  <si>
    <t>Rousselot Inc</t>
  </si>
  <si>
    <t>Palmer Hydroelectric</t>
  </si>
  <si>
    <t>Statistics Canada Electricity Generation (MWh)</t>
  </si>
  <si>
    <t>wood &amp; wood energy used as fuel</t>
  </si>
  <si>
    <t>NHHS2</t>
  </si>
  <si>
    <t>NHHS3</t>
  </si>
  <si>
    <t>NHHS4</t>
  </si>
  <si>
    <t>CCI Roseton LLC</t>
  </si>
  <si>
    <t>Lakeside Beaver Falls LLC</t>
  </si>
  <si>
    <t>Lakeside Syracuse LLC</t>
  </si>
  <si>
    <t>Tiverton Power, LLC</t>
  </si>
  <si>
    <t>Average Wood Heat Rate=</t>
  </si>
  <si>
    <t>U.S. Department of Energy, The Energy Information Administration (EIA)</t>
  </si>
  <si>
    <t>Sources: EIA-923 and EIA-860 Reports</t>
  </si>
  <si>
    <t/>
  </si>
  <si>
    <t>Plant Id</t>
  </si>
  <si>
    <t>Nuclear Unit Id</t>
  </si>
  <si>
    <t>Operator Id</t>
  </si>
  <si>
    <t>YEAR</t>
  </si>
  <si>
    <t>MAT</t>
  </si>
  <si>
    <t>NEW</t>
  </si>
  <si>
    <t>FirstLight Power Resources, Inc. - MA</t>
  </si>
  <si>
    <t>Brookfield White Pine Hydro LLC</t>
  </si>
  <si>
    <t>Ellsworth Hydro Station</t>
  </si>
  <si>
    <t>Milford Hydro Station</t>
  </si>
  <si>
    <t>Stillwater Hydro Station</t>
  </si>
  <si>
    <t>Town of Ipswich - (MA)</t>
  </si>
  <si>
    <t>Alliance NYGT, LLC</t>
  </si>
  <si>
    <t>Rochester 5</t>
  </si>
  <si>
    <t>Somerset Operating Co LLC</t>
  </si>
  <si>
    <t>Bear Swamp Power Company LLC</t>
  </si>
  <si>
    <t>Roseton Generating Facility</t>
  </si>
  <si>
    <t>Black River Generation LLC</t>
  </si>
  <si>
    <t>Rumford Falls Hydro Facility</t>
  </si>
  <si>
    <t>Red Shield Envir Old Town Facility</t>
  </si>
  <si>
    <t>KTZ Hydro LLC</t>
  </si>
  <si>
    <t>Power City Partners LP</t>
  </si>
  <si>
    <t>Bassett Medical Center</t>
  </si>
  <si>
    <t>Tiverton Power LLC</t>
  </si>
  <si>
    <t>Medway Hydro</t>
  </si>
  <si>
    <t>E ON Climate Renewables N America LLC</t>
  </si>
  <si>
    <t>Marble River Wind Farm</t>
  </si>
  <si>
    <t>Marble River, LLC</t>
  </si>
  <si>
    <t>Steel Winds II</t>
  </si>
  <si>
    <t>Bull Hill Wind Project</t>
  </si>
  <si>
    <t>Dorchester Solar Site</t>
  </si>
  <si>
    <t>New England Wind LLC</t>
  </si>
  <si>
    <t>Oneida Herkimer</t>
  </si>
  <si>
    <t>Record Hill Wind</t>
  </si>
  <si>
    <t>Record Hill Wind LLC</t>
  </si>
  <si>
    <t>Zotos International WPGF</t>
  </si>
  <si>
    <t>Zotos International</t>
  </si>
  <si>
    <t>Dartmouth II Solar</t>
  </si>
  <si>
    <t>Douglas Solar</t>
  </si>
  <si>
    <t>Town of Uxbridge MA at Commerce Dr</t>
  </si>
  <si>
    <t>Constellation Solar Net Metering LLC</t>
  </si>
  <si>
    <t>Town of Norfolk MA at Medway Branch</t>
  </si>
  <si>
    <t>Constellation Solar Massachusetts LLC</t>
  </si>
  <si>
    <t>Kingdom Community Wind</t>
  </si>
  <si>
    <t>Groveland Solar</t>
  </si>
  <si>
    <t>Shrewsbury Solar</t>
  </si>
  <si>
    <t>Boston Scientific Solar</t>
  </si>
  <si>
    <t>Consolidated Edison Solutions Inc</t>
  </si>
  <si>
    <t>Granite Reliable Power</t>
  </si>
  <si>
    <t>Mt Wachusett Community College</t>
  </si>
  <si>
    <t>Spruce Mountain WInd</t>
  </si>
  <si>
    <t>Spruce Mountain Wind LLC</t>
  </si>
  <si>
    <t>Padelford Solar</t>
  </si>
  <si>
    <t>Charlestown Wind Turbine</t>
  </si>
  <si>
    <t>MWRA Charlestown</t>
  </si>
  <si>
    <t>Cellu Tissue</t>
  </si>
  <si>
    <t>Groton Wind LLC</t>
  </si>
  <si>
    <t>Twin Rivers Paper Co LLC</t>
  </si>
  <si>
    <t>Danbury Hospital Cogen Plant</t>
  </si>
  <si>
    <t>Danbury Hospital</t>
  </si>
  <si>
    <t>Eastern Maine Medical Center</t>
  </si>
  <si>
    <t>SUNY Old Westbury College</t>
  </si>
  <si>
    <t>University of Rochester</t>
  </si>
  <si>
    <t>Wesleyan University Cogen 1</t>
  </si>
  <si>
    <t>Wesleyan University</t>
  </si>
  <si>
    <t>UCONN Cogen Facility</t>
  </si>
  <si>
    <t>University of Connecticut</t>
  </si>
  <si>
    <t>Williams College - Campus CHP</t>
  </si>
  <si>
    <t>President &amp; Trustees of Williams College</t>
  </si>
  <si>
    <t>Mercy Medical Center</t>
  </si>
  <si>
    <t>Smith College Central Heating Plant</t>
  </si>
  <si>
    <t>The Trustees of Smith College</t>
  </si>
  <si>
    <t>UNH 7.9 MW Plant</t>
  </si>
  <si>
    <t>Emcor Energy Services</t>
  </si>
  <si>
    <t>Rand Whitney CHP Plant</t>
  </si>
  <si>
    <t>Rand Whitney Containerboard L.P.</t>
  </si>
  <si>
    <t>Amherst College Co Gen</t>
  </si>
  <si>
    <t>Amherst College</t>
  </si>
  <si>
    <t>Monroe Community College Plant</t>
  </si>
  <si>
    <t>Monroe Newpower Corporation</t>
  </si>
  <si>
    <t>NFM Solar Power LLC</t>
  </si>
  <si>
    <t>CCSU Co-Gen-STBY Gen</t>
  </si>
  <si>
    <t>Central Connecticut State University</t>
  </si>
  <si>
    <t>CCSU Fuel Cell Project</t>
  </si>
  <si>
    <t>New Britain Renewable Energy, LLC</t>
  </si>
  <si>
    <t>FC</t>
  </si>
  <si>
    <t>Georgia Mountain Community Wind Farm</t>
  </si>
  <si>
    <t>Georgia Mountain Community Wind, LLC</t>
  </si>
  <si>
    <t>Acushnet AD Makepeace</t>
  </si>
  <si>
    <t>Acushnet Hawes Reed Road</t>
  </si>
  <si>
    <t>Easthampton Landfill-City of Easthampton</t>
  </si>
  <si>
    <t>SREC Bath LFGTE</t>
  </si>
  <si>
    <t>Bradley Energy Center</t>
  </si>
  <si>
    <t>Ameresco Select Inc</t>
  </si>
  <si>
    <t>CJTS Energy Center</t>
  </si>
  <si>
    <t>NRG Canal LLC</t>
  </si>
  <si>
    <t>Brayton Point Energy LLC</t>
  </si>
  <si>
    <t>NRG New York LLC</t>
  </si>
  <si>
    <t>RED-Rochester, LLC</t>
  </si>
  <si>
    <t>Westford Solar Park</t>
  </si>
  <si>
    <t>In these states, the load is greater than the generation.</t>
  </si>
  <si>
    <t>from all non-ISO generators</t>
  </si>
  <si>
    <t>Kendall Green Energy LLC</t>
  </si>
  <si>
    <t>Milford Power, LLC</t>
  </si>
  <si>
    <t>Greenidge Generation LLC</t>
  </si>
  <si>
    <r>
      <t xml:space="preserve">NH </t>
    </r>
    <r>
      <rPr>
        <sz val="10"/>
        <color indexed="8"/>
        <rFont val="Arial"/>
        <family val="2"/>
      </rPr>
      <t>(from non-ISO generators)</t>
    </r>
  </si>
  <si>
    <t>Rocky River (CT)</t>
  </si>
  <si>
    <t>Rainbow (CT)</t>
  </si>
  <si>
    <t>Village of Morrisville - (VT)</t>
  </si>
  <si>
    <t>Emera Maine</t>
  </si>
  <si>
    <t>Brookfield Black Bear Hydro, LLC</t>
  </si>
  <si>
    <t>Brunswick Hydro</t>
  </si>
  <si>
    <t>Cataract Hydro</t>
  </si>
  <si>
    <t>Harris Hydro</t>
  </si>
  <si>
    <t>Weston Hydro</t>
  </si>
  <si>
    <t>Williams Hydro</t>
  </si>
  <si>
    <t>Riverside Holyoke</t>
  </si>
  <si>
    <t>Vernon Dam</t>
  </si>
  <si>
    <t>Smith (NH)</t>
  </si>
  <si>
    <t>Danskammer Energy</t>
  </si>
  <si>
    <t>Greenidge Generation Holdings LLC</t>
  </si>
  <si>
    <t>High Falls - Saranac NY</t>
  </si>
  <si>
    <t>Franklin (NY)</t>
  </si>
  <si>
    <t>Glenwood Hydro</t>
  </si>
  <si>
    <t>High Falls - Croghan NY</t>
  </si>
  <si>
    <t>Johnsonville Dam</t>
  </si>
  <si>
    <t>Plant No 1 Freeport</t>
  </si>
  <si>
    <t>Village of Freeport - (NY)</t>
  </si>
  <si>
    <t>Plant No 2 Freeport</t>
  </si>
  <si>
    <t>Village of Greenport - (NY)</t>
  </si>
  <si>
    <t>Village of Rockville Centre - (NY)</t>
  </si>
  <si>
    <t>Smith (VT)</t>
  </si>
  <si>
    <t>Silver Lake (VT)</t>
  </si>
  <si>
    <t>Great Falls (VT)</t>
  </si>
  <si>
    <t>Rainbow Falls Auscble</t>
  </si>
  <si>
    <t>Allegany Generating Station, LLC</t>
  </si>
  <si>
    <t>Town of Hudson - (MA)</t>
  </si>
  <si>
    <t>Ampersand Hollow Dam Hydro LLC</t>
  </si>
  <si>
    <t>Upper Beaver Falls Project</t>
  </si>
  <si>
    <t>Pittsfield Hydro</t>
  </si>
  <si>
    <t>Lower Beaver Falls Project</t>
  </si>
  <si>
    <t>Plymouth State University</t>
  </si>
  <si>
    <t>Rumford Power, Inc</t>
  </si>
  <si>
    <t>Calpine Fore River Energy Center, LLC</t>
  </si>
  <si>
    <t>First Wind O&amp;M, LLC</t>
  </si>
  <si>
    <t>Air Force Civil Engineer Center</t>
  </si>
  <si>
    <t>Everpower Wind Holdings Inc</t>
  </si>
  <si>
    <t>Burgess BioPower</t>
  </si>
  <si>
    <t>Berlin Station, LLC</t>
  </si>
  <si>
    <t>Kimberly Clark-Unit 1,2,3</t>
  </si>
  <si>
    <t>Kimberly-Clark Corporation</t>
  </si>
  <si>
    <t>Stony Creek Wind Farm NY</t>
  </si>
  <si>
    <t>Wilson Solar</t>
  </si>
  <si>
    <t>HVCC Cogen Plant</t>
  </si>
  <si>
    <t>Hudson Valley Community College</t>
  </si>
  <si>
    <t>West Greenwich Solar</t>
  </si>
  <si>
    <t>Quittacas Pond Solar</t>
  </si>
  <si>
    <t>Northbridge Solar</t>
  </si>
  <si>
    <t>Synergy Biogas</t>
  </si>
  <si>
    <t>CH4 Biogas LLC</t>
  </si>
  <si>
    <t>Bellingham PV</t>
  </si>
  <si>
    <t>Marshfield PV</t>
  </si>
  <si>
    <t>Orange PV</t>
  </si>
  <si>
    <t>Montefieor Medical Center Moses Division</t>
  </si>
  <si>
    <t>Montefiore Medical Center Moses Division</t>
  </si>
  <si>
    <t>SunGen Sharon 1 LLC</t>
  </si>
  <si>
    <t>Owens Corning at Bethlehem</t>
  </si>
  <si>
    <t>Dominion Renewable Energy</t>
  </si>
  <si>
    <t>Merrimac Solar</t>
  </si>
  <si>
    <t>Forbes Street Solar</t>
  </si>
  <si>
    <t>Forbes Street Solar, LLC</t>
  </si>
  <si>
    <t>Town of East Bridgewater</t>
  </si>
  <si>
    <t>Indeck Energy-Alexandria</t>
  </si>
  <si>
    <t>Indeck Energy-Alexandria, LLC</t>
  </si>
  <si>
    <t>Frito Lay Incorporated</t>
  </si>
  <si>
    <t>Frito Lay Incorporated Dayville</t>
  </si>
  <si>
    <t>Oswegatchie</t>
  </si>
  <si>
    <t>Upper Newton Falls</t>
  </si>
  <si>
    <t>Axio Green LLC</t>
  </si>
  <si>
    <t>Stevens Mills Hydroelectric Project</t>
  </si>
  <si>
    <t>Brentwood Solar</t>
  </si>
  <si>
    <t>CD US Solar MT1 LLC</t>
  </si>
  <si>
    <t>Deer Park</t>
  </si>
  <si>
    <t>Dennison</t>
  </si>
  <si>
    <t>North County</t>
  </si>
  <si>
    <t>Riverhead</t>
  </si>
  <si>
    <t>Cohalan</t>
  </si>
  <si>
    <t>Hilton NY Co Gen Plant</t>
  </si>
  <si>
    <t>Sheldon Solar</t>
  </si>
  <si>
    <t>Sudbury Landfill</t>
  </si>
  <si>
    <t>Solar Sudbury One LF LLC</t>
  </si>
  <si>
    <t>Berkley East Solar LLC</t>
  </si>
  <si>
    <t>Stuyvesant Falls</t>
  </si>
  <si>
    <t>Albany Engineering Corporation</t>
  </si>
  <si>
    <t>Integrys MA Solar, LLC - Ashburnham Site</t>
  </si>
  <si>
    <t>Integrys MA Solar, LLC</t>
  </si>
  <si>
    <t>Open View Solar Farm</t>
  </si>
  <si>
    <t>Cross Pollination Inc</t>
  </si>
  <si>
    <t>Simonds</t>
  </si>
  <si>
    <t>Bristol Myers Squibb Wallingford</t>
  </si>
  <si>
    <t>Bristol-Myers Squibb Co</t>
  </si>
  <si>
    <t>Camelot Wind LLC</t>
  </si>
  <si>
    <t>Dept of Corrections NCCI Wind</t>
  </si>
  <si>
    <t>Pine Tree Landfill Gas to Energy</t>
  </si>
  <si>
    <t>Pine Tree Landfill</t>
  </si>
  <si>
    <t>Southbridge Landfill Gas-to-Energy</t>
  </si>
  <si>
    <t>Scituate PV</t>
  </si>
  <si>
    <t>Main Street Power</t>
  </si>
  <si>
    <t>Bolton PV</t>
  </si>
  <si>
    <t>Stow PV</t>
  </si>
  <si>
    <t>Kingston Wind Independence</t>
  </si>
  <si>
    <t>Ipswich Wind Independence</t>
  </si>
  <si>
    <t>Agawam Solar</t>
  </si>
  <si>
    <t>Citizens Enterprises Corporation</t>
  </si>
  <si>
    <t>Rehoboth Solar</t>
  </si>
  <si>
    <t>Chicopee Solar</t>
  </si>
  <si>
    <t>Route 57 Solar</t>
  </si>
  <si>
    <t>EBZ Solar</t>
  </si>
  <si>
    <t>Whately Solar</t>
  </si>
  <si>
    <t>West Davisville Solar</t>
  </si>
  <si>
    <t>WR-TGC Solar Generation IV LLC</t>
  </si>
  <si>
    <t>Waste Water Treatment Plant</t>
  </si>
  <si>
    <t>City of Pittsfield</t>
  </si>
  <si>
    <t>Rockland Solar</t>
  </si>
  <si>
    <t>Acushnet-Braley Road 1</t>
  </si>
  <si>
    <t>Acushnet- High Hill</t>
  </si>
  <si>
    <t>Dartmouth Landfill</t>
  </si>
  <si>
    <t>WECC</t>
  </si>
  <si>
    <t>Easton Landfill</t>
  </si>
  <si>
    <t>Ludlow Landfill</t>
  </si>
  <si>
    <t>Methuen Landfill</t>
  </si>
  <si>
    <t>Plymouth Site 1</t>
  </si>
  <si>
    <t>Franklin 1</t>
  </si>
  <si>
    <t>CD US Solar MT 2 LLC</t>
  </si>
  <si>
    <t>Franklin 2</t>
  </si>
  <si>
    <t>Brockelman</t>
  </si>
  <si>
    <t>Johnston LFG Turbine Plant</t>
  </si>
  <si>
    <t>WED NK Green</t>
  </si>
  <si>
    <t>WED NK Green LLC</t>
  </si>
  <si>
    <t>Global Warming Potential</t>
  </si>
  <si>
    <t>Emission Factors - CO2</t>
  </si>
  <si>
    <t>EPA Emission Factors (CO2 lb/MMBtu) HHV</t>
  </si>
  <si>
    <t>Selected Emission Factor</t>
  </si>
  <si>
    <t>Selected Source</t>
  </si>
  <si>
    <t>IPCC Report</t>
  </si>
  <si>
    <t>SAR</t>
  </si>
  <si>
    <t>SAR = 1996 Second Assessment Report</t>
  </si>
  <si>
    <t>AR4 = 2007 Fourth Assessment Report</t>
  </si>
  <si>
    <t>AR5 = 2014 Fifth Assessment Report</t>
  </si>
  <si>
    <t>Emission Factor Selection</t>
  </si>
  <si>
    <t>Sources for emission factors were chosen based on two criteria: 1) geographic scope of the data relative to the emission sources, and 2) the regularity with which the data are updated. Based on these parameters, EIA emission factors are used when available. These are the preferred emission factors because they are a national-level dataset that are updated annually. In the absence of EIA data, EPA emission factors are used. In the absence of both national-level data sets, IPCC emission factors are used.</t>
  </si>
  <si>
    <t>Emission Factors - CH4</t>
  </si>
  <si>
    <t>EPA Emission Factors (CH4 lb/MMBtu) HHV</t>
  </si>
  <si>
    <t>Emission Factors - N2O</t>
  </si>
  <si>
    <t>EPA Emission Factors (N2O lb/MMBtu) HHV</t>
  </si>
  <si>
    <t>Conversion Factors</t>
  </si>
  <si>
    <t>1 MMBtu =</t>
  </si>
  <si>
    <t>TJ</t>
  </si>
  <si>
    <t>1 kg =</t>
  </si>
  <si>
    <t>lbs.</t>
  </si>
  <si>
    <t>EPA Emission Factors</t>
  </si>
  <si>
    <t>Table C-1</t>
  </si>
  <si>
    <t>Table C-2</t>
  </si>
  <si>
    <t>Fuel type</t>
  </si>
  <si>
    <t>Default high heat value</t>
  </si>
  <si>
    <t>Default CO2 emission factor</t>
  </si>
  <si>
    <t>Default CH4 emission factor (kg CH4/mmBtu)</t>
  </si>
  <si>
    <t>Default N2O emission factor (kg N2O/mmBtu)</t>
  </si>
  <si>
    <t>Coal and coke</t>
  </si>
  <si>
    <t>mmBtu/short ton</t>
  </si>
  <si>
    <t>kg CO2/mmBtu</t>
  </si>
  <si>
    <t>Coal and Coke (All fuel types in Table C-1)</t>
  </si>
  <si>
    <t>1.1 × 10−02</t>
  </si>
  <si>
    <t>1.6 × 10−03</t>
  </si>
  <si>
    <t>Anthracite</t>
  </si>
  <si>
    <t>Natural Gas</t>
  </si>
  <si>
    <t>1.0 × 10−03</t>
  </si>
  <si>
    <t>1.0 × 10−04</t>
  </si>
  <si>
    <t>Bituminous</t>
  </si>
  <si>
    <t>Petroleum (All fuel types in Table C-1)</t>
  </si>
  <si>
    <t>3.0 × 10−03</t>
  </si>
  <si>
    <t>6.0 × 10−04</t>
  </si>
  <si>
    <t>Subbituminous</t>
  </si>
  <si>
    <t>Fuel Gas</t>
  </si>
  <si>
    <t>Lignite</t>
  </si>
  <si>
    <t>Municipal Solid Waste</t>
  </si>
  <si>
    <t>3.2 × 10−02</t>
  </si>
  <si>
    <t>4.2 × 10−03</t>
  </si>
  <si>
    <t>Coal Coke</t>
  </si>
  <si>
    <t>Tires</t>
  </si>
  <si>
    <t>Mixed (Commercial sector)</t>
  </si>
  <si>
    <t>Blast Furnace Gas</t>
  </si>
  <si>
    <t>2.2 × 10−05</t>
  </si>
  <si>
    <t>Mixed (Industrial coking)</t>
  </si>
  <si>
    <t>Coke Oven Gas</t>
  </si>
  <si>
    <t>4.8 × 10−04</t>
  </si>
  <si>
    <t>Mixed (Industrial sector)</t>
  </si>
  <si>
    <t>Biomass Fuels—Solid (All fuel types in Table C-1, except wood and wood residuals)</t>
  </si>
  <si>
    <t>Mixed (Electric Power sector)</t>
  </si>
  <si>
    <t>Wood and wood residuals</t>
  </si>
  <si>
    <t>7.2 × 10−03</t>
  </si>
  <si>
    <t>3.6 × 10−03</t>
  </si>
  <si>
    <t>Natural gas</t>
  </si>
  <si>
    <t>mmBtu/scf</t>
  </si>
  <si>
    <t>Biomass Fuels—Gaseous (All fuel types in Table C-1)</t>
  </si>
  <si>
    <t>3.2 × 10−03</t>
  </si>
  <si>
    <t>6.3 × 10−04</t>
  </si>
  <si>
    <t>(Weighted U.S. Average)</t>
  </si>
  <si>
    <t>1.026 × 10−3</t>
  </si>
  <si>
    <t>Biomass Fuels—Liquid (All fuel types in Table C-1)</t>
  </si>
  <si>
    <t>1.1 × 10−03</t>
  </si>
  <si>
    <t>1.1 × 10−04</t>
  </si>
  <si>
    <t>Petroleum products</t>
  </si>
  <si>
    <t>mmBtu/gallon</t>
  </si>
  <si>
    <t>Distillate Fuel Oil No. 1</t>
  </si>
  <si>
    <t>Distillate Fuel Oil No. 2</t>
  </si>
  <si>
    <t>Distillate Fuel Oil No. 4</t>
  </si>
  <si>
    <t>Residual Fuel Oil No. 5</t>
  </si>
  <si>
    <t>EIA Emission Factors</t>
  </si>
  <si>
    <t>Residual Fuel Oil No. 6</t>
  </si>
  <si>
    <t>Used Oil</t>
  </si>
  <si>
    <t>Kerosene</t>
  </si>
  <si>
    <t>Liquefied petroleum gases (LPG)1</t>
  </si>
  <si>
    <t>Propane1</t>
  </si>
  <si>
    <t>Propylene2</t>
  </si>
  <si>
    <t>Ethane1</t>
  </si>
  <si>
    <t>Ethanol</t>
  </si>
  <si>
    <t>Ethylene2</t>
  </si>
  <si>
    <t>Isobutane1</t>
  </si>
  <si>
    <t>Isobutylene1</t>
  </si>
  <si>
    <t>Butane1</t>
  </si>
  <si>
    <t>Butylene1</t>
  </si>
  <si>
    <t>Naphtha (&lt;401 deg F)</t>
  </si>
  <si>
    <t>Natural Gasoline</t>
  </si>
  <si>
    <t>Other Oil (&gt;401 deg F)</t>
  </si>
  <si>
    <t>Pentanes Plus</t>
  </si>
  <si>
    <t>Petrochemical Feedstocks</t>
  </si>
  <si>
    <t>Petroleum Coke</t>
  </si>
  <si>
    <t>Special Naphtha</t>
  </si>
  <si>
    <t>Unfinished Oils</t>
  </si>
  <si>
    <t>Heavy Gas Oils</t>
  </si>
  <si>
    <t>Lubricants</t>
  </si>
  <si>
    <t>Motor Gasoline</t>
  </si>
  <si>
    <t>Aviation Gasoline</t>
  </si>
  <si>
    <t>Kerosene-Type Jet Fuel</t>
  </si>
  <si>
    <t>Asphalt and Road Oil</t>
  </si>
  <si>
    <t>Crude Oil</t>
  </si>
  <si>
    <t>Other fuels—solid</t>
  </si>
  <si>
    <t>Plastics</t>
  </si>
  <si>
    <t>Other fuels—gaseous</t>
  </si>
  <si>
    <t>IPCC Conversions - Emission Factors, CO2</t>
  </si>
  <si>
    <t>0.092 × 10−3</t>
  </si>
  <si>
    <t>0.599 × 10−3</t>
  </si>
  <si>
    <t>Propane Gas</t>
  </si>
  <si>
    <t>2.516 × 10−3</t>
  </si>
  <si>
    <t>Fuel Gas4</t>
  </si>
  <si>
    <t>1.388 × 10−3</t>
  </si>
  <si>
    <t>Biomass fuels—solid</t>
  </si>
  <si>
    <t>Wood and Wood Residuals (dry basis)5</t>
  </si>
  <si>
    <t>Agricultural Byproducts</t>
  </si>
  <si>
    <t>Peat</t>
  </si>
  <si>
    <t>Solid Byproducts</t>
  </si>
  <si>
    <t>Biomass fuels—gaseous</t>
  </si>
  <si>
    <t>Landfill Gas</t>
  </si>
  <si>
    <t>0.485 × 10−3</t>
  </si>
  <si>
    <t>Other Biomass Gases</t>
  </si>
  <si>
    <t>0.655 × 10−3</t>
  </si>
  <si>
    <t>Biomass Fuels—Liquid</t>
  </si>
  <si>
    <t>Biodiesel (100%)</t>
  </si>
  <si>
    <t>Rendered Animal Fat</t>
  </si>
  <si>
    <t>Vegetable Oil</t>
  </si>
  <si>
    <t>IPCC Conversions - Emission Factors, CH4</t>
  </si>
  <si>
    <t>IPCC Conversions - Emission Factors, N2O</t>
  </si>
  <si>
    <t>IPCC Emission Factors N2O lb/MMBtu) LHV</t>
  </si>
  <si>
    <t>CHP</t>
  </si>
  <si>
    <t>http://www.gpo.gov/fdsys/pkg/CFR-2014-title40-vol21/pdf/CFR-2014-title40-vol21-part98-subpartC-appC.pdf</t>
  </si>
  <si>
    <t>http://www.gpo.gov/fdsys/pkg/CFR-2014-title40-vol21/pdf/CFR-2014-title40-vol21-part98-subpartC-appC-id656.pdf</t>
  </si>
  <si>
    <t>http://www.eia.gov/electricity/annual/</t>
  </si>
  <si>
    <t>w/o pumping</t>
  </si>
  <si>
    <t>w/pumping distributed across NE states</t>
  </si>
  <si>
    <t>Year-To-Date</t>
  </si>
  <si>
    <t>Veolia - Kendall Green Energy</t>
  </si>
  <si>
    <t>Rainbow Falls Hydro</t>
  </si>
  <si>
    <t>Clement Dam Hydro LLC</t>
  </si>
  <si>
    <t>ReEnergy Ashland</t>
  </si>
  <si>
    <t>ReEnergy Ashland LLC</t>
  </si>
  <si>
    <t>Mt Ida Hydroelectric</t>
  </si>
  <si>
    <t>Ampersand Mount Ida Hydro LLC</t>
  </si>
  <si>
    <t>Bucksport Generation LLC</t>
  </si>
  <si>
    <t>Lower Village Water Power Project</t>
  </si>
  <si>
    <t>Ampersand Collins Hydro LLC</t>
  </si>
  <si>
    <t>OG</t>
  </si>
  <si>
    <t>DeltaPro Energy Inc</t>
  </si>
  <si>
    <t>Binghamton Cogen</t>
  </si>
  <si>
    <t>Ameresco Chicopee Energy</t>
  </si>
  <si>
    <t>Plainfield Renewable Energy LLC</t>
  </si>
  <si>
    <t>Plainfield Renewable Energy, LLC</t>
  </si>
  <si>
    <t>Green Meadows</t>
  </si>
  <si>
    <t>Green States Energy, Inc.</t>
  </si>
  <si>
    <t>William Floyd School District</t>
  </si>
  <si>
    <t>Mass Midstate Solar 3</t>
  </si>
  <si>
    <t>Mass Midstate Solar 2</t>
  </si>
  <si>
    <t>Mass Midstate Solar 1</t>
  </si>
  <si>
    <t>Millbury Solar</t>
  </si>
  <si>
    <t>CES Sterling LLC</t>
  </si>
  <si>
    <t>Maynard PV</t>
  </si>
  <si>
    <t>Southbridge PV</t>
  </si>
  <si>
    <t>Dominion Bridgeport Fuel Cell, LLC</t>
  </si>
  <si>
    <t>Somers Solar Center, LLC</t>
  </si>
  <si>
    <t>Cottage Street Solar Facility</t>
  </si>
  <si>
    <t>Berkshire 1</t>
  </si>
  <si>
    <t>PPS Berkshire Solar LLC</t>
  </si>
  <si>
    <t>North Brookfield</t>
  </si>
  <si>
    <t>Mass Solar, LLC</t>
  </si>
  <si>
    <t>Cape Cod Air Force Station - 6 SWS</t>
  </si>
  <si>
    <t>US Air Force</t>
  </si>
  <si>
    <t>Dartmouth</t>
  </si>
  <si>
    <t>Tihonet Solar</t>
  </si>
  <si>
    <t>Marsh Hill Wind Farm</t>
  </si>
  <si>
    <t>Enel Green Power NA, Inc.</t>
  </si>
  <si>
    <t>Walpole Solar 2</t>
  </si>
  <si>
    <t>Walpole Solar 2, LLC</t>
  </si>
  <si>
    <t>Gardner Solar 1</t>
  </si>
  <si>
    <t>Gardner Solar 1, LLC</t>
  </si>
  <si>
    <t>Technology Drive Solar</t>
  </si>
  <si>
    <t>WE 90 Technology Drive LLC</t>
  </si>
  <si>
    <t>Fairview Farms Solar</t>
  </si>
  <si>
    <t>Fairview Farms Solar LLC</t>
  </si>
  <si>
    <t>651 Chase Solar NG</t>
  </si>
  <si>
    <t>651 Chase Solar NG LLC</t>
  </si>
  <si>
    <t>Whitcomb Solar Farm</t>
  </si>
  <si>
    <t>ERWR Whitcomb Farm Solar LLC</t>
  </si>
  <si>
    <t>Brewster Landfill</t>
  </si>
  <si>
    <t>CF CVEC Owner One LLC</t>
  </si>
  <si>
    <t>Chatham Landfill</t>
  </si>
  <si>
    <t>Harwich Landfill</t>
  </si>
  <si>
    <t>Katama Farm</t>
  </si>
  <si>
    <t>Nunnepog</t>
  </si>
  <si>
    <t>Barnstable Landfill</t>
  </si>
  <si>
    <t>Dennis Landfill</t>
  </si>
  <si>
    <t>Lepomis PV Energy LLC</t>
  </si>
  <si>
    <t>EDF Renewable Asset Holdings, Inc.</t>
  </si>
  <si>
    <t>EDF Lancaster</t>
  </si>
  <si>
    <t>Beverly</t>
  </si>
  <si>
    <t>Devens</t>
  </si>
  <si>
    <t>Browne Solar LLC</t>
  </si>
  <si>
    <t>SunRay Power LLC</t>
  </si>
  <si>
    <t>Indian Hill Solar LLC</t>
  </si>
  <si>
    <t>State Street Solar LLC</t>
  </si>
  <si>
    <t>Westborough Solar LLC</t>
  </si>
  <si>
    <t>True North</t>
  </si>
  <si>
    <t>Grafton Solar</t>
  </si>
  <si>
    <t>Shaffer</t>
  </si>
  <si>
    <t>CD US Solar MT3, LLC</t>
  </si>
  <si>
    <t>Backus Microgrid Project</t>
  </si>
  <si>
    <t>Stillwater B</t>
  </si>
  <si>
    <t>Orono B</t>
  </si>
  <si>
    <t>St. Albans SPEED Project</t>
  </si>
  <si>
    <t>SA Solar Services, LLC</t>
  </si>
  <si>
    <t>Albany Medical Ctr Cogen Plant</t>
  </si>
  <si>
    <t>Albany Medical Center</t>
  </si>
  <si>
    <t>Ayers Village Solar</t>
  </si>
  <si>
    <t>DESRI V Mass Solar Holdco, LLC</t>
  </si>
  <si>
    <t>Monson Solar</t>
  </si>
  <si>
    <t>Sullivan Solar</t>
  </si>
  <si>
    <t>Winchendon Solar</t>
  </si>
  <si>
    <t>KS Solar Six LLC</t>
  </si>
  <si>
    <t>Kearsarge Solar LLC</t>
  </si>
  <si>
    <t>Cornell Snyder Road Solar Array</t>
  </si>
  <si>
    <t>Ulysses Solar, LLC</t>
  </si>
  <si>
    <t>Clarendon Solar Farm</t>
  </si>
  <si>
    <t>Clarendon Solar Farm, LLC</t>
  </si>
  <si>
    <t>Claire Solar Farm</t>
  </si>
  <si>
    <t>Claire Solar Partners LLC</t>
  </si>
  <si>
    <t>NuGen Capital Management</t>
  </si>
  <si>
    <t>265 Pleasant Solar NG, LLC</t>
  </si>
  <si>
    <t>Antares-GRE 314 East Lyme LLC</t>
  </si>
  <si>
    <t>GRE 314 East Lyme LLC</t>
  </si>
  <si>
    <t>Acton Solar Landfill</t>
  </si>
  <si>
    <t>Heliovaas LLC</t>
  </si>
  <si>
    <t>Tisbury Landfill Solar</t>
  </si>
  <si>
    <t>Town of Williamson Landfill PV</t>
  </si>
  <si>
    <t>SSA Solar of NY LLC</t>
  </si>
  <si>
    <t>Clarkson Solar</t>
  </si>
  <si>
    <t>Clarkson Solar LLC</t>
  </si>
  <si>
    <t>Lightolier Wind I Turbine</t>
  </si>
  <si>
    <t>Philips Lightolier</t>
  </si>
  <si>
    <t>Main Street Solar Project</t>
  </si>
  <si>
    <t>NextSun Energy, LLC</t>
  </si>
  <si>
    <t>NBC Field's Point Wind Farm</t>
  </si>
  <si>
    <t>Narragansett Bay Commission</t>
  </si>
  <si>
    <t>Charlotte Solar LLC VT</t>
  </si>
  <si>
    <t>Charlotte Solar LLC</t>
  </si>
  <si>
    <t>Templeton</t>
  </si>
  <si>
    <t>Sunny Templeton, LLC</t>
  </si>
  <si>
    <t>Barton Solar Farm</t>
  </si>
  <si>
    <t>Barton Solar, LLC</t>
  </si>
  <si>
    <t>Bourne (MA) - Holliston I</t>
  </si>
  <si>
    <t>NVT LICENSES, LLC</t>
  </si>
  <si>
    <t>Chester Power Partners</t>
  </si>
  <si>
    <t>Chester Power Partners LLC</t>
  </si>
  <si>
    <t>Stetson Road Solar - Barre I</t>
  </si>
  <si>
    <t>Barre II Solar Project</t>
  </si>
  <si>
    <t>Chester Solar Farm</t>
  </si>
  <si>
    <t>Concord Solar Farm</t>
  </si>
  <si>
    <t>Adams Farm Solar</t>
  </si>
  <si>
    <t>Adams Farm Solar LLC</t>
  </si>
  <si>
    <t>New Bedford (MA) Plymouth</t>
  </si>
  <si>
    <t>BWC Origination 4, LLC</t>
  </si>
  <si>
    <t>Upper Blackstone (MA) Treasure Valley</t>
  </si>
  <si>
    <t>Nexamp Treasure Valley Solar, LLC</t>
  </si>
  <si>
    <t>Advance Stores Company, Inc</t>
  </si>
  <si>
    <t>IBM Southbury</t>
  </si>
  <si>
    <t>Bloom Energy</t>
  </si>
  <si>
    <t>Granby LFG</t>
  </si>
  <si>
    <t>Industrial Power Services Corp.</t>
  </si>
  <si>
    <t>Nanticoke LFG</t>
  </si>
  <si>
    <t>Broome Energy Resources, LLC</t>
  </si>
  <si>
    <t>Hunt Farm Solar</t>
  </si>
  <si>
    <t>Hunt Farm Solar LLC</t>
  </si>
  <si>
    <t>205 Sturbridge A</t>
  </si>
  <si>
    <t>SH Solarne2 LLC</t>
  </si>
  <si>
    <t>201 Sturbridge B</t>
  </si>
  <si>
    <t>SE Solarne2 LLC</t>
  </si>
  <si>
    <t>Palmer Solar LLC</t>
  </si>
  <si>
    <t>Lowell Solar Landfill</t>
  </si>
  <si>
    <t>Lowell Solar Landfill LLC</t>
  </si>
  <si>
    <t>NOTES</t>
  </si>
  <si>
    <t>Fore River Energy Center</t>
  </si>
  <si>
    <t>not shown on 923</t>
  </si>
  <si>
    <t>Roseton Generating LLC</t>
  </si>
  <si>
    <t>burns Wood</t>
  </si>
  <si>
    <t>Beaver Falls, LLC</t>
  </si>
  <si>
    <t>Syracuse, LLC</t>
  </si>
  <si>
    <t>CHP status is N 923 and STEAM = ELEC MMBTUs</t>
  </si>
  <si>
    <t>Nissequogue Energy Center</t>
  </si>
  <si>
    <t>http://www.iso-ne.com/static-assets/documents/2015/02/gen_nel_iso_states.xls</t>
  </si>
  <si>
    <t>http://www.eia.gov/electricity/data/state/annual_generation_state.xls</t>
  </si>
  <si>
    <t>AR4</t>
  </si>
  <si>
    <t>AR5</t>
  </si>
  <si>
    <t>The 2015 Retail Seller Emission Factor is using the updated the Global Warming Potentials (GWPs) from the Fourth Assessment Report.</t>
  </si>
  <si>
    <t>Combined Heat And
Power Plant</t>
  </si>
  <si>
    <t>Plant State</t>
  </si>
  <si>
    <t>Reported
Prime Mover</t>
  </si>
  <si>
    <t>Reported
Fuel Type Code</t>
  </si>
  <si>
    <t>AER
Fuel Type Code</t>
  </si>
  <si>
    <t>Physical
Unit Label</t>
  </si>
  <si>
    <t>Total Fuel Consumption
Quantity</t>
  </si>
  <si>
    <t>Electric Fuel Consumption
Quantity</t>
  </si>
  <si>
    <t>Total Fuel Consumption
MMBtu</t>
  </si>
  <si>
    <t>Elec Fuel Consumption
MMBtu</t>
  </si>
  <si>
    <t>Net Generation
(Megawatthours)</t>
  </si>
  <si>
    <t>Merlin One LLC</t>
  </si>
  <si>
    <t>Essential Power Massachusetts LLC</t>
  </si>
  <si>
    <t>Harris Lake</t>
  </si>
  <si>
    <t>Exelon Nuclear</t>
  </si>
  <si>
    <t>Auburn State Street</t>
  </si>
  <si>
    <t>PSEG-Provport Coal Storage</t>
  </si>
  <si>
    <t>EONY Generation Limited</t>
  </si>
  <si>
    <t>West Enfield Hydro</t>
  </si>
  <si>
    <t>ReEnergy Black River</t>
  </si>
  <si>
    <t>Milton Hydro</t>
  </si>
  <si>
    <t>SFR Hydro Cor</t>
  </si>
  <si>
    <t>Deer Island Treatment Plant</t>
  </si>
  <si>
    <t>Ampersand Tannery Island Hydro, LLC</t>
  </si>
  <si>
    <t>Erving Paper Mills</t>
  </si>
  <si>
    <t>Erving Paper Mills Inc</t>
  </si>
  <si>
    <t>GR Catalyst One, LLC</t>
  </si>
  <si>
    <t>ReEnergy Lyonsdale Biomass</t>
  </si>
  <si>
    <t>Ampersand Long Falls Hydro, LLC</t>
  </si>
  <si>
    <t>Tanner Street Generation</t>
  </si>
  <si>
    <t>Bicent Power</t>
  </si>
  <si>
    <t>Dunn Paper</t>
  </si>
  <si>
    <t>EPP Renewable Energy</t>
  </si>
  <si>
    <t>Rhode Island State Energy Center</t>
  </si>
  <si>
    <t>RISEC Opeating Services</t>
  </si>
  <si>
    <t>Essential Power Newington LLC</t>
  </si>
  <si>
    <t>Oakfield Wind Project</t>
  </si>
  <si>
    <t>SVEP Solar Project Company</t>
  </si>
  <si>
    <t>X-Elio North America Inc</t>
  </si>
  <si>
    <t>Williamstown Solar</t>
  </si>
  <si>
    <t>Leicester One MA Solar LLC</t>
  </si>
  <si>
    <t>Freetown Solar</t>
  </si>
  <si>
    <t>WGL Energy Systems, Inc</t>
  </si>
  <si>
    <t>Constellation Solar Holding, LLC</t>
  </si>
  <si>
    <t>Saddleback Ridge Wind Farm</t>
  </si>
  <si>
    <t>Saddleback Ridge Wind, LLC</t>
  </si>
  <si>
    <t>Port Richmond WWT Solar</t>
  </si>
  <si>
    <t>Braley Road 2</t>
  </si>
  <si>
    <t>Sutter Greeworks LLC</t>
  </si>
  <si>
    <t>Sustainable Power Group, LLC</t>
  </si>
  <si>
    <t>Sterlington Greenworks LLC</t>
  </si>
  <si>
    <t>Twiss Street Solar</t>
  </si>
  <si>
    <t>Chicopee River Solar</t>
  </si>
  <si>
    <t>Chicopee Granby Road Solar</t>
  </si>
  <si>
    <t>Charlton Solar I</t>
  </si>
  <si>
    <t>Charlton Solar I, LLC</t>
  </si>
  <si>
    <t>Framingham State University Plant</t>
  </si>
  <si>
    <t>Framingham State University</t>
  </si>
  <si>
    <t>Scituate Wind</t>
  </si>
  <si>
    <t>Scituate Wind LLC</t>
  </si>
  <si>
    <t>Fairhaven Wind</t>
  </si>
  <si>
    <t>Fairhaven Wind LLC</t>
  </si>
  <si>
    <t>Leominster (MA)-South Street-R&amp;D</t>
  </si>
  <si>
    <t>South Street Solar, LLC</t>
  </si>
  <si>
    <t>BlueWave Capital - Grafton (SREC II)</t>
  </si>
  <si>
    <t>TerraForm Solar XVII, LLC</t>
  </si>
  <si>
    <t>Millbrook School</t>
  </si>
  <si>
    <t>Spring Hill Road</t>
  </si>
  <si>
    <t>Johnston Solar</t>
  </si>
  <si>
    <t>Half Moon Ventures, LLC</t>
  </si>
  <si>
    <t>Pepperidge Farm Bloomfield</t>
  </si>
  <si>
    <t>Pepperidge Farm, Inc.- Bloomfield</t>
  </si>
  <si>
    <t>Clarkstown Landfill Solar Facility</t>
  </si>
  <si>
    <t>Oxford</t>
  </si>
  <si>
    <t>UGT Renewable Energy 13, LLC</t>
  </si>
  <si>
    <t>UI RCP New Haven Fuel Cell</t>
  </si>
  <si>
    <t>United Illuminating Co</t>
  </si>
  <si>
    <t>UI RCP Bridgeport Seaside</t>
  </si>
  <si>
    <t>Syncarpha Palmer, LLC</t>
  </si>
  <si>
    <t>Federal Road Solar 1, LLC</t>
  </si>
  <si>
    <t>BWC Swan Pond River</t>
  </si>
  <si>
    <t>BWC Swan Pond River, LLC</t>
  </si>
  <si>
    <t>Leominster</t>
  </si>
  <si>
    <t>Syncarpha Massachusetts, LLC</t>
  </si>
  <si>
    <t>North Adams Landfill</t>
  </si>
  <si>
    <t>Syncarpha North Adams, LLC</t>
  </si>
  <si>
    <t>Fisher Road Solar</t>
  </si>
  <si>
    <t>Fisher Road Solar I, LLC</t>
  </si>
  <si>
    <t>Cornell Geneva Solar Farm</t>
  </si>
  <si>
    <t>Argos Solar LLC</t>
  </si>
  <si>
    <t>West Groton CHP</t>
  </si>
  <si>
    <t>Hollingsworth and Vose Co.</t>
  </si>
  <si>
    <t>Vulcraft Solar</t>
  </si>
  <si>
    <t>Soltage LLC</t>
  </si>
  <si>
    <t>Coventry Photovoltaic, LLC</t>
  </si>
  <si>
    <t>Skidmore College</t>
  </si>
  <si>
    <t>BA</t>
  </si>
  <si>
    <t>R1B02</t>
  </si>
  <si>
    <t>NAEA Energy Massachusetts LLC</t>
  </si>
  <si>
    <t>Fulton Hydro</t>
  </si>
  <si>
    <t>Fortistar Castleton Power</t>
  </si>
  <si>
    <t>Catalyst Paper Operations, Inc</t>
  </si>
  <si>
    <t>Veolia NA - Municipal &amp; Commercial Business</t>
  </si>
  <si>
    <t>MFGR LLC</t>
  </si>
  <si>
    <t>Covanta Maine LLC</t>
  </si>
  <si>
    <t>Pittsfield Generating Company, LP</t>
  </si>
  <si>
    <t>Ampersand Chasm Hydro LLC</t>
  </si>
  <si>
    <t>Covanta Niagara I, LLC</t>
  </si>
  <si>
    <t>Black River Hydroelectric, LLC</t>
  </si>
  <si>
    <t>Central Power Plant</t>
  </si>
  <si>
    <t>State of Rhode Island</t>
  </si>
  <si>
    <t>Pinetree Power- Tamworth LLC.</t>
  </si>
  <si>
    <t>Riverbay</t>
  </si>
  <si>
    <t>Riverbay Corp</t>
  </si>
  <si>
    <t>Rensselaer Generating LLC</t>
  </si>
  <si>
    <t>Alice Falls Hydro, LLC</t>
  </si>
  <si>
    <t>Pinetree Power Fitchburg, LLC</t>
  </si>
  <si>
    <t>NYU Luthern Medical Center</t>
  </si>
  <si>
    <t>NYU Langone Health</t>
  </si>
  <si>
    <t>Empire Generating Co LLC</t>
  </si>
  <si>
    <t>Avangrid Renewables LLC</t>
  </si>
  <si>
    <t>Novatus Energy</t>
  </si>
  <si>
    <t>Bingham Wind</t>
  </si>
  <si>
    <t>City of Auburn, New York</t>
  </si>
  <si>
    <t>Stephentown Spindle</t>
  </si>
  <si>
    <t>Beacon Power LLC</t>
  </si>
  <si>
    <t>Block Island Wind Farm</t>
  </si>
  <si>
    <t>Deepwater Wind Block Island LLC</t>
  </si>
  <si>
    <t>WS</t>
  </si>
  <si>
    <t>Dunn Paper East Hartford, LLC</t>
  </si>
  <si>
    <t>Ahana Renewables, LLC</t>
  </si>
  <si>
    <t>SunEdison LLC</t>
  </si>
  <si>
    <t>Tesla Inc.</t>
  </si>
  <si>
    <t>Hancock Wind Plant</t>
  </si>
  <si>
    <t>Southbridge Recycling and Disposal Park</t>
  </si>
  <si>
    <t>Ball Mountain Hydro</t>
  </si>
  <si>
    <t>Blue Heron Hydro LLC</t>
  </si>
  <si>
    <t>Jericho Power</t>
  </si>
  <si>
    <t>Jericho Power LLC</t>
  </si>
  <si>
    <t>Marina Energy LLC</t>
  </si>
  <si>
    <t>Passadumkeag Windpark LLC</t>
  </si>
  <si>
    <t>Southern Power Co</t>
  </si>
  <si>
    <t>Leavenworth Greenworks LLC</t>
  </si>
  <si>
    <t>WED Coventry 1</t>
  </si>
  <si>
    <t>WED Coventry One, LLC</t>
  </si>
  <si>
    <t>WED Coventry 2</t>
  </si>
  <si>
    <t>WED Coventry Two, LLC</t>
  </si>
  <si>
    <t>WED Coventry 3</t>
  </si>
  <si>
    <t>WED Coventry Three, LLC</t>
  </si>
  <si>
    <t>WED Coventry 4</t>
  </si>
  <si>
    <t>WED Coventry Four, LLC</t>
  </si>
  <si>
    <t>WED Coventry 6</t>
  </si>
  <si>
    <t>WED Coventry Six, LLC</t>
  </si>
  <si>
    <t>Future Generation Wind</t>
  </si>
  <si>
    <t>Jericho Rise Wind Farm LLC</t>
  </si>
  <si>
    <t>Steel Sun</t>
  </si>
  <si>
    <t>BQ Energy LLC</t>
  </si>
  <si>
    <t>RGS-Rutland VNM SREC II Project (MA)</t>
  </si>
  <si>
    <t>Hunt Road Solar</t>
  </si>
  <si>
    <t>Clarkstown Solar LLC</t>
  </si>
  <si>
    <t>Palmer Landfill</t>
  </si>
  <si>
    <t>Syncarpha Bondsville, LLC</t>
  </si>
  <si>
    <t>Onondaga County - Metro Water Board</t>
  </si>
  <si>
    <t>Onondaga County - Oak Orchard WWTP</t>
  </si>
  <si>
    <t>Hewlett-Packard (HP) - Andover, MA</t>
  </si>
  <si>
    <t>UDR Glastonbury Fuel Cell</t>
  </si>
  <si>
    <t>UIL Distributed Resources, LLC</t>
  </si>
  <si>
    <t>Town of Needham VNEM</t>
  </si>
  <si>
    <t>Williamsburg Solar LLC VNEM</t>
  </si>
  <si>
    <t>Oneida County- DPW</t>
  </si>
  <si>
    <t>Town of Halfmoon</t>
  </si>
  <si>
    <t>BJ's Wholesale Club, Inc- Uxbridge</t>
  </si>
  <si>
    <t>CMEEC - Bozrah</t>
  </si>
  <si>
    <t>Conn Mun Electric Energy Coop</t>
  </si>
  <si>
    <t>Orange County Solar Farm (NY)</t>
  </si>
  <si>
    <t>Onondaga County- Jamesville</t>
  </si>
  <si>
    <t>CED Westfield Solar, LLC</t>
  </si>
  <si>
    <t>Southbridge Solar</t>
  </si>
  <si>
    <t>Sudbury Solar</t>
  </si>
  <si>
    <t>Ecos Energy LLC</t>
  </si>
  <si>
    <t>SJA Solar LLC-Solterra Monastery</t>
  </si>
  <si>
    <t>SJA Solar, LLC</t>
  </si>
  <si>
    <t>Pfizer Groton Fuel Cell</t>
  </si>
  <si>
    <t>Pisgah Mountain Wind</t>
  </si>
  <si>
    <t>Pisgah Mountain, LLC</t>
  </si>
  <si>
    <t>Tompkins Cortland Community College</t>
  </si>
  <si>
    <t>SEC LHNY Solar One, LLC</t>
  </si>
  <si>
    <t>Carver MA 1</t>
  </si>
  <si>
    <t>Clean Energy Collective LLC</t>
  </si>
  <si>
    <t>Wareham MA 1</t>
  </si>
  <si>
    <t>Brookside</t>
  </si>
  <si>
    <t>Calverton</t>
  </si>
  <si>
    <t>Cummins, Inc</t>
  </si>
  <si>
    <t>Houghton</t>
  </si>
  <si>
    <t>Oneida - South</t>
  </si>
  <si>
    <t>Oneida DG Solar, LLC</t>
  </si>
  <si>
    <t>Oneida - West</t>
  </si>
  <si>
    <t>Athens Energy</t>
  </si>
  <si>
    <t>Athens Energy, LLC</t>
  </si>
  <si>
    <t>OT</t>
  </si>
  <si>
    <t>Hardwick-Athol &amp; Eagle Hill</t>
  </si>
  <si>
    <t>SEC CRSD Solar One, LLC</t>
  </si>
  <si>
    <t>Greene County Meter #1</t>
  </si>
  <si>
    <t>Westport MA 1</t>
  </si>
  <si>
    <t>Westport MA 2</t>
  </si>
  <si>
    <t>Bethlehem - East</t>
  </si>
  <si>
    <t>DG Bethlehem Solar, LLC</t>
  </si>
  <si>
    <t>Bethlehem - West</t>
  </si>
  <si>
    <t>Rail Trail</t>
  </si>
  <si>
    <t>Altus Power America Management, LLC</t>
  </si>
  <si>
    <t>Rising Paper</t>
  </si>
  <si>
    <t>Hampden</t>
  </si>
  <si>
    <t>Little Bay</t>
  </si>
  <si>
    <t>Shirley Water</t>
  </si>
  <si>
    <t>Stafford Hill Solar</t>
  </si>
  <si>
    <t>Limerick Road Solar Farm</t>
  </si>
  <si>
    <t>Limerick Road Solar, LLC</t>
  </si>
  <si>
    <t>158th Fighter Wing Solar Farm</t>
  </si>
  <si>
    <t>158th Fighter Wing</t>
  </si>
  <si>
    <t>GMP Solar - Richmond</t>
  </si>
  <si>
    <t>GMP Solar - Panton</t>
  </si>
  <si>
    <t>UI RCP Woodbridge FC</t>
  </si>
  <si>
    <t>CMEEC - Rogers Rd Solar</t>
  </si>
  <si>
    <t>CMEEC - Polaris Park Solar</t>
  </si>
  <si>
    <t>CMEEC - Norwich Stott St Solar</t>
  </si>
  <si>
    <t>Morin Solar 2013 LLC</t>
  </si>
  <si>
    <t>Brookfield Solar 2013 LLC</t>
  </si>
  <si>
    <t>WYM 1250 Palmer LLC</t>
  </si>
  <si>
    <t>Southern Sky Renew Energy Berkley LLC</t>
  </si>
  <si>
    <t>NRG Renew Canal 1 CSG LLC</t>
  </si>
  <si>
    <t>NRG Renew Canal 1 LLC</t>
  </si>
  <si>
    <t>West Brookfield Solar, LLC</t>
  </si>
  <si>
    <t>Belchertown</t>
  </si>
  <si>
    <t>Tannery Road Landfill</t>
  </si>
  <si>
    <t>Tannery Road Solar, LLC</t>
  </si>
  <si>
    <t>Wind Colebrook South</t>
  </si>
  <si>
    <t>Stone Hill Solar</t>
  </si>
  <si>
    <t>Bridgewater Solar</t>
  </si>
  <si>
    <t>Holliston Solar</t>
  </si>
  <si>
    <t>Wilmington Solar</t>
  </si>
  <si>
    <t>Fall River Solar</t>
  </si>
  <si>
    <t>Meadow Solar</t>
  </si>
  <si>
    <t>Sullivan County - Adult Care Solar</t>
  </si>
  <si>
    <t>Oswego County - Fulton Solar</t>
  </si>
  <si>
    <t>Iron Horse Solar I CSG</t>
  </si>
  <si>
    <t>Iron Horse Solar 1, LLC</t>
  </si>
  <si>
    <t>126 Grove Solar LLC</t>
  </si>
  <si>
    <t>VEC Alburgh Array</t>
  </si>
  <si>
    <t>SoCore Energy LLC</t>
  </si>
  <si>
    <t>Equity Industrial Turbines</t>
  </si>
  <si>
    <t>Bashaw Solar CSG 1, LLC</t>
  </si>
  <si>
    <t>Bashaw Solar 1, LLC</t>
  </si>
  <si>
    <t>Kearsarge Southwick LLC</t>
  </si>
  <si>
    <t>GMP Solar - Hartford</t>
  </si>
  <si>
    <t>GMP Solar - Williston</t>
  </si>
  <si>
    <t>GMP Solar - Williamstown</t>
  </si>
  <si>
    <t>Sutton Solar, LLC</t>
  </si>
  <si>
    <t>Nexamp Peak, LLC</t>
  </si>
  <si>
    <t>Stafford MS Ground Mount</t>
  </si>
  <si>
    <t>Town of Stafford, CT</t>
  </si>
  <si>
    <t>Mt. Tom Solar Project</t>
  </si>
  <si>
    <t>Mt. Tom Solar, LLC</t>
  </si>
  <si>
    <t>Hartford Landfill Solar EGF</t>
  </si>
  <si>
    <t>Materials Innovation Recycling Authority</t>
  </si>
  <si>
    <t>Cold River Road Solar</t>
  </si>
  <si>
    <t>AEP Onsite Partners</t>
  </si>
  <si>
    <t>Chocksett Rd Energy Storage Project</t>
  </si>
  <si>
    <t>Sterling Municipal Light Department</t>
  </si>
  <si>
    <t>Onyx - Lamphear Road</t>
  </si>
  <si>
    <t>Onyx Asset Services Group</t>
  </si>
  <si>
    <t>AIS Solar Project</t>
  </si>
  <si>
    <t>WED Portsmouth One, LLC</t>
  </si>
  <si>
    <t>Musgrave East Solar Farm</t>
  </si>
  <si>
    <t>Artemis Solar LLC</t>
  </si>
  <si>
    <t>Mill Seat Renewable Energy Facility</t>
  </si>
  <si>
    <t>Musgrave West Solar Farm</t>
  </si>
  <si>
    <t>Montefiore - Westchester Square</t>
  </si>
  <si>
    <t>Montefiore-Westchester Square</t>
  </si>
  <si>
    <t>New York Presbyterian Hospital-168th St</t>
  </si>
  <si>
    <t>New York Presbyterian Hospital</t>
  </si>
  <si>
    <t>Harford Solar Farm</t>
  </si>
  <si>
    <t>Laertes Solar LLC</t>
  </si>
  <si>
    <t>Canandaigua Solar Array</t>
  </si>
  <si>
    <t>Syncarpha Freetown</t>
  </si>
  <si>
    <t>Marie's Way Solar I, LLC</t>
  </si>
  <si>
    <t>Nebraska Valley Solar Farm</t>
  </si>
  <si>
    <t>Town of Stowe- (VT)</t>
  </si>
  <si>
    <t>Onset East Solar Facility</t>
  </si>
  <si>
    <t>BCC Solar III, LLC</t>
  </si>
  <si>
    <t>Onset West Solar Facility</t>
  </si>
  <si>
    <t>Green Island Hydroelectric Station</t>
  </si>
  <si>
    <t>Finger Lakes Solar I</t>
  </si>
  <si>
    <t>Finger Lakes Solar I, LLC</t>
  </si>
  <si>
    <t>433 Purchase Solar NG, LLC</t>
  </si>
  <si>
    <t>NY - Presbyt. Hospital - 525 E 68TH St</t>
  </si>
  <si>
    <t>NY - PRESBYTERIAN HOSPITAL-525 E 68TH ST</t>
  </si>
  <si>
    <t>Old Wardour Solar</t>
  </si>
  <si>
    <t>Shuman Solar</t>
  </si>
  <si>
    <t>Vuelta Solar</t>
  </si>
  <si>
    <t>Grafton PV</t>
  </si>
  <si>
    <t>BWC Salmon Brook, LLC</t>
  </si>
  <si>
    <t>Barrett PV</t>
  </si>
  <si>
    <t>BWC French River, LLC</t>
  </si>
  <si>
    <t>MDFA Devens-Saratoga</t>
  </si>
  <si>
    <t>Centaurus Solar - MA</t>
  </si>
  <si>
    <t>LSE Centaurus LLC</t>
  </si>
  <si>
    <t>Kearsarge Bellingham PV</t>
  </si>
  <si>
    <t>Kearsarge Bellingham LLC</t>
  </si>
  <si>
    <t>Canis Major Solar Farm</t>
  </si>
  <si>
    <t>LSE Canis Major LLC</t>
  </si>
  <si>
    <t>Canis Minor Solar Farm</t>
  </si>
  <si>
    <t>LSE Canis Minor LLC</t>
  </si>
  <si>
    <t>NYC-HH - CONEY ISLAND HOSPITAL</t>
  </si>
  <si>
    <t>NYC-HH Coney Island Hospital</t>
  </si>
  <si>
    <t>NY Times Daily Production Facility</t>
  </si>
  <si>
    <t>The NY Times Production Facility</t>
  </si>
  <si>
    <t>West Boylston Community Shared Solar</t>
  </si>
  <si>
    <t>Mount Sinai Hospital</t>
  </si>
  <si>
    <t>State</t>
  </si>
  <si>
    <t xml:space="preserve"> Facility Name</t>
  </si>
  <si>
    <t xml:space="preserve"> Facility ID (ORISPL)</t>
  </si>
  <si>
    <t xml:space="preserve"> Unit ID</t>
  </si>
  <si>
    <t xml:space="preserve"> Year</t>
  </si>
  <si>
    <t xml:space="preserve"> CO2 (short tons)</t>
  </si>
  <si>
    <t xml:space="preserve"> Heat Input (MMBtu)</t>
  </si>
  <si>
    <t xml:space="preserve"> Unit Type</t>
  </si>
  <si>
    <t>Tanner Street Generation, LLC</t>
  </si>
  <si>
    <t>Bituminous Coal</t>
  </si>
  <si>
    <t>Distillate Fuel Oil</t>
  </si>
  <si>
    <t>Geothermal</t>
  </si>
  <si>
    <t>Jet Fuel</t>
  </si>
  <si>
    <t>Lignite Coal</t>
  </si>
  <si>
    <t>Refined Coal</t>
  </si>
  <si>
    <t>Residual Fuel Oil</t>
  </si>
  <si>
    <t>Synthesis Gas Derived from Coal</t>
  </si>
  <si>
    <t>Synthesis Gas Derived from Petroleum Coke</t>
  </si>
  <si>
    <t>Subbituminous Coal</t>
  </si>
  <si>
    <t>Tire-Derived Fuel</t>
  </si>
  <si>
    <t>Waste Coal</t>
  </si>
  <si>
    <t>Waste Oil</t>
  </si>
  <si>
    <t>Table A.3. Carbon Dioxide Uncontrolled Emission Factors</t>
  </si>
  <si>
    <t>Fuel</t>
  </si>
  <si>
    <t>EIA Fuel Code</t>
  </si>
  <si>
    <t xml:space="preserve">
Factor (Kilograms of CO2 Per Million Btu)**</t>
  </si>
  <si>
    <t>Notes</t>
  </si>
  <si>
    <t>GEO</t>
  </si>
  <si>
    <t>LIG</t>
  </si>
  <si>
    <t>MSW</t>
  </si>
  <si>
    <t>RC</t>
  </si>
  <si>
    <t>SGC</t>
  </si>
  <si>
    <t>*</t>
  </si>
  <si>
    <t>Factor is based on the fuel source used to produce the synthesis gas</t>
  </si>
  <si>
    <t>SGP</t>
  </si>
  <si>
    <t>WC</t>
  </si>
  <si>
    <t xml:space="preserve">
Factor (pounds of CO2 Per Million Btu)</t>
  </si>
  <si>
    <t>Released: December 7, 2017
Next Update: November 2018</t>
  </si>
  <si>
    <t>*  Factors for synthesis gas derived from coal and synthesis gas derived from petroleum coke are based on the fuel source used to produce the synthesis gas.</t>
  </si>
  <si>
    <t>** CO2 factors do not vary by combustion system type or boiler firing configuration.</t>
  </si>
  <si>
    <t>Notes:</t>
  </si>
  <si>
    <t>Electric Power Annual 2016</t>
  </si>
  <si>
    <t>Stony Brook Energy Center</t>
  </si>
  <si>
    <t>Newington Energy</t>
  </si>
  <si>
    <t>Niagara Generation, LLC</t>
  </si>
  <si>
    <t>Penny Lane Gas Turbine</t>
  </si>
  <si>
    <t>In 2017, NY was a net electricity exporter to New England, and therefore there was a need to assess NY Part 75 CO2 emissions.</t>
  </si>
  <si>
    <t>November 2018:  2017 data release</t>
  </si>
  <si>
    <t>EIA-923 Monthly Generation and Fuel Consumption Time Series File, 2017 Final</t>
  </si>
  <si>
    <t>Release date: September 20, 2018</t>
  </si>
  <si>
    <t>https://www.eia.gov/electricity/data/eia923/</t>
  </si>
  <si>
    <t>Dominion Energy Nuclear Conn Inc</t>
  </si>
  <si>
    <t>Great River Hydro, LLC</t>
  </si>
  <si>
    <t>Nautilus Hydro, LLC</t>
  </si>
  <si>
    <t>Helix Ravenswood, LLC</t>
  </si>
  <si>
    <t>Anderson Power Products Division</t>
  </si>
  <si>
    <t>Anderson Power Products</t>
  </si>
  <si>
    <t>Massachusetts Wtr Rauth-Deer I</t>
  </si>
  <si>
    <t>Kings Falls Hydroelectric</t>
  </si>
  <si>
    <t>Sugar River Power LLC</t>
  </si>
  <si>
    <t>ENGIE</t>
  </si>
  <si>
    <t>City of Binghamton</t>
  </si>
  <si>
    <t>Engie North America</t>
  </si>
  <si>
    <t>Kibby Wind Facility</t>
  </si>
  <si>
    <t>Helix Maine Wind Development, LLC</t>
  </si>
  <si>
    <t>Canton Mountain Wind</t>
  </si>
  <si>
    <t>Canton Mountain Wind LLC</t>
  </si>
  <si>
    <t>Powergen Development Group, LLC</t>
  </si>
  <si>
    <t>Simonds Saw LLC</t>
  </si>
  <si>
    <t>WED Coventry 5</t>
  </si>
  <si>
    <t>WED Coventry Five, LLC</t>
  </si>
  <si>
    <t>Hadley Solar NG, LLC</t>
  </si>
  <si>
    <t>Mashpee Landfill Solar</t>
  </si>
  <si>
    <t>Scatter Solar - Mashpee Landfill</t>
  </si>
  <si>
    <t>Groton Station Fuel Cell, LLC</t>
  </si>
  <si>
    <t>Fairhaven C CSG</t>
  </si>
  <si>
    <t>West Bridgewater AB CSG</t>
  </si>
  <si>
    <t>Onondaga County- Clearwater</t>
  </si>
  <si>
    <t>Broome County</t>
  </si>
  <si>
    <t>CMEEC - Navy NE Trident</t>
  </si>
  <si>
    <t>Worcester Landfill</t>
  </si>
  <si>
    <t>City of Worcester DPW</t>
  </si>
  <si>
    <t>NRG Solar Mule, LLC</t>
  </si>
  <si>
    <t>TRS Fuel Cell</t>
  </si>
  <si>
    <t>TRS Fuel Cell, LLC</t>
  </si>
  <si>
    <t>Shirley Landfill</t>
  </si>
  <si>
    <t>DDR Shoppers World</t>
  </si>
  <si>
    <t>Cedarville CSG</t>
  </si>
  <si>
    <t>Deerfield CSG Solar</t>
  </si>
  <si>
    <t>LSDP 11, LLC</t>
  </si>
  <si>
    <t>Iron Horse Solar 4, LLC</t>
  </si>
  <si>
    <t>Hampshire College</t>
  </si>
  <si>
    <t>Town of Lexington Solar</t>
  </si>
  <si>
    <t>Syncarpha Lexington, LLC</t>
  </si>
  <si>
    <t>Jefferson-Lewis BOCES Solar</t>
  </si>
  <si>
    <t>Cypress Creek Renewables</t>
  </si>
  <si>
    <t>Orbit Energy RI</t>
  </si>
  <si>
    <t>Entropy Investment Management, LLC</t>
  </si>
  <si>
    <t>Bird Machine Solar Farm</t>
  </si>
  <si>
    <t>Bird Machine Solar Farm, LLC</t>
  </si>
  <si>
    <t>Sutton Solar CSG</t>
  </si>
  <si>
    <t>Nexamp Peak CSG</t>
  </si>
  <si>
    <t>Time Warner Cable - Knowles</t>
  </si>
  <si>
    <t>Northampton Landfill Solar PV</t>
  </si>
  <si>
    <t>Ameresco Glendale Road Solar PV LLC</t>
  </si>
  <si>
    <t>VEC Magee Hill Solar</t>
  </si>
  <si>
    <t>Redbrook Community Solar 1</t>
  </si>
  <si>
    <t>Redbrook Solar 1, LLC</t>
  </si>
  <si>
    <t>Brook Street Solar 1 CSG</t>
  </si>
  <si>
    <t>Brook Street Solar 1, LLC</t>
  </si>
  <si>
    <t>Spring Street Solar 1 CSG</t>
  </si>
  <si>
    <t>Spring Street Solar 1, LLC</t>
  </si>
  <si>
    <t>Bullock Road Solar 1</t>
  </si>
  <si>
    <t>Bullock Road Solar 1, LLC</t>
  </si>
  <si>
    <t>Stafford St Solar 1 CSG</t>
  </si>
  <si>
    <t>Stafford St Solar 1, LLC</t>
  </si>
  <si>
    <t>Stafford St 2 Community Solar</t>
  </si>
  <si>
    <t>Stafford St Solar 2, LLC</t>
  </si>
  <si>
    <t>Stafford St Solar 3 CSG</t>
  </si>
  <si>
    <t>Stafford St Solar 3, LLC</t>
  </si>
  <si>
    <t>Deerfield Wind LLC</t>
  </si>
  <si>
    <t>Canandaigua Westbrook Solar Array</t>
  </si>
  <si>
    <t>BWC Wading River One, Two, Three CSG</t>
  </si>
  <si>
    <t>Ameresco BWC Wading River LLC</t>
  </si>
  <si>
    <t>Elizabeth Mines Solar 1</t>
  </si>
  <si>
    <t>Elizabeth Mines Solar 1, LLC</t>
  </si>
  <si>
    <t>Boston Medical Center CHP Plant</t>
  </si>
  <si>
    <t>Boston Medical Center</t>
  </si>
  <si>
    <t>Farley Road Community Solar</t>
  </si>
  <si>
    <t>Farley Road Solar, LLC</t>
  </si>
  <si>
    <t>Belchertown Renewables Community Solar</t>
  </si>
  <si>
    <t>Belchertown Renewables, LLC</t>
  </si>
  <si>
    <t>Theodore Drive Community Solar</t>
  </si>
  <si>
    <t>Theodore Drive Solar, LLC</t>
  </si>
  <si>
    <t>Upton Community Solar</t>
  </si>
  <si>
    <t>Upton Solar, LLC</t>
  </si>
  <si>
    <t>Pleasantdale Road Community Solar</t>
  </si>
  <si>
    <t>Pleasantdale Road Solar, LLC</t>
  </si>
  <si>
    <t>Hatfield Renewables Community Solar</t>
  </si>
  <si>
    <t>Hatfield Renewables, LLC</t>
  </si>
  <si>
    <t>Peterson Road Solar</t>
  </si>
  <si>
    <t>Peterson Road Solar, LLC</t>
  </si>
  <si>
    <t>Sampson Road Community Solar</t>
  </si>
  <si>
    <t>Sampson Road Solar, LLC</t>
  </si>
  <si>
    <t>Golden Hills Solar</t>
  </si>
  <si>
    <t>Golden Hills Solar, LLC</t>
  </si>
  <si>
    <t>Next Generation Solar Farm</t>
  </si>
  <si>
    <t>Smith &amp; Wesson at Springfield MA PV</t>
  </si>
  <si>
    <t>Cedar Creek PV</t>
  </si>
  <si>
    <t>AES Distributed Energy</t>
  </si>
  <si>
    <t>Northern Westchester Hospital</t>
  </si>
  <si>
    <t>Letchworth Solar Project</t>
  </si>
  <si>
    <t>Ashby Duffy CSG Solar Farm</t>
  </si>
  <si>
    <t>LSE Cassiopeia LLC</t>
  </si>
  <si>
    <t>Town of West Boylston - (MA)</t>
  </si>
  <si>
    <t>IOS - MEW Phase 1</t>
  </si>
  <si>
    <t>IGS ORIX Solar I, LLC</t>
  </si>
  <si>
    <t>SL Babylon</t>
  </si>
  <si>
    <t>SL Babylon, LLC</t>
  </si>
  <si>
    <t>NYU LANGONE HEALTH</t>
  </si>
  <si>
    <t>CED Foster</t>
  </si>
  <si>
    <t>Monroe County Sites A &amp; B</t>
  </si>
  <si>
    <t>Monroe County Sites C, D, &amp; E</t>
  </si>
  <si>
    <t>301 Chestnut Solar NG</t>
  </si>
  <si>
    <t>301 Chestnut Solar NG, LLC</t>
  </si>
  <si>
    <t>Weston Landfill Solar</t>
  </si>
  <si>
    <t>Ameresco, Inc - Weston</t>
  </si>
  <si>
    <t>Braintree Landfill Solar</t>
  </si>
  <si>
    <t>Ameresco, Inc - Braintree</t>
  </si>
  <si>
    <t>GELD Solar Farm</t>
  </si>
  <si>
    <t>Ameresco, Inc - GELD</t>
  </si>
  <si>
    <t>Town of Rocky Hill PV</t>
  </si>
  <si>
    <t>NRG DG Haverhill</t>
  </si>
  <si>
    <t>NRG DG Haverhill LLC</t>
  </si>
  <si>
    <t>Good Samaritan Hospital</t>
  </si>
  <si>
    <t>NRG DG Crystal Spring</t>
  </si>
  <si>
    <t>NRG DG Crystal Spring LLC</t>
  </si>
  <si>
    <t>Falmouth Landfill Solar</t>
  </si>
  <si>
    <t>Woodhull Hospital</t>
  </si>
  <si>
    <t>NRG DG Foxborough Elm CSG</t>
  </si>
  <si>
    <t>NRG DG Foxborough Elm LLC</t>
  </si>
  <si>
    <t>Town of Foxborough - Landfill (SREC II) CSG</t>
  </si>
  <si>
    <t>Town of Foxborough - Landfill (SREC II)</t>
  </si>
  <si>
    <t>Citizens Agawam Landfill Solar</t>
  </si>
  <si>
    <t>Norton Landfill Solar</t>
  </si>
  <si>
    <t>Tyngsborough Solar</t>
  </si>
  <si>
    <t>CED Chicopee Solar</t>
  </si>
  <si>
    <t>UMASS</t>
  </si>
  <si>
    <t>Camden CSD Solar Array</t>
  </si>
  <si>
    <t>WED Kingstown Solar I, LLC - West</t>
  </si>
  <si>
    <t>WED Kingstown Solar I, LLC</t>
  </si>
  <si>
    <t>WED Stilson Solar</t>
  </si>
  <si>
    <t>WED Stilson Solar, LLC</t>
  </si>
  <si>
    <t>WED Kingstown Solar I - East Array</t>
  </si>
  <si>
    <t>West Brookfield Solar - Gilbertsville Rd</t>
  </si>
  <si>
    <t>Nautilus Solar Solutions</t>
  </si>
  <si>
    <t>NRG DG Tufts Science LLC</t>
  </si>
  <si>
    <t>NRG DG Dighton LLC</t>
  </si>
  <si>
    <t>NRG DG Tufts Knoll LLC</t>
  </si>
  <si>
    <t>NRG DG Webster LLC</t>
  </si>
  <si>
    <t>Texon Hydroelectric Project</t>
  </si>
  <si>
    <t>Hitchcock Hydro, LLC</t>
  </si>
  <si>
    <t>Seneca Falls Hydroelectric Project</t>
  </si>
  <si>
    <t>C-S Canal Hydro, LLC</t>
  </si>
  <si>
    <t>Waterloo Hydroelectric Project</t>
  </si>
  <si>
    <t>Sikorsky Aircraft CHP</t>
  </si>
  <si>
    <t>Sikorsky Aircraft Corporation</t>
  </si>
  <si>
    <t>IRE Solar I, LLC</t>
  </si>
  <si>
    <t xml:space="preserve">Scotch Settlement        </t>
  </si>
  <si>
    <t>Onyx - Saratoga Springs Landfill Solar</t>
  </si>
  <si>
    <t>Madison County</t>
  </si>
  <si>
    <t>Onyx - Pembroke Landfill Solar</t>
  </si>
  <si>
    <t>Onyx - Brockton Thatcher Landfill Solar</t>
  </si>
  <si>
    <t>Barrett Farm Solar - Phase I</t>
  </si>
  <si>
    <t>Solten Plainville 6000, LLC</t>
  </si>
  <si>
    <t>Randolph</t>
  </si>
  <si>
    <t>Solten Randolph 4500, LLC</t>
  </si>
  <si>
    <t>Seneca Nation Cattaraugus Wind Turbine</t>
  </si>
  <si>
    <t>Seneca Nation</t>
  </si>
  <si>
    <t>Lockheed Martin RMS Syracuse</t>
  </si>
  <si>
    <t>East Acres Solar NG, LLC</t>
  </si>
  <si>
    <t>Gore Mountain Solar II</t>
  </si>
  <si>
    <t>Gore Mountain Solar II, LLC</t>
  </si>
  <si>
    <t>HGS Solar I</t>
  </si>
  <si>
    <t>HGS solar I, LLC</t>
  </si>
  <si>
    <t>Syncarpha Hancock I CSG</t>
  </si>
  <si>
    <t>Syncarpha Hancock I, LLC</t>
  </si>
  <si>
    <t>Syncarpha Hancock II CSG</t>
  </si>
  <si>
    <t>Syncarpha Hancock II, LLC</t>
  </si>
  <si>
    <t>Syncarpha Hancock III CSG</t>
  </si>
  <si>
    <t>Syncarpha Hancock III, LLC</t>
  </si>
  <si>
    <t>Syncarpha Still River, LLC</t>
  </si>
  <si>
    <t>City of Rochester Solar</t>
  </si>
  <si>
    <t>IKEA New Haven Rooftop PV &amp;  Fuel Cell</t>
  </si>
  <si>
    <t>IKEA Property Inc</t>
  </si>
  <si>
    <t>Toray Plastic America's CHP Plant</t>
  </si>
  <si>
    <t>Toray Plastics America</t>
  </si>
  <si>
    <t>2017 value from EIA 923</t>
  </si>
  <si>
    <t>NY gen data from (923)</t>
  </si>
  <si>
    <t>10/9/18-ISO-NE 2017 Net Energy and Peak Load by Source (published 5/17/18)</t>
  </si>
  <si>
    <t>includes wood</t>
  </si>
  <si>
    <t>not shown on 924</t>
  </si>
  <si>
    <t>2017 Total CO2e</t>
  </si>
  <si>
    <t>Non-Emitting MWh From AQ 31 Form Submittals for 2017</t>
  </si>
  <si>
    <t>4/4/19-2017 Data from NMISA</t>
  </si>
  <si>
    <t>NMISA gen data from NMISA via email</t>
  </si>
  <si>
    <t>MA Electricity Imports [Gen-Load], excluding VT and ME and RI MWh from AQ31 (MWh)</t>
  </si>
  <si>
    <t>4/24/19-ISO Gen-Nel-ISO-States (published: "Revised on 12/4/18")</t>
  </si>
  <si>
    <t>pumping diff from report</t>
  </si>
  <si>
    <t>draft Initial EFs for 2017</t>
  </si>
  <si>
    <t>draft Final EFs after AQ 31 for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</si>
</sst>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_(* \(#,##0.00\);_(* &quot;-&quot;??_);_(@_)"/>
    <numFmt numFmtId="168" formatCode="#,##0.000"/>
    <numFmt numFmtId="170" formatCode="_(* #,##0_);_(* \(#,##0\);_(* &quot;-&quot;??_);_(@_)"/>
    <numFmt numFmtId="171" formatCode="0.0%"/>
    <numFmt numFmtId="174" formatCode="#,##0.0"/>
    <numFmt numFmtId="175" formatCode="#,##0.0000"/>
    <numFmt numFmtId="176" formatCode="0.0000"/>
    <numFmt numFmtId="177" formatCode="0.000"/>
    <numFmt numFmtId="182" formatCode="#,##0.00000000"/>
    <numFmt numFmtId="187" formatCode="#,##0.0000_);\(#,##0.0000\)"/>
    <numFmt numFmtId="190" formatCode="0.00000"/>
  </numFmts>
  <fonts count="81" x14ac:knownFonts="1">
    <font>
      <sz val="10"/>
      <name val="Arial"/>
    </font>
    <font>
      <sz val="10"/>
      <name val="Arial"/>
    </font>
    <font>
      <b/>
      <sz val="12"/>
      <name val="Arial"/>
      <family val="2"/>
    </font>
    <font>
      <sz val="10"/>
      <color indexed="8"/>
      <name val="Arial"/>
      <family val="2"/>
    </font>
    <font>
      <sz val="10"/>
      <name val="Arial"/>
      <family val="2"/>
    </font>
    <font>
      <sz val="8"/>
      <name val="Arial"/>
      <family val="2"/>
    </font>
    <font>
      <u/>
      <sz val="10"/>
      <color indexed="12"/>
      <name val="Arial"/>
      <family val="2"/>
    </font>
    <font>
      <sz val="8"/>
      <name val="Tahoma"/>
      <family val="2"/>
    </font>
    <font>
      <sz val="8"/>
      <name val="Arial"/>
      <family val="2"/>
    </font>
    <font>
      <b/>
      <sz val="10"/>
      <name val="Arial"/>
      <family val="2"/>
    </font>
    <font>
      <b/>
      <sz val="11"/>
      <color indexed="8"/>
      <name val="Calibri"/>
      <family val="2"/>
    </font>
    <font>
      <b/>
      <u/>
      <sz val="12"/>
      <color indexed="8"/>
      <name val="Calibri"/>
      <family val="2"/>
    </font>
    <font>
      <i/>
      <sz val="11"/>
      <color indexed="8"/>
      <name val="Calibri"/>
      <family val="2"/>
    </font>
    <font>
      <b/>
      <sz val="11"/>
      <name val="Calibri"/>
      <family val="2"/>
    </font>
    <font>
      <b/>
      <sz val="16"/>
      <color indexed="8"/>
      <name val="Calibri"/>
      <family val="2"/>
    </font>
    <font>
      <sz val="11"/>
      <name val="Calibri"/>
      <family val="2"/>
    </font>
    <font>
      <sz val="12"/>
      <color indexed="8"/>
      <name val="Times New Roman"/>
      <family val="1"/>
    </font>
    <font>
      <b/>
      <sz val="9.9"/>
      <name val="Calibri"/>
      <family val="2"/>
    </font>
    <font>
      <sz val="11"/>
      <color indexed="8"/>
      <name val="Calibri"/>
      <family val="2"/>
    </font>
    <font>
      <sz val="10"/>
      <color indexed="8"/>
      <name val="Arial"/>
      <family val="2"/>
    </font>
    <font>
      <sz val="8"/>
      <color indexed="8"/>
      <name val="Calibri"/>
      <family val="2"/>
    </font>
    <font>
      <sz val="11"/>
      <color indexed="10"/>
      <name val="Calibri"/>
      <family val="2"/>
    </font>
    <font>
      <b/>
      <sz val="8"/>
      <name val="Comic Sans MS"/>
      <family val="4"/>
    </font>
    <font>
      <sz val="8"/>
      <name val="Comic Sans MS"/>
      <family val="4"/>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u/>
      <sz val="10"/>
      <name val="Arial"/>
      <family val="2"/>
    </font>
    <font>
      <sz val="8"/>
      <color indexed="81"/>
      <name val="Tahoma"/>
      <family val="2"/>
    </font>
    <font>
      <b/>
      <sz val="8"/>
      <color indexed="81"/>
      <name val="Tahoma"/>
      <family val="2"/>
    </font>
    <font>
      <b/>
      <sz val="12"/>
      <color indexed="8"/>
      <name val="Arial"/>
      <family val="2"/>
    </font>
    <font>
      <b/>
      <sz val="10"/>
      <color indexed="8"/>
      <name val="Arial"/>
      <family val="2"/>
    </font>
    <font>
      <b/>
      <u val="singleAccounting"/>
      <sz val="8"/>
      <name val="Comic Sans MS"/>
      <family val="4"/>
    </font>
    <font>
      <sz val="8"/>
      <name val="Calibri"/>
      <family val="2"/>
    </font>
    <font>
      <sz val="9"/>
      <name val="Arial"/>
      <family val="2"/>
    </font>
    <font>
      <b/>
      <sz val="9"/>
      <name val="Arial"/>
      <family val="2"/>
    </font>
    <font>
      <b/>
      <sz val="8"/>
      <name val="Arial"/>
      <family val="2"/>
    </font>
    <font>
      <b/>
      <sz val="12"/>
      <color indexed="30"/>
      <name val="Arial"/>
      <family val="2"/>
    </font>
    <font>
      <sz val="8"/>
      <color indexed="8"/>
      <name val="Arial"/>
      <family val="2"/>
    </font>
    <font>
      <sz val="12"/>
      <color indexed="8"/>
      <name val="Calibri"/>
      <family val="2"/>
    </font>
    <font>
      <u/>
      <sz val="11"/>
      <color indexed="12"/>
      <name val="Calibri"/>
      <family val="2"/>
    </font>
    <font>
      <sz val="10"/>
      <color indexed="8"/>
      <name val="Arial"/>
      <family val="2"/>
    </font>
    <font>
      <b/>
      <sz val="12"/>
      <color indexed="30"/>
      <name val="Arial"/>
      <family val="2"/>
    </font>
    <font>
      <b/>
      <sz val="10"/>
      <color indexed="8"/>
      <name val="Arial"/>
      <family val="2"/>
    </font>
    <font>
      <sz val="10"/>
      <name val="Tahoma"/>
      <family val="2"/>
    </font>
    <font>
      <sz val="10"/>
      <color rgb="FFFF0000"/>
      <name val="Arial"/>
      <family val="2"/>
    </font>
    <font>
      <sz val="11"/>
      <color theme="6" tint="-0.499984740745262"/>
      <name val="Calibri"/>
      <family val="2"/>
    </font>
    <font>
      <sz val="11"/>
      <color theme="9" tint="-0.499984740745262"/>
      <name val="Calibri"/>
      <family val="2"/>
    </font>
    <font>
      <b/>
      <sz val="10"/>
      <color theme="6" tint="-0.499984740745262"/>
      <name val="Arial"/>
      <family val="2"/>
    </font>
    <font>
      <sz val="8"/>
      <color rgb="FFFF0000"/>
      <name val="Comic Sans MS"/>
      <family val="4"/>
    </font>
    <font>
      <b/>
      <sz val="12"/>
      <name val="Calibri"/>
      <family val="2"/>
      <scheme val="minor"/>
    </font>
    <font>
      <b/>
      <sz val="9"/>
      <name val="Calibri"/>
      <family val="2"/>
      <scheme val="minor"/>
    </font>
    <font>
      <sz val="9"/>
      <name val="Calibri"/>
      <family val="2"/>
      <scheme val="minor"/>
    </font>
    <font>
      <sz val="10"/>
      <name val="Calibri"/>
      <family val="2"/>
      <scheme val="minor"/>
    </font>
    <font>
      <b/>
      <sz val="11"/>
      <name val="Calibri"/>
      <family val="2"/>
      <scheme val="minor"/>
    </font>
    <font>
      <sz val="11"/>
      <name val="Calibri"/>
      <family val="2"/>
      <scheme val="minor"/>
    </font>
    <font>
      <sz val="11"/>
      <color rgb="FF000000"/>
      <name val="Calibri"/>
      <family val="2"/>
    </font>
    <font>
      <b/>
      <sz val="10"/>
      <color theme="1"/>
      <name val="Calibri"/>
      <family val="2"/>
      <scheme val="minor"/>
    </font>
    <font>
      <sz val="11"/>
      <color rgb="FFFF0000"/>
      <name val="Calibri"/>
      <family val="2"/>
      <scheme val="minor"/>
    </font>
    <font>
      <u/>
      <sz val="10"/>
      <color indexed="12"/>
      <name val="Calibri"/>
      <family val="2"/>
      <scheme val="minor"/>
    </font>
    <font>
      <b/>
      <sz val="11"/>
      <color rgb="FFFF0000"/>
      <name val="Calibri"/>
      <family val="2"/>
      <scheme val="minor"/>
    </font>
    <font>
      <b/>
      <sz val="11"/>
      <color theme="1"/>
      <name val="Calibri"/>
      <family val="2"/>
      <scheme val="minor"/>
    </font>
    <font>
      <sz val="9"/>
      <color rgb="FFFF0000"/>
      <name val="Calibri"/>
      <family val="2"/>
      <scheme val="minor"/>
    </font>
    <font>
      <b/>
      <sz val="10"/>
      <name val="Calibri"/>
      <family val="2"/>
      <scheme val="minor"/>
    </font>
    <font>
      <b/>
      <sz val="14"/>
      <color rgb="FFFF0000"/>
      <name val="Arial"/>
      <family val="2"/>
    </font>
    <font>
      <sz val="11"/>
      <color rgb="FFFF0000"/>
      <name val="Calibri"/>
      <family val="2"/>
    </font>
    <font>
      <sz val="11"/>
      <color rgb="FF0070C0"/>
      <name val="Calibri"/>
      <family val="2"/>
    </font>
    <font>
      <b/>
      <sz val="11"/>
      <color rgb="FFFF0000"/>
      <name val="Calibri"/>
      <family val="2"/>
    </font>
    <font>
      <b/>
      <sz val="8"/>
      <name val="Calibri"/>
      <family val="2"/>
      <scheme val="minor"/>
    </font>
    <font>
      <sz val="8"/>
      <name val="Calibri"/>
      <family val="2"/>
      <scheme val="minor"/>
    </font>
  </fonts>
  <fills count="3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23"/>
        <bgColor indexed="64"/>
      </patternFill>
    </fill>
    <fill>
      <patternFill patternType="solid">
        <fgColor indexed="41"/>
        <bgColor indexed="64"/>
      </patternFill>
    </fill>
    <fill>
      <patternFill patternType="solid">
        <fgColor indexed="11"/>
        <bgColor indexed="64"/>
      </patternFill>
    </fill>
    <fill>
      <patternFill patternType="solid">
        <fgColor indexed="43"/>
        <bgColor indexed="64"/>
      </patternFill>
    </fill>
    <fill>
      <patternFill patternType="solid">
        <fgColor indexed="6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rgb="FFCFEAF7"/>
        <bgColor indexed="64"/>
      </patternFill>
    </fill>
    <fill>
      <patternFill patternType="solid">
        <fgColor theme="8" tint="0.59999389629810485"/>
        <bgColor indexed="64"/>
      </patternFill>
    </fill>
    <fill>
      <patternFill patternType="solid">
        <fgColor rgb="FF00FF00"/>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bgColor indexed="64"/>
      </patternFill>
    </fill>
    <fill>
      <patternFill patternType="solid">
        <fgColor rgb="FFFFFFCC"/>
        <bgColor indexed="64"/>
      </patternFill>
    </fill>
    <fill>
      <patternFill patternType="solid">
        <fgColor theme="5" tint="0.79998168889431442"/>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rgb="FFFF0000"/>
      </left>
      <right style="medium">
        <color rgb="FFFF0000"/>
      </right>
      <top style="medium">
        <color rgb="FFFF0000"/>
      </top>
      <bottom style="medium">
        <color rgb="FFFF0000"/>
      </bottom>
      <diagonal/>
    </border>
  </borders>
  <cellStyleXfs count="47">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6"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18" fillId="0" borderId="0"/>
    <xf numFmtId="0" fontId="18" fillId="4" borderId="7" applyNumberFormat="0" applyFont="0" applyAlignment="0" applyProtection="0"/>
    <xf numFmtId="0" fontId="36" fillId="2" borderId="8" applyNumberFormat="0" applyAlignment="0" applyProtection="0"/>
    <xf numFmtId="9" fontId="1" fillId="0" borderId="0" applyFont="0" applyFill="0" applyBorder="0" applyAlignment="0" applyProtection="0"/>
    <xf numFmtId="0" fontId="37" fillId="0" borderId="0" applyNumberFormat="0" applyFill="0" applyBorder="0" applyAlignment="0" applyProtection="0"/>
    <xf numFmtId="0" fontId="10" fillId="0" borderId="9" applyNumberFormat="0" applyFill="0" applyAlignment="0" applyProtection="0"/>
    <xf numFmtId="0" fontId="21" fillId="0" borderId="0" applyNumberFormat="0" applyFill="0" applyBorder="0" applyAlignment="0" applyProtection="0"/>
  </cellStyleXfs>
  <cellXfs count="524">
    <xf numFmtId="0" fontId="0" fillId="0" borderId="0" xfId="0"/>
    <xf numFmtId="3" fontId="0" fillId="0" borderId="0" xfId="0" applyNumberFormat="1"/>
    <xf numFmtId="0" fontId="0" fillId="0" borderId="0" xfId="0" applyBorder="1"/>
    <xf numFmtId="0" fontId="0" fillId="0" borderId="0" xfId="0" applyBorder="1" applyAlignment="1">
      <alignment horizontal="right"/>
    </xf>
    <xf numFmtId="0" fontId="0" fillId="0" borderId="0" xfId="0" applyBorder="1" applyAlignment="1">
      <alignment horizontal="left"/>
    </xf>
    <xf numFmtId="0" fontId="0" fillId="0" borderId="0" xfId="0" applyFill="1" applyBorder="1" applyAlignment="1">
      <alignment horizontal="left"/>
    </xf>
    <xf numFmtId="0" fontId="0" fillId="0" borderId="10" xfId="0" applyBorder="1"/>
    <xf numFmtId="0" fontId="0" fillId="0" borderId="11" xfId="0" applyBorder="1"/>
    <xf numFmtId="0" fontId="0" fillId="0" borderId="11" xfId="0" applyBorder="1" applyAlignment="1">
      <alignment horizontal="right"/>
    </xf>
    <xf numFmtId="0" fontId="0" fillId="0" borderId="11" xfId="0" applyBorder="1" applyAlignment="1">
      <alignment horizontal="left"/>
    </xf>
    <xf numFmtId="0" fontId="0" fillId="0" borderId="12" xfId="0" applyBorder="1"/>
    <xf numFmtId="0" fontId="0" fillId="0" borderId="13" xfId="0" applyBorder="1"/>
    <xf numFmtId="0" fontId="0" fillId="0" borderId="14" xfId="0" applyBorder="1"/>
    <xf numFmtId="0" fontId="0" fillId="0" borderId="14" xfId="0" applyFill="1" applyBorder="1" applyAlignment="1">
      <alignment horizontal="right"/>
    </xf>
    <xf numFmtId="0" fontId="0" fillId="0" borderId="0" xfId="0" applyAlignment="1">
      <alignment wrapText="1"/>
    </xf>
    <xf numFmtId="0" fontId="0" fillId="0" borderId="0" xfId="0" applyAlignment="1">
      <alignment horizontal="center"/>
    </xf>
    <xf numFmtId="0" fontId="2" fillId="0" borderId="0" xfId="0" applyFont="1"/>
    <xf numFmtId="0" fontId="9" fillId="0" borderId="0" xfId="0" applyFont="1" applyFill="1" applyAlignment="1">
      <alignment horizontal="center" wrapText="1"/>
    </xf>
    <xf numFmtId="0" fontId="9" fillId="0" borderId="0" xfId="0" applyFont="1" applyAlignment="1">
      <alignment horizontal="center" wrapText="1"/>
    </xf>
    <xf numFmtId="0" fontId="9" fillId="0" borderId="0" xfId="0" applyFont="1" applyAlignment="1">
      <alignment wrapText="1"/>
    </xf>
    <xf numFmtId="0" fontId="9" fillId="0" borderId="0" xfId="0" applyFont="1" applyFill="1" applyAlignment="1">
      <alignment wrapText="1"/>
    </xf>
    <xf numFmtId="3" fontId="9" fillId="0" borderId="0" xfId="0" applyNumberFormat="1" applyFont="1" applyAlignment="1">
      <alignment wrapText="1"/>
    </xf>
    <xf numFmtId="3" fontId="4" fillId="0" borderId="0" xfId="0" applyNumberFormat="1" applyFont="1" applyAlignment="1">
      <alignment wrapText="1"/>
    </xf>
    <xf numFmtId="3" fontId="0" fillId="0" borderId="0" xfId="0" applyNumberFormat="1" applyFill="1"/>
    <xf numFmtId="4" fontId="0" fillId="0" borderId="0" xfId="0" applyNumberFormat="1" applyFill="1"/>
    <xf numFmtId="0" fontId="0" fillId="0" borderId="0" xfId="0" applyAlignment="1">
      <alignment horizontal="right"/>
    </xf>
    <xf numFmtId="3" fontId="9" fillId="0" borderId="0" xfId="0" applyNumberFormat="1" applyFont="1"/>
    <xf numFmtId="0" fontId="9" fillId="0" borderId="0" xfId="0" applyFont="1" applyFill="1"/>
    <xf numFmtId="0" fontId="0" fillId="0" borderId="0" xfId="0" applyFill="1" applyBorder="1" applyAlignment="1">
      <alignment horizontal="right"/>
    </xf>
    <xf numFmtId="4" fontId="0" fillId="0" borderId="0" xfId="0" applyNumberFormat="1" applyFill="1" applyBorder="1"/>
    <xf numFmtId="0" fontId="0" fillId="0" borderId="0" xfId="0" applyFill="1" applyAlignment="1">
      <alignment horizontal="right"/>
    </xf>
    <xf numFmtId="0" fontId="0" fillId="0" borderId="0" xfId="0" applyFill="1"/>
    <xf numFmtId="3" fontId="9" fillId="0" borderId="0" xfId="0" applyNumberFormat="1" applyFont="1" applyFill="1"/>
    <xf numFmtId="0" fontId="0" fillId="18" borderId="0" xfId="0" applyFill="1"/>
    <xf numFmtId="0" fontId="9" fillId="0" borderId="0" xfId="0" applyFont="1" applyFill="1" applyBorder="1" applyAlignment="1">
      <alignment wrapText="1"/>
    </xf>
    <xf numFmtId="0" fontId="0" fillId="0" borderId="0" xfId="0" applyFill="1" applyBorder="1"/>
    <xf numFmtId="3" fontId="0" fillId="0" borderId="0" xfId="0" applyNumberFormat="1" applyFill="1" applyBorder="1"/>
    <xf numFmtId="4" fontId="4" fillId="18" borderId="0" xfId="0" applyNumberFormat="1" applyFont="1" applyFill="1"/>
    <xf numFmtId="4" fontId="0" fillId="0" borderId="0" xfId="0" applyNumberFormat="1" applyFill="1" applyAlignment="1">
      <alignment horizontal="right"/>
    </xf>
    <xf numFmtId="0" fontId="0" fillId="0" borderId="0" xfId="0" applyFill="1" applyAlignment="1">
      <alignment horizontal="center"/>
    </xf>
    <xf numFmtId="168" fontId="0" fillId="0" borderId="0" xfId="0" applyNumberFormat="1"/>
    <xf numFmtId="174" fontId="0" fillId="0" borderId="0" xfId="0" applyNumberFormat="1" applyFill="1"/>
    <xf numFmtId="0" fontId="1" fillId="0" borderId="0" xfId="0" applyFont="1" applyFill="1" applyAlignment="1">
      <alignment horizontal="center"/>
    </xf>
    <xf numFmtId="0" fontId="1" fillId="0" borderId="0" xfId="0" applyFont="1" applyAlignment="1">
      <alignment horizontal="center"/>
    </xf>
    <xf numFmtId="0" fontId="9" fillId="0" borderId="0" xfId="0" applyFont="1" applyBorder="1" applyAlignment="1">
      <alignment wrapText="1"/>
    </xf>
    <xf numFmtId="0" fontId="0" fillId="0" borderId="0" xfId="0" applyAlignment="1"/>
    <xf numFmtId="0" fontId="0" fillId="0" borderId="0" xfId="0" applyFill="1" applyBorder="1" applyAlignment="1"/>
    <xf numFmtId="0" fontId="11" fillId="0" borderId="0" xfId="0" applyFont="1" applyFill="1" applyBorder="1" applyAlignment="1">
      <alignment horizontal="center" vertical="center"/>
    </xf>
    <xf numFmtId="0" fontId="12" fillId="0" borderId="0" xfId="0" applyFont="1" applyFill="1" applyBorder="1" applyAlignment="1"/>
    <xf numFmtId="0" fontId="0" fillId="0" borderId="15" xfId="0" applyFill="1" applyBorder="1"/>
    <xf numFmtId="0" fontId="15" fillId="0" borderId="0" xfId="0" applyFont="1" applyFill="1" applyBorder="1" applyAlignment="1">
      <alignment horizontal="center" vertical="center"/>
    </xf>
    <xf numFmtId="0" fontId="16" fillId="0" borderId="0" xfId="0" applyFont="1" applyFill="1" applyBorder="1" applyAlignment="1"/>
    <xf numFmtId="0" fontId="0" fillId="0" borderId="0" xfId="0" applyFont="1"/>
    <xf numFmtId="0" fontId="0" fillId="0" borderId="0" xfId="0" applyFont="1" applyFill="1" applyBorder="1" applyAlignment="1"/>
    <xf numFmtId="0" fontId="15" fillId="0" borderId="0" xfId="0" applyFont="1" applyFill="1" applyBorder="1" applyAlignment="1">
      <alignment horizontal="center"/>
    </xf>
    <xf numFmtId="0" fontId="0" fillId="0" borderId="16" xfId="0" applyFill="1" applyBorder="1"/>
    <xf numFmtId="0" fontId="10" fillId="0" borderId="17" xfId="0" applyFont="1" applyBorder="1"/>
    <xf numFmtId="0" fontId="0" fillId="0" borderId="18" xfId="0" applyBorder="1"/>
    <xf numFmtId="0" fontId="0" fillId="0" borderId="19" xfId="0" applyBorder="1"/>
    <xf numFmtId="0" fontId="0" fillId="0" borderId="15" xfId="0" applyBorder="1"/>
    <xf numFmtId="0" fontId="0" fillId="0" borderId="20" xfId="0" applyBorder="1"/>
    <xf numFmtId="0" fontId="13" fillId="0" borderId="15" xfId="0" applyFont="1" applyBorder="1"/>
    <xf numFmtId="0" fontId="10" fillId="0" borderId="21" xfId="0" applyFont="1" applyBorder="1"/>
    <xf numFmtId="0" fontId="0" fillId="0" borderId="21" xfId="0" applyBorder="1"/>
    <xf numFmtId="0" fontId="10" fillId="0" borderId="22" xfId="0" applyFont="1" applyBorder="1"/>
    <xf numFmtId="0" fontId="10" fillId="0" borderId="23" xfId="0" applyFont="1" applyBorder="1"/>
    <xf numFmtId="0" fontId="0" fillId="0" borderId="23" xfId="0" applyBorder="1"/>
    <xf numFmtId="0" fontId="0" fillId="0" borderId="24" xfId="0" applyBorder="1"/>
    <xf numFmtId="0" fontId="10" fillId="0" borderId="20" xfId="0" applyFont="1" applyBorder="1" applyAlignment="1"/>
    <xf numFmtId="0" fontId="10" fillId="0" borderId="0" xfId="0" applyFont="1" applyBorder="1"/>
    <xf numFmtId="0" fontId="7" fillId="0" borderId="18" xfId="0" applyFont="1" applyFill="1" applyBorder="1" applyAlignment="1">
      <alignment wrapText="1"/>
    </xf>
    <xf numFmtId="0" fontId="7" fillId="0" borderId="25" xfId="0" applyFont="1" applyFill="1" applyBorder="1" applyAlignment="1">
      <alignment wrapText="1"/>
    </xf>
    <xf numFmtId="0" fontId="7" fillId="0" borderId="26" xfId="0" applyFont="1" applyFill="1" applyBorder="1" applyAlignment="1">
      <alignment wrapText="1"/>
    </xf>
    <xf numFmtId="0" fontId="7" fillId="0" borderId="0" xfId="0" applyFont="1" applyFill="1" applyBorder="1" applyAlignment="1">
      <alignment wrapText="1"/>
    </xf>
    <xf numFmtId="0" fontId="7" fillId="0" borderId="27" xfId="0" applyFont="1" applyFill="1" applyBorder="1" applyAlignment="1">
      <alignment wrapText="1"/>
    </xf>
    <xf numFmtId="0" fontId="19" fillId="0" borderId="0" xfId="0" applyFont="1"/>
    <xf numFmtId="3" fontId="19" fillId="0" borderId="15" xfId="0" applyNumberFormat="1" applyFont="1" applyBorder="1"/>
    <xf numFmtId="0" fontId="19" fillId="0" borderId="28" xfId="0" applyFont="1" applyBorder="1"/>
    <xf numFmtId="0" fontId="19" fillId="0" borderId="15" xfId="0" applyFont="1" applyBorder="1"/>
    <xf numFmtId="0" fontId="19" fillId="0" borderId="0" xfId="0" applyFont="1" applyBorder="1"/>
    <xf numFmtId="0" fontId="19" fillId="0" borderId="20" xfId="0" applyFont="1" applyBorder="1"/>
    <xf numFmtId="3" fontId="19" fillId="0" borderId="0" xfId="0" applyNumberFormat="1" applyFont="1" applyBorder="1"/>
    <xf numFmtId="177" fontId="19" fillId="0" borderId="0" xfId="0" applyNumberFormat="1" applyFont="1" applyBorder="1"/>
    <xf numFmtId="0" fontId="0" fillId="0" borderId="29" xfId="0" applyBorder="1"/>
    <xf numFmtId="0" fontId="0" fillId="0" borderId="16" xfId="0" applyBorder="1"/>
    <xf numFmtId="0" fontId="0" fillId="0" borderId="30" xfId="0" applyBorder="1"/>
    <xf numFmtId="2" fontId="19" fillId="0" borderId="0" xfId="0" applyNumberFormat="1" applyFont="1" applyFill="1" applyBorder="1"/>
    <xf numFmtId="2" fontId="0" fillId="0" borderId="0" xfId="0" applyNumberFormat="1" applyBorder="1"/>
    <xf numFmtId="0" fontId="10" fillId="0" borderId="0" xfId="0" applyFont="1" applyBorder="1" applyAlignment="1">
      <alignment horizontal="center" vertical="center" wrapText="1"/>
    </xf>
    <xf numFmtId="0" fontId="0" fillId="0" borderId="31" xfId="0" applyBorder="1"/>
    <xf numFmtId="0" fontId="10" fillId="0" borderId="21" xfId="0" applyFont="1" applyFill="1" applyBorder="1"/>
    <xf numFmtId="0" fontId="0" fillId="0" borderId="21" xfId="0" applyFill="1" applyBorder="1"/>
    <xf numFmtId="0" fontId="7" fillId="0" borderId="32" xfId="0" applyFont="1" applyFill="1" applyBorder="1" applyAlignment="1">
      <alignment wrapText="1"/>
    </xf>
    <xf numFmtId="0" fontId="7" fillId="0" borderId="21" xfId="0" applyFont="1" applyFill="1" applyBorder="1" applyAlignment="1">
      <alignment wrapText="1"/>
    </xf>
    <xf numFmtId="0" fontId="20" fillId="0" borderId="16" xfId="0" applyFont="1" applyFill="1" applyBorder="1" applyAlignment="1">
      <alignment wrapText="1"/>
    </xf>
    <xf numFmtId="3" fontId="4" fillId="0" borderId="33" xfId="0" quotePrefix="1" applyNumberFormat="1" applyFont="1" applyFill="1" applyBorder="1"/>
    <xf numFmtId="0" fontId="21" fillId="0" borderId="16" xfId="0" applyFont="1" applyBorder="1" applyAlignment="1">
      <alignment horizontal="center"/>
    </xf>
    <xf numFmtId="0" fontId="17" fillId="0" borderId="0" xfId="0" applyFont="1" applyFill="1" applyBorder="1" applyAlignment="1">
      <alignment horizontal="center" wrapText="1"/>
    </xf>
    <xf numFmtId="0" fontId="17" fillId="0" borderId="0" xfId="0" applyFont="1" applyFill="1" applyBorder="1" applyAlignment="1">
      <alignment horizontal="center" vertical="top" wrapText="1"/>
    </xf>
    <xf numFmtId="0" fontId="15" fillId="0" borderId="0" xfId="0" applyFont="1" applyFill="1" applyBorder="1"/>
    <xf numFmtId="43" fontId="23" fillId="0" borderId="0" xfId="28" applyFont="1" applyFill="1" applyBorder="1"/>
    <xf numFmtId="3" fontId="9" fillId="0" borderId="0" xfId="0" applyNumberFormat="1" applyFont="1" applyFill="1" applyAlignment="1">
      <alignment wrapText="1"/>
    </xf>
    <xf numFmtId="3" fontId="4" fillId="0" borderId="0" xfId="0" applyNumberFormat="1" applyFont="1" applyFill="1" applyAlignment="1">
      <alignment wrapText="1"/>
    </xf>
    <xf numFmtId="3" fontId="9" fillId="0" borderId="0" xfId="0" applyNumberFormat="1" applyFont="1" applyFill="1" applyBorder="1"/>
    <xf numFmtId="0" fontId="0" fillId="0" borderId="0" xfId="0" applyFill="1" applyBorder="1" applyAlignment="1">
      <alignment wrapText="1"/>
    </xf>
    <xf numFmtId="0" fontId="9" fillId="0" borderId="0" xfId="0" applyFont="1" applyAlignment="1"/>
    <xf numFmtId="0" fontId="9" fillId="0" borderId="0" xfId="0" applyFont="1" applyFill="1" applyBorder="1" applyAlignment="1"/>
    <xf numFmtId="4" fontId="0" fillId="0" borderId="0" xfId="0" applyNumberFormat="1" applyFill="1" applyAlignment="1">
      <alignment wrapText="1"/>
    </xf>
    <xf numFmtId="0" fontId="0" fillId="0" borderId="20" xfId="0" applyFill="1" applyBorder="1" applyAlignment="1"/>
    <xf numFmtId="0" fontId="15" fillId="0" borderId="30" xfId="0" applyFont="1" applyFill="1" applyBorder="1" applyAlignment="1">
      <alignment horizontal="center"/>
    </xf>
    <xf numFmtId="0" fontId="10" fillId="0" borderId="0" xfId="40" applyFont="1" applyAlignment="1">
      <alignment horizontal="left"/>
    </xf>
    <xf numFmtId="0" fontId="10" fillId="0" borderId="0" xfId="40" applyFont="1" applyAlignment="1">
      <alignment horizontal="right"/>
    </xf>
    <xf numFmtId="0" fontId="18" fillId="0" borderId="0" xfId="40"/>
    <xf numFmtId="0" fontId="10" fillId="0" borderId="0" xfId="40" applyFont="1" applyAlignment="1">
      <alignment horizontal="center"/>
    </xf>
    <xf numFmtId="0" fontId="18" fillId="0" borderId="0" xfId="40" applyAlignment="1">
      <alignment horizontal="right"/>
    </xf>
    <xf numFmtId="0" fontId="10" fillId="0" borderId="0" xfId="40" applyFont="1"/>
    <xf numFmtId="0" fontId="10" fillId="0" borderId="0" xfId="40" applyFont="1" applyAlignment="1">
      <alignment horizontal="right" wrapText="1"/>
    </xf>
    <xf numFmtId="9" fontId="10" fillId="0" borderId="0" xfId="40" applyNumberFormat="1" applyFont="1"/>
    <xf numFmtId="0" fontId="18" fillId="0" borderId="0" xfId="40" applyFont="1"/>
    <xf numFmtId="0" fontId="18" fillId="0" borderId="0" xfId="40" applyFont="1" applyBorder="1" applyAlignment="1">
      <alignment horizontal="right"/>
    </xf>
    <xf numFmtId="0" fontId="18" fillId="0" borderId="0" xfId="40" quotePrefix="1" applyFont="1" applyBorder="1"/>
    <xf numFmtId="0" fontId="18" fillId="0" borderId="0" xfId="40" applyBorder="1"/>
    <xf numFmtId="3" fontId="4" fillId="19" borderId="34" xfId="0" quotePrefix="1" applyNumberFormat="1" applyFont="1" applyFill="1" applyBorder="1"/>
    <xf numFmtId="3" fontId="4" fillId="19" borderId="35" xfId="0" quotePrefix="1" applyNumberFormat="1" applyFont="1" applyFill="1" applyBorder="1"/>
    <xf numFmtId="3" fontId="4" fillId="19" borderId="36" xfId="0" quotePrefix="1" applyNumberFormat="1" applyFont="1" applyFill="1" applyBorder="1"/>
    <xf numFmtId="4" fontId="4" fillId="19" borderId="35" xfId="0" quotePrefix="1" applyNumberFormat="1" applyFont="1" applyFill="1" applyBorder="1"/>
    <xf numFmtId="3" fontId="4" fillId="19" borderId="21" xfId="0" quotePrefix="1" applyNumberFormat="1" applyFont="1" applyFill="1" applyBorder="1"/>
    <xf numFmtId="3" fontId="4" fillId="19" borderId="37" xfId="0" quotePrefix="1" applyNumberFormat="1" applyFont="1" applyFill="1" applyBorder="1"/>
    <xf numFmtId="3" fontId="19" fillId="19" borderId="21" xfId="0" applyNumberFormat="1" applyFont="1" applyFill="1" applyBorder="1" applyAlignment="1">
      <alignment horizontal="right"/>
    </xf>
    <xf numFmtId="170" fontId="19" fillId="19" borderId="21" xfId="28" applyNumberFormat="1" applyFont="1" applyFill="1" applyBorder="1"/>
    <xf numFmtId="170" fontId="19" fillId="19" borderId="21" xfId="28" applyNumberFormat="1" applyFont="1" applyFill="1" applyBorder="1" applyAlignment="1">
      <alignment horizontal="right"/>
    </xf>
    <xf numFmtId="3" fontId="19" fillId="19" borderId="21" xfId="0" applyNumberFormat="1" applyFont="1" applyFill="1" applyBorder="1"/>
    <xf numFmtId="3" fontId="15" fillId="0" borderId="0" xfId="0" applyNumberFormat="1" applyFont="1" applyFill="1" applyBorder="1" applyAlignment="1">
      <alignment horizontal="center"/>
    </xf>
    <xf numFmtId="3" fontId="19" fillId="0" borderId="38" xfId="0" applyNumberFormat="1" applyFont="1" applyFill="1" applyBorder="1" applyAlignment="1">
      <alignment horizontal="right"/>
    </xf>
    <xf numFmtId="3" fontId="19" fillId="0" borderId="34" xfId="0" applyNumberFormat="1" applyFont="1" applyFill="1" applyBorder="1"/>
    <xf numFmtId="4" fontId="4" fillId="19" borderId="39" xfId="0" quotePrefix="1" applyNumberFormat="1" applyFont="1" applyFill="1" applyBorder="1"/>
    <xf numFmtId="3" fontId="4" fillId="19" borderId="40" xfId="0" quotePrefix="1" applyNumberFormat="1" applyFont="1" applyFill="1" applyBorder="1"/>
    <xf numFmtId="0" fontId="7" fillId="0" borderId="41" xfId="0" applyFont="1" applyFill="1" applyBorder="1" applyAlignment="1">
      <alignment wrapText="1"/>
    </xf>
    <xf numFmtId="0" fontId="7" fillId="0" borderId="42" xfId="0" applyFont="1" applyFill="1" applyBorder="1" applyAlignment="1">
      <alignment wrapText="1"/>
    </xf>
    <xf numFmtId="3" fontId="19" fillId="0" borderId="21" xfId="0" applyNumberFormat="1" applyFont="1" applyFill="1" applyBorder="1" applyAlignment="1">
      <alignment horizontal="right"/>
    </xf>
    <xf numFmtId="3" fontId="19" fillId="0" borderId="21" xfId="0" applyNumberFormat="1" applyFont="1" applyFill="1" applyBorder="1"/>
    <xf numFmtId="3" fontId="19" fillId="0" borderId="35" xfId="0" applyNumberFormat="1" applyFont="1" applyFill="1" applyBorder="1"/>
    <xf numFmtId="3" fontId="4" fillId="0" borderId="37" xfId="0" applyNumberFormat="1" applyFont="1" applyFill="1" applyBorder="1"/>
    <xf numFmtId="3" fontId="4" fillId="0" borderId="43" xfId="0" applyNumberFormat="1" applyFont="1" applyFill="1" applyBorder="1"/>
    <xf numFmtId="3" fontId="4" fillId="0" borderId="28" xfId="0" applyNumberFormat="1" applyFont="1" applyFill="1" applyBorder="1"/>
    <xf numFmtId="0" fontId="15" fillId="0" borderId="0" xfId="0" applyFont="1" applyFill="1" applyBorder="1" applyAlignment="1">
      <alignment wrapText="1"/>
    </xf>
    <xf numFmtId="0" fontId="15" fillId="0" borderId="0" xfId="0" applyFont="1" applyFill="1" applyBorder="1" applyAlignment="1">
      <alignment vertical="center" wrapText="1"/>
    </xf>
    <xf numFmtId="0" fontId="15" fillId="0" borderId="0" xfId="0" applyFont="1" applyFill="1" applyBorder="1" applyAlignment="1"/>
    <xf numFmtId="174" fontId="15" fillId="0" borderId="0" xfId="0" applyNumberFormat="1" applyFont="1" applyFill="1" applyBorder="1" applyAlignment="1"/>
    <xf numFmtId="0" fontId="13" fillId="0" borderId="0" xfId="0" applyFont="1" applyFill="1" applyBorder="1" applyAlignment="1"/>
    <xf numFmtId="2" fontId="15" fillId="0" borderId="0" xfId="0" applyNumberFormat="1" applyFont="1" applyFill="1" applyBorder="1" applyAlignment="1"/>
    <xf numFmtId="0" fontId="7" fillId="0" borderId="44" xfId="0" applyFont="1" applyFill="1" applyBorder="1" applyAlignment="1">
      <alignment wrapText="1"/>
    </xf>
    <xf numFmtId="0" fontId="7" fillId="0" borderId="45" xfId="0" applyFont="1" applyFill="1" applyBorder="1" applyAlignment="1">
      <alignment wrapText="1"/>
    </xf>
    <xf numFmtId="0" fontId="7" fillId="0" borderId="46" xfId="0" applyFont="1" applyFill="1" applyBorder="1" applyAlignment="1">
      <alignment wrapText="1"/>
    </xf>
    <xf numFmtId="0" fontId="7" fillId="0" borderId="47" xfId="0" applyFont="1" applyFill="1" applyBorder="1" applyAlignment="1">
      <alignment wrapText="1"/>
    </xf>
    <xf numFmtId="0" fontId="7" fillId="0" borderId="24" xfId="0" applyFont="1" applyFill="1" applyBorder="1" applyAlignment="1">
      <alignment wrapText="1"/>
    </xf>
    <xf numFmtId="0" fontId="7" fillId="0" borderId="48" xfId="0" applyFont="1" applyFill="1" applyBorder="1" applyAlignment="1">
      <alignment wrapText="1"/>
    </xf>
    <xf numFmtId="0" fontId="7" fillId="0" borderId="49" xfId="0" applyFont="1" applyFill="1" applyBorder="1" applyAlignment="1">
      <alignment wrapText="1"/>
    </xf>
    <xf numFmtId="0" fontId="7" fillId="0" borderId="15" xfId="0" applyFont="1" applyFill="1" applyBorder="1" applyAlignment="1">
      <alignment wrapText="1"/>
    </xf>
    <xf numFmtId="0" fontId="0" fillId="0" borderId="20" xfId="0" applyFill="1" applyBorder="1"/>
    <xf numFmtId="0" fontId="7" fillId="0" borderId="31" xfId="0" applyFont="1" applyFill="1" applyBorder="1" applyAlignment="1">
      <alignment wrapText="1"/>
    </xf>
    <xf numFmtId="2" fontId="0" fillId="0" borderId="0" xfId="0" applyNumberFormat="1" applyFill="1" applyBorder="1"/>
    <xf numFmtId="0" fontId="0" fillId="19" borderId="0" xfId="0" applyFill="1" applyBorder="1"/>
    <xf numFmtId="3" fontId="19" fillId="20" borderId="36" xfId="0" applyNumberFormat="1" applyFont="1" applyFill="1" applyBorder="1" applyAlignment="1">
      <alignment horizontal="center"/>
    </xf>
    <xf numFmtId="3" fontId="4" fillId="19" borderId="28" xfId="0" quotePrefix="1" applyNumberFormat="1" applyFont="1" applyFill="1" applyBorder="1"/>
    <xf numFmtId="0" fontId="12" fillId="0" borderId="0" xfId="0" applyFont="1" applyFill="1" applyBorder="1"/>
    <xf numFmtId="3" fontId="19" fillId="21" borderId="21" xfId="0" applyNumberFormat="1" applyFont="1" applyFill="1" applyBorder="1"/>
    <xf numFmtId="0" fontId="0" fillId="21" borderId="0" xfId="0" applyFill="1" applyBorder="1"/>
    <xf numFmtId="0" fontId="11" fillId="0" borderId="0" xfId="0" applyFont="1" applyBorder="1" applyAlignment="1">
      <alignment vertical="center" wrapText="1"/>
    </xf>
    <xf numFmtId="0" fontId="0" fillId="20" borderId="0" xfId="0" applyFill="1" applyBorder="1" applyAlignment="1"/>
    <xf numFmtId="0" fontId="15" fillId="0" borderId="0" xfId="0" applyFont="1" applyBorder="1" applyAlignment="1">
      <alignment wrapText="1"/>
    </xf>
    <xf numFmtId="0" fontId="7" fillId="0" borderId="12" xfId="0" applyFont="1" applyFill="1" applyBorder="1" applyAlignment="1">
      <alignment wrapText="1"/>
    </xf>
    <xf numFmtId="0" fontId="7" fillId="0" borderId="20" xfId="0" applyFont="1" applyFill="1" applyBorder="1" applyAlignment="1">
      <alignment wrapText="1"/>
    </xf>
    <xf numFmtId="3" fontId="19" fillId="0" borderId="20" xfId="0" applyNumberFormat="1" applyFont="1" applyFill="1" applyBorder="1"/>
    <xf numFmtId="3" fontId="19" fillId="20" borderId="22" xfId="0" applyNumberFormat="1" applyFont="1" applyFill="1" applyBorder="1"/>
    <xf numFmtId="9" fontId="18" fillId="0" borderId="0" xfId="40" applyNumberFormat="1" applyFont="1" applyBorder="1" applyAlignment="1">
      <alignment horizontal="right"/>
    </xf>
    <xf numFmtId="9" fontId="18" fillId="0" borderId="0" xfId="40" applyNumberFormat="1" applyFont="1" applyBorder="1" applyAlignment="1">
      <alignment horizontal="left"/>
    </xf>
    <xf numFmtId="0" fontId="10" fillId="0" borderId="0" xfId="40" applyFont="1" applyBorder="1" applyAlignment="1"/>
    <xf numFmtId="0" fontId="38" fillId="0" borderId="0" xfId="0" applyFont="1"/>
    <xf numFmtId="3" fontId="38" fillId="0" borderId="0" xfId="0" applyNumberFormat="1" applyFont="1"/>
    <xf numFmtId="3" fontId="38" fillId="0" borderId="0" xfId="0" applyNumberFormat="1" applyFont="1" applyFill="1"/>
    <xf numFmtId="168" fontId="0" fillId="0" borderId="0" xfId="0" applyNumberFormat="1" applyFill="1"/>
    <xf numFmtId="168" fontId="0" fillId="0" borderId="0" xfId="0" applyNumberFormat="1" applyFill="1" applyAlignment="1">
      <alignment horizontal="right"/>
    </xf>
    <xf numFmtId="168" fontId="4" fillId="0" borderId="0" xfId="0" applyNumberFormat="1" applyFont="1" applyFill="1" applyAlignment="1">
      <alignment horizontal="right"/>
    </xf>
    <xf numFmtId="0" fontId="4" fillId="0" borderId="0" xfId="0" applyFont="1"/>
    <xf numFmtId="3" fontId="3" fillId="0" borderId="15" xfId="0" applyNumberFormat="1" applyFont="1" applyBorder="1"/>
    <xf numFmtId="0" fontId="3" fillId="0" borderId="28" xfId="0" applyFont="1" applyBorder="1"/>
    <xf numFmtId="3" fontId="3" fillId="0" borderId="34" xfId="0" applyNumberFormat="1" applyFont="1" applyFill="1" applyBorder="1"/>
    <xf numFmtId="3" fontId="3" fillId="0" borderId="35" xfId="0" applyNumberFormat="1" applyFont="1" applyFill="1" applyBorder="1"/>
    <xf numFmtId="3" fontId="3" fillId="20" borderId="36" xfId="0" applyNumberFormat="1" applyFont="1" applyFill="1" applyBorder="1" applyAlignment="1">
      <alignment horizontal="center"/>
    </xf>
    <xf numFmtId="0" fontId="3" fillId="0" borderId="0" xfId="0" applyFont="1"/>
    <xf numFmtId="0" fontId="3" fillId="0" borderId="15" xfId="0" applyFont="1" applyBorder="1"/>
    <xf numFmtId="3" fontId="3" fillId="19" borderId="21" xfId="0" applyNumberFormat="1" applyFont="1" applyFill="1" applyBorder="1" applyAlignment="1">
      <alignment horizontal="right"/>
    </xf>
    <xf numFmtId="3" fontId="3" fillId="0" borderId="21" xfId="0" applyNumberFormat="1" applyFont="1" applyFill="1" applyBorder="1"/>
    <xf numFmtId="0" fontId="3" fillId="0" borderId="0" xfId="0" applyFont="1" applyBorder="1"/>
    <xf numFmtId="0" fontId="3" fillId="0" borderId="20" xfId="0" applyFont="1" applyBorder="1"/>
    <xf numFmtId="3" fontId="3" fillId="21" borderId="21" xfId="0" applyNumberFormat="1" applyFont="1" applyFill="1" applyBorder="1"/>
    <xf numFmtId="170" fontId="3" fillId="19" borderId="21" xfId="28" applyNumberFormat="1" applyFont="1" applyFill="1" applyBorder="1"/>
    <xf numFmtId="3" fontId="3" fillId="19" borderId="21" xfId="0" applyNumberFormat="1" applyFont="1" applyFill="1" applyBorder="1"/>
    <xf numFmtId="3" fontId="3" fillId="20" borderId="22" xfId="0" applyNumberFormat="1" applyFont="1" applyFill="1" applyBorder="1"/>
    <xf numFmtId="3" fontId="3" fillId="0" borderId="20" xfId="0" applyNumberFormat="1" applyFont="1" applyFill="1" applyBorder="1"/>
    <xf numFmtId="4" fontId="4" fillId="19" borderId="50" xfId="0" quotePrefix="1" applyNumberFormat="1" applyFont="1" applyFill="1" applyBorder="1"/>
    <xf numFmtId="0" fontId="0" fillId="0" borderId="33" xfId="0" applyBorder="1"/>
    <xf numFmtId="0" fontId="0" fillId="0" borderId="18" xfId="0" applyFill="1" applyBorder="1"/>
    <xf numFmtId="0" fontId="0" fillId="0" borderId="51" xfId="0" applyBorder="1"/>
    <xf numFmtId="0" fontId="41" fillId="0" borderId="0" xfId="0" applyFont="1"/>
    <xf numFmtId="0" fontId="0" fillId="0" borderId="21" xfId="0" applyFill="1" applyBorder="1" applyAlignment="1">
      <alignment horizontal="center"/>
    </xf>
    <xf numFmtId="0" fontId="0" fillId="0" borderId="29" xfId="0" applyFill="1" applyBorder="1"/>
    <xf numFmtId="10" fontId="0" fillId="0" borderId="16" xfId="0" applyNumberFormat="1" applyFill="1" applyBorder="1"/>
    <xf numFmtId="0" fontId="0" fillId="0" borderId="0" xfId="0" applyNumberFormat="1"/>
    <xf numFmtId="0" fontId="4" fillId="0" borderId="0" xfId="0" applyFont="1" applyFill="1"/>
    <xf numFmtId="10" fontId="0" fillId="0" borderId="21" xfId="0" applyNumberFormat="1" applyFill="1" applyBorder="1"/>
    <xf numFmtId="3" fontId="42" fillId="0" borderId="0" xfId="0" applyNumberFormat="1" applyFont="1" applyFill="1" applyBorder="1" applyAlignment="1">
      <alignment horizontal="left"/>
    </xf>
    <xf numFmtId="3" fontId="3" fillId="0" borderId="0" xfId="0" applyNumberFormat="1" applyFont="1" applyFill="1" applyBorder="1" applyAlignment="1">
      <alignment horizontal="right"/>
    </xf>
    <xf numFmtId="3" fontId="56" fillId="0" borderId="0" xfId="0" applyNumberFormat="1" applyFont="1" applyFill="1" applyBorder="1" applyAlignment="1">
      <alignment horizontal="right"/>
    </xf>
    <xf numFmtId="43" fontId="22" fillId="0" borderId="11" xfId="28" applyFont="1" applyFill="1" applyBorder="1" applyAlignment="1">
      <alignment horizontal="center"/>
    </xf>
    <xf numFmtId="43" fontId="22" fillId="0" borderId="52" xfId="28" applyFont="1" applyFill="1" applyBorder="1" applyAlignment="1">
      <alignment horizontal="center"/>
    </xf>
    <xf numFmtId="43" fontId="22" fillId="0" borderId="12" xfId="28" applyFont="1" applyFill="1" applyBorder="1"/>
    <xf numFmtId="3" fontId="23" fillId="0" borderId="0" xfId="28" applyNumberFormat="1" applyFont="1" applyFill="1" applyBorder="1"/>
    <xf numFmtId="43" fontId="22" fillId="0" borderId="13" xfId="28" applyFont="1" applyFill="1" applyBorder="1"/>
    <xf numFmtId="171" fontId="0" fillId="0" borderId="0" xfId="43" applyNumberFormat="1" applyFont="1" applyFill="1" applyBorder="1"/>
    <xf numFmtId="170" fontId="0" fillId="0" borderId="0" xfId="28" applyNumberFormat="1" applyFont="1" applyFill="1" applyBorder="1"/>
    <xf numFmtId="43" fontId="43" fillId="0" borderId="10" xfId="28" applyFont="1" applyFill="1" applyBorder="1" applyAlignment="1">
      <alignment horizontal="left"/>
    </xf>
    <xf numFmtId="170" fontId="0" fillId="0" borderId="0" xfId="0" applyNumberFormat="1" applyFill="1" applyBorder="1"/>
    <xf numFmtId="43" fontId="22" fillId="0" borderId="0" xfId="28" applyFont="1" applyFill="1" applyBorder="1"/>
    <xf numFmtId="3" fontId="42" fillId="0" borderId="0" xfId="0" applyNumberFormat="1" applyFont="1" applyFill="1" applyBorder="1" applyAlignment="1">
      <alignment horizontal="right" vertical="center"/>
    </xf>
    <xf numFmtId="3" fontId="42" fillId="0" borderId="31" xfId="0" applyNumberFormat="1" applyFont="1" applyFill="1" applyBorder="1" applyAlignment="1">
      <alignment horizontal="left" vertical="center"/>
    </xf>
    <xf numFmtId="3" fontId="3" fillId="0" borderId="11" xfId="0" applyNumberFormat="1" applyFont="1" applyFill="1" applyBorder="1" applyAlignment="1">
      <alignment horizontal="right" vertical="center"/>
    </xf>
    <xf numFmtId="3" fontId="3" fillId="23" borderId="53" xfId="0" applyNumberFormat="1" applyFont="1" applyFill="1" applyBorder="1" applyAlignment="1">
      <alignment horizontal="right" vertical="center"/>
    </xf>
    <xf numFmtId="0" fontId="0" fillId="0" borderId="54" xfId="0" applyFill="1" applyBorder="1" applyAlignment="1">
      <alignment vertical="center"/>
    </xf>
    <xf numFmtId="3" fontId="42" fillId="0" borderId="33" xfId="0" applyNumberFormat="1" applyFont="1" applyFill="1" applyBorder="1" applyAlignment="1">
      <alignment horizontal="right" vertical="center"/>
    </xf>
    <xf numFmtId="3" fontId="42" fillId="0" borderId="51" xfId="0" applyNumberFormat="1" applyFont="1" applyFill="1" applyBorder="1" applyAlignment="1">
      <alignment horizontal="right" vertical="center"/>
    </xf>
    <xf numFmtId="0" fontId="0" fillId="0" borderId="55" xfId="0" applyFill="1" applyBorder="1" applyAlignment="1">
      <alignment vertical="center"/>
    </xf>
    <xf numFmtId="3" fontId="3" fillId="0" borderId="53" xfId="0" applyNumberFormat="1" applyFont="1" applyFill="1" applyBorder="1" applyAlignment="1">
      <alignment horizontal="right" vertical="center"/>
    </xf>
    <xf numFmtId="0" fontId="0" fillId="0" borderId="27" xfId="0" applyFill="1" applyBorder="1" applyAlignment="1">
      <alignment vertical="center"/>
    </xf>
    <xf numFmtId="3" fontId="42" fillId="23" borderId="0" xfId="0" applyNumberFormat="1" applyFont="1" applyFill="1" applyBorder="1" applyAlignment="1">
      <alignment horizontal="right" vertical="center"/>
    </xf>
    <xf numFmtId="0" fontId="4" fillId="0" borderId="27" xfId="0" applyFont="1" applyFill="1" applyBorder="1" applyAlignment="1">
      <alignment vertical="center"/>
    </xf>
    <xf numFmtId="0" fontId="0" fillId="0" borderId="17" xfId="0" applyFill="1" applyBorder="1" applyAlignment="1">
      <alignment vertical="center"/>
    </xf>
    <xf numFmtId="3" fontId="42" fillId="0" borderId="18" xfId="0" applyNumberFormat="1" applyFont="1" applyFill="1" applyBorder="1" applyAlignment="1">
      <alignment horizontal="right" vertical="center"/>
    </xf>
    <xf numFmtId="3" fontId="42" fillId="0" borderId="19" xfId="0" applyNumberFormat="1" applyFont="1" applyFill="1" applyBorder="1" applyAlignment="1">
      <alignment horizontal="right" vertical="center"/>
    </xf>
    <xf numFmtId="3" fontId="9" fillId="0" borderId="51" xfId="0" applyNumberFormat="1" applyFont="1" applyFill="1" applyBorder="1" applyAlignment="1">
      <alignment vertical="center"/>
    </xf>
    <xf numFmtId="43" fontId="23" fillId="0" borderId="0" xfId="28" applyFont="1" applyFill="1" applyBorder="1" applyAlignment="1">
      <alignment vertical="center"/>
    </xf>
    <xf numFmtId="0" fontId="0" fillId="0" borderId="0" xfId="0" applyFill="1" applyBorder="1" applyAlignment="1">
      <alignment vertical="center"/>
    </xf>
    <xf numFmtId="0" fontId="10" fillId="0" borderId="17" xfId="0" applyFont="1" applyFill="1" applyBorder="1"/>
    <xf numFmtId="0" fontId="4" fillId="0" borderId="0" xfId="0" applyFont="1" applyFill="1" applyBorder="1"/>
    <xf numFmtId="3" fontId="4" fillId="0" borderId="0" xfId="0" applyNumberFormat="1" applyFont="1" applyFill="1"/>
    <xf numFmtId="38" fontId="0" fillId="0" borderId="0" xfId="0" applyNumberFormat="1" applyFill="1" applyBorder="1" applyAlignment="1">
      <alignment horizontal="right"/>
    </xf>
    <xf numFmtId="38" fontId="0" fillId="0" borderId="0" xfId="0" applyNumberFormat="1" applyFill="1" applyBorder="1"/>
    <xf numFmtId="0" fontId="57" fillId="0" borderId="0" xfId="40" applyFont="1"/>
    <xf numFmtId="0" fontId="18" fillId="0" borderId="0" xfId="40" applyFill="1"/>
    <xf numFmtId="0" fontId="58" fillId="0" borderId="0" xfId="0" applyFont="1" applyFill="1" applyBorder="1" applyAlignment="1">
      <alignment horizontal="left"/>
    </xf>
    <xf numFmtId="3" fontId="42" fillId="23" borderId="16" xfId="0" applyNumberFormat="1" applyFont="1" applyFill="1" applyBorder="1" applyAlignment="1">
      <alignment horizontal="right" vertical="center"/>
    </xf>
    <xf numFmtId="3" fontId="3" fillId="23" borderId="50" xfId="0" applyNumberFormat="1" applyFont="1" applyFill="1" applyBorder="1" applyAlignment="1">
      <alignment horizontal="right" vertical="center"/>
    </xf>
    <xf numFmtId="3" fontId="56" fillId="0" borderId="0" xfId="0" applyNumberFormat="1" applyFont="1" applyFill="1"/>
    <xf numFmtId="0" fontId="4" fillId="0" borderId="0" xfId="0" applyFont="1" applyFill="1" applyAlignment="1">
      <alignment horizontal="right"/>
    </xf>
    <xf numFmtId="3" fontId="9" fillId="0" borderId="0" xfId="0" applyNumberFormat="1" applyFont="1" applyFill="1" applyBorder="1" applyAlignment="1">
      <alignment vertical="center"/>
    </xf>
    <xf numFmtId="3" fontId="3" fillId="0" borderId="0" xfId="0" applyNumberFormat="1" applyFont="1" applyFill="1" applyBorder="1" applyAlignment="1">
      <alignment horizontal="right" vertical="center"/>
    </xf>
    <xf numFmtId="3" fontId="42" fillId="0" borderId="0" xfId="0" applyNumberFormat="1" applyFont="1" applyFill="1" applyBorder="1" applyAlignment="1">
      <alignment horizontal="left" vertical="center"/>
    </xf>
    <xf numFmtId="3" fontId="0" fillId="0" borderId="0" xfId="0" applyNumberFormat="1" applyFill="1" applyBorder="1" applyAlignment="1">
      <alignment vertical="center"/>
    </xf>
    <xf numFmtId="187" fontId="23" fillId="0" borderId="0" xfId="28" applyNumberFormat="1" applyFont="1" applyFill="1" applyBorder="1"/>
    <xf numFmtId="0" fontId="5" fillId="0" borderId="0" xfId="0" applyFont="1" applyBorder="1" applyAlignment="1">
      <alignment vertical="center" wrapText="1"/>
    </xf>
    <xf numFmtId="0" fontId="4" fillId="0" borderId="0" xfId="0" applyFont="1" applyFill="1" applyBorder="1" applyAlignment="1">
      <alignment horizontal="right"/>
    </xf>
    <xf numFmtId="0" fontId="9" fillId="0" borderId="0" xfId="0" applyFont="1" applyFill="1" applyBorder="1" applyAlignment="1">
      <alignment vertical="center"/>
    </xf>
    <xf numFmtId="0" fontId="56" fillId="0" borderId="0" xfId="0" applyFont="1" applyFill="1" applyBorder="1"/>
    <xf numFmtId="3" fontId="0" fillId="24" borderId="0" xfId="0" applyNumberFormat="1" applyFill="1"/>
    <xf numFmtId="3" fontId="9" fillId="0" borderId="14" xfId="0" applyNumberFormat="1" applyFont="1" applyFill="1" applyBorder="1"/>
    <xf numFmtId="3" fontId="9" fillId="0" borderId="41" xfId="0" applyNumberFormat="1" applyFont="1" applyFill="1" applyBorder="1"/>
    <xf numFmtId="0" fontId="45" fillId="0" borderId="0" xfId="0" applyFont="1" applyFill="1" applyBorder="1"/>
    <xf numFmtId="3" fontId="0" fillId="25" borderId="0" xfId="0" applyNumberFormat="1" applyFill="1"/>
    <xf numFmtId="0" fontId="0" fillId="26" borderId="22" xfId="0" applyFill="1" applyBorder="1"/>
    <xf numFmtId="0" fontId="4" fillId="26" borderId="23" xfId="0" applyFont="1" applyFill="1" applyBorder="1" applyAlignment="1">
      <alignment horizontal="right"/>
    </xf>
    <xf numFmtId="0" fontId="42" fillId="27" borderId="21" xfId="0" applyNumberFormat="1" applyFont="1" applyFill="1" applyBorder="1" applyAlignment="1" applyProtection="1">
      <alignment horizontal="center" wrapText="1"/>
    </xf>
    <xf numFmtId="0" fontId="49" fillId="0" borderId="0" xfId="0" applyFont="1"/>
    <xf numFmtId="175" fontId="0" fillId="26" borderId="0" xfId="0" applyNumberFormat="1" applyFill="1" applyBorder="1"/>
    <xf numFmtId="0" fontId="3" fillId="0" borderId="0" xfId="0" applyFont="1" applyBorder="1" applyAlignment="1">
      <alignment horizontal="center"/>
    </xf>
    <xf numFmtId="174" fontId="41" fillId="0" borderId="0" xfId="0" applyNumberFormat="1" applyFont="1" applyFill="1"/>
    <xf numFmtId="174" fontId="5" fillId="0" borderId="21" xfId="0" applyNumberFormat="1" applyFont="1" applyFill="1" applyBorder="1" applyAlignment="1">
      <alignment wrapText="1"/>
    </xf>
    <xf numFmtId="0" fontId="4" fillId="0" borderId="0" xfId="0" applyFont="1" applyFill="1" applyBorder="1" applyAlignment="1">
      <alignment vertical="center"/>
    </xf>
    <xf numFmtId="170" fontId="56" fillId="0" borderId="0" xfId="28" applyNumberFormat="1" applyFont="1" applyFill="1" applyBorder="1" applyAlignment="1">
      <alignment horizontal="center" vertical="center"/>
    </xf>
    <xf numFmtId="0" fontId="56" fillId="0" borderId="0" xfId="0" applyFont="1" applyFill="1" applyBorder="1" applyAlignment="1">
      <alignment horizontal="center" vertical="center"/>
    </xf>
    <xf numFmtId="170" fontId="56" fillId="0" borderId="0" xfId="28" applyNumberFormat="1" applyFont="1" applyFill="1" applyBorder="1" applyAlignment="1">
      <alignment vertical="center"/>
    </xf>
    <xf numFmtId="0" fontId="56" fillId="0" borderId="0" xfId="0" applyFont="1" applyFill="1" applyBorder="1" applyAlignment="1">
      <alignment vertical="center"/>
    </xf>
    <xf numFmtId="0" fontId="47" fillId="0" borderId="0" xfId="0" applyFont="1" applyBorder="1" applyAlignment="1">
      <alignment vertical="center" wrapText="1"/>
    </xf>
    <xf numFmtId="0" fontId="47" fillId="0" borderId="0" xfId="0" applyFont="1" applyFill="1" applyBorder="1" applyAlignment="1">
      <alignment vertical="center" wrapText="1"/>
    </xf>
    <xf numFmtId="0" fontId="59" fillId="0" borderId="0" xfId="0" applyFont="1" applyFill="1" applyBorder="1" applyAlignment="1">
      <alignment horizontal="right"/>
    </xf>
    <xf numFmtId="3" fontId="59" fillId="0" borderId="0" xfId="0" applyNumberFormat="1" applyFont="1" applyFill="1" applyBorder="1"/>
    <xf numFmtId="43" fontId="60" fillId="0" borderId="0" xfId="28" applyFont="1" applyFill="1" applyBorder="1"/>
    <xf numFmtId="0" fontId="3" fillId="0" borderId="21" xfId="0" applyNumberFormat="1" applyFont="1" applyFill="1" applyBorder="1" applyAlignment="1" applyProtection="1">
      <alignment horizontal="right" wrapText="1"/>
    </xf>
    <xf numFmtId="0" fontId="3" fillId="0" borderId="21" xfId="0" applyNumberFormat="1" applyFont="1" applyFill="1" applyBorder="1" applyAlignment="1" applyProtection="1">
      <alignment horizontal="left" wrapText="1"/>
    </xf>
    <xf numFmtId="3" fontId="3" fillId="0" borderId="21" xfId="0" applyNumberFormat="1" applyFont="1" applyFill="1" applyBorder="1" applyAlignment="1" applyProtection="1">
      <alignment horizontal="right" wrapText="1"/>
    </xf>
    <xf numFmtId="3" fontId="18" fillId="0" borderId="0" xfId="40" applyNumberFormat="1" applyFill="1"/>
    <xf numFmtId="0" fontId="10" fillId="28" borderId="0" xfId="40" applyFont="1" applyFill="1"/>
    <xf numFmtId="0" fontId="50" fillId="28" borderId="0" xfId="40" applyFont="1" applyFill="1"/>
    <xf numFmtId="0" fontId="57" fillId="28" borderId="0" xfId="40" applyFont="1" applyFill="1"/>
    <xf numFmtId="0" fontId="18" fillId="28" borderId="0" xfId="40" applyFill="1"/>
    <xf numFmtId="3" fontId="9" fillId="0" borderId="51" xfId="0" applyNumberFormat="1" applyFont="1" applyFill="1" applyBorder="1" applyAlignment="1">
      <alignment horizontal="right" vertical="center"/>
    </xf>
    <xf numFmtId="0" fontId="0" fillId="0" borderId="39" xfId="0" applyFill="1" applyBorder="1" applyAlignment="1">
      <alignment vertical="center"/>
    </xf>
    <xf numFmtId="3" fontId="23" fillId="29" borderId="0" xfId="28" applyNumberFormat="1" applyFont="1" applyFill="1" applyBorder="1"/>
    <xf numFmtId="3" fontId="23" fillId="29" borderId="53" xfId="28" applyNumberFormat="1" applyFont="1" applyFill="1" applyBorder="1"/>
    <xf numFmtId="3" fontId="23" fillId="29" borderId="14" xfId="28" applyNumberFormat="1" applyFont="1" applyFill="1" applyBorder="1"/>
    <xf numFmtId="3" fontId="23" fillId="29" borderId="41" xfId="28" applyNumberFormat="1" applyFont="1" applyFill="1" applyBorder="1"/>
    <xf numFmtId="182" fontId="0" fillId="26" borderId="24" xfId="0" applyNumberFormat="1" applyFill="1" applyBorder="1"/>
    <xf numFmtId="0" fontId="56" fillId="0" borderId="0" xfId="0" applyFont="1" applyFill="1"/>
    <xf numFmtId="170" fontId="19" fillId="0" borderId="21" xfId="28" applyNumberFormat="1" applyFont="1" applyFill="1" applyBorder="1" applyAlignment="1">
      <alignment horizontal="right"/>
    </xf>
    <xf numFmtId="170" fontId="0" fillId="0" borderId="21" xfId="0" applyNumberFormat="1" applyFill="1" applyBorder="1"/>
    <xf numFmtId="3" fontId="15" fillId="0" borderId="0" xfId="40" applyNumberFormat="1" applyFont="1" applyFill="1"/>
    <xf numFmtId="0" fontId="15" fillId="0" borderId="0" xfId="40" applyFont="1" applyAlignment="1">
      <alignment horizontal="right"/>
    </xf>
    <xf numFmtId="0" fontId="15" fillId="0" borderId="0" xfId="40" applyFont="1"/>
    <xf numFmtId="0" fontId="13" fillId="0" borderId="0" xfId="40" applyFont="1" applyAlignment="1">
      <alignment horizontal="right"/>
    </xf>
    <xf numFmtId="3" fontId="15" fillId="28" borderId="0" xfId="40" applyNumberFormat="1" applyFont="1" applyFill="1"/>
    <xf numFmtId="3" fontId="4" fillId="0" borderId="34" xfId="0" quotePrefix="1" applyNumberFormat="1" applyFont="1" applyFill="1" applyBorder="1"/>
    <xf numFmtId="0" fontId="48" fillId="30" borderId="0" xfId="0" applyNumberFormat="1" applyFont="1" applyFill="1" applyBorder="1" applyAlignment="1" applyProtection="1">
      <alignment horizontal="left"/>
    </xf>
    <xf numFmtId="0" fontId="4" fillId="0" borderId="15" xfId="0" applyFont="1" applyBorder="1"/>
    <xf numFmtId="0" fontId="61" fillId="0" borderId="0" xfId="0" applyFont="1"/>
    <xf numFmtId="0" fontId="46" fillId="0" borderId="0" xfId="0" applyFont="1" applyBorder="1" applyAlignment="1">
      <alignment wrapText="1"/>
    </xf>
    <xf numFmtId="0" fontId="0" fillId="0" borderId="17" xfId="0" applyBorder="1"/>
    <xf numFmtId="0" fontId="62" fillId="0" borderId="17" xfId="0" applyFont="1" applyBorder="1" applyAlignment="1">
      <alignment horizontal="center" wrapText="1"/>
    </xf>
    <xf numFmtId="0" fontId="62" fillId="0" borderId="18" xfId="0" applyFont="1" applyBorder="1" applyAlignment="1">
      <alignment wrapText="1"/>
    </xf>
    <xf numFmtId="0" fontId="62" fillId="0" borderId="18" xfId="0" applyFont="1" applyFill="1" applyBorder="1" applyAlignment="1">
      <alignment wrapText="1"/>
    </xf>
    <xf numFmtId="0" fontId="62" fillId="31" borderId="54" xfId="0" applyFont="1" applyFill="1" applyBorder="1" applyAlignment="1">
      <alignment wrapText="1"/>
    </xf>
    <xf numFmtId="0" fontId="62" fillId="31" borderId="51" xfId="0" applyFont="1" applyFill="1" applyBorder="1" applyAlignment="1">
      <alignment wrapText="1"/>
    </xf>
    <xf numFmtId="0" fontId="62" fillId="0" borderId="15" xfId="0" applyFont="1" applyBorder="1" applyAlignment="1">
      <alignment wrapText="1"/>
    </xf>
    <xf numFmtId="0" fontId="63" fillId="0" borderId="0" xfId="0" applyFont="1" applyBorder="1"/>
    <xf numFmtId="0" fontId="63" fillId="31" borderId="15" xfId="0" applyFont="1" applyFill="1" applyBorder="1"/>
    <xf numFmtId="0" fontId="64" fillId="31" borderId="20" xfId="0" applyFont="1" applyFill="1" applyBorder="1"/>
    <xf numFmtId="0" fontId="63" fillId="0" borderId="15" xfId="0" applyFont="1" applyBorder="1" applyAlignment="1">
      <alignment horizontal="right"/>
    </xf>
    <xf numFmtId="2" fontId="63" fillId="0" borderId="0" xfId="0" applyNumberFormat="1" applyFont="1" applyFill="1" applyBorder="1"/>
    <xf numFmtId="2" fontId="63" fillId="31" borderId="15" xfId="0" applyNumberFormat="1" applyFont="1" applyFill="1" applyBorder="1"/>
    <xf numFmtId="0" fontId="64" fillId="31" borderId="20" xfId="0" applyFont="1" applyFill="1" applyBorder="1" applyAlignment="1">
      <alignment horizontal="right"/>
    </xf>
    <xf numFmtId="0" fontId="63" fillId="0" borderId="15" xfId="0" applyFont="1" applyFill="1" applyBorder="1" applyAlignment="1">
      <alignment horizontal="right"/>
    </xf>
    <xf numFmtId="0" fontId="65" fillId="0" borderId="0" xfId="0" applyFont="1" applyBorder="1"/>
    <xf numFmtId="0" fontId="66" fillId="32" borderId="0" xfId="0" applyFont="1" applyFill="1" applyBorder="1"/>
    <xf numFmtId="0" fontId="15" fillId="32" borderId="0" xfId="0" applyFont="1" applyFill="1" applyBorder="1"/>
    <xf numFmtId="0" fontId="67" fillId="32" borderId="0" xfId="0" applyFont="1" applyFill="1" applyBorder="1"/>
    <xf numFmtId="0" fontId="67" fillId="32" borderId="0" xfId="0" applyFont="1" applyFill="1" applyBorder="1" applyAlignment="1">
      <alignment horizontal="right"/>
    </xf>
    <xf numFmtId="0" fontId="67" fillId="0" borderId="0" xfId="0" applyFont="1" applyFill="1" applyBorder="1"/>
    <xf numFmtId="0" fontId="64" fillId="0" borderId="0" xfId="0" applyFont="1"/>
    <xf numFmtId="0" fontId="63" fillId="0" borderId="29" xfId="0" applyFont="1" applyFill="1" applyBorder="1" applyAlignment="1">
      <alignment horizontal="right"/>
    </xf>
    <xf numFmtId="2" fontId="63" fillId="0" borderId="16" xfId="0" applyNumberFormat="1" applyFont="1" applyFill="1" applyBorder="1"/>
    <xf numFmtId="2" fontId="63" fillId="31" borderId="29" xfId="0" applyNumberFormat="1" applyFont="1" applyFill="1" applyBorder="1"/>
    <xf numFmtId="0" fontId="64" fillId="31" borderId="30" xfId="0" applyFont="1" applyFill="1" applyBorder="1" applyAlignment="1">
      <alignment horizontal="right"/>
    </xf>
    <xf numFmtId="0" fontId="0" fillId="0" borderId="0" xfId="0" applyFill="1" applyAlignment="1">
      <alignment vertical="top" wrapText="1"/>
    </xf>
    <xf numFmtId="0" fontId="63" fillId="0" borderId="0" xfId="0" applyFont="1" applyFill="1" applyBorder="1"/>
    <xf numFmtId="0" fontId="64" fillId="31" borderId="15" xfId="0" applyFont="1" applyFill="1" applyBorder="1"/>
    <xf numFmtId="176" fontId="63" fillId="0" borderId="0" xfId="0" applyNumberFormat="1" applyFont="1" applyFill="1" applyBorder="1"/>
    <xf numFmtId="176" fontId="63" fillId="31" borderId="15" xfId="0" applyNumberFormat="1" applyFont="1" applyFill="1" applyBorder="1"/>
    <xf numFmtId="176" fontId="63" fillId="0" borderId="16" xfId="0" applyNumberFormat="1" applyFont="1" applyFill="1" applyBorder="1"/>
    <xf numFmtId="176" fontId="63" fillId="31" borderId="29" xfId="0" applyNumberFormat="1" applyFont="1" applyFill="1" applyBorder="1"/>
    <xf numFmtId="0" fontId="61" fillId="0" borderId="0" xfId="0" applyFont="1" applyFill="1" applyBorder="1" applyAlignment="1">
      <alignment horizontal="left"/>
    </xf>
    <xf numFmtId="0" fontId="0" fillId="31" borderId="15" xfId="0" applyFill="1" applyBorder="1"/>
    <xf numFmtId="0" fontId="0" fillId="31" borderId="20" xfId="0" applyFill="1" applyBorder="1"/>
    <xf numFmtId="0" fontId="63" fillId="0" borderId="0" xfId="0" applyFont="1" applyBorder="1" applyAlignment="1">
      <alignment horizontal="right"/>
    </xf>
    <xf numFmtId="0" fontId="63" fillId="0" borderId="0" xfId="0" applyFont="1" applyFill="1" applyBorder="1" applyAlignment="1">
      <alignment horizontal="right"/>
    </xf>
    <xf numFmtId="0" fontId="0" fillId="33" borderId="0" xfId="0" applyFill="1"/>
    <xf numFmtId="0" fontId="63" fillId="33" borderId="0" xfId="0" applyFont="1" applyFill="1" applyBorder="1" applyAlignment="1">
      <alignment horizontal="right"/>
    </xf>
    <xf numFmtId="0" fontId="65" fillId="0" borderId="0" xfId="0" applyFont="1"/>
    <xf numFmtId="0" fontId="68" fillId="34" borderId="0" xfId="0" applyFont="1" applyFill="1" applyBorder="1"/>
    <xf numFmtId="0" fontId="63" fillId="34" borderId="0" xfId="0" applyFont="1" applyFill="1" applyBorder="1"/>
    <xf numFmtId="0" fontId="69" fillId="34" borderId="0" xfId="0" applyFont="1" applyFill="1" applyBorder="1"/>
    <xf numFmtId="0" fontId="68" fillId="34" borderId="0" xfId="0" applyFont="1" applyFill="1"/>
    <xf numFmtId="0" fontId="0" fillId="34" borderId="0" xfId="0" applyFill="1"/>
    <xf numFmtId="0" fontId="69" fillId="34" borderId="0" xfId="0" applyFont="1" applyFill="1"/>
    <xf numFmtId="0" fontId="70" fillId="0" borderId="0" xfId="36" applyFont="1" applyAlignment="1" applyProtection="1"/>
    <xf numFmtId="0" fontId="68" fillId="34" borderId="0" xfId="0" applyFont="1" applyFill="1" applyBorder="1" applyAlignment="1">
      <alignment wrapText="1"/>
    </xf>
    <xf numFmtId="0" fontId="71" fillId="34" borderId="0" xfId="0" applyFont="1" applyFill="1" applyBorder="1"/>
    <xf numFmtId="0" fontId="72" fillId="0" borderId="0" xfId="0" applyFont="1"/>
    <xf numFmtId="0" fontId="68" fillId="34" borderId="0" xfId="0" applyFont="1" applyFill="1" applyAlignment="1">
      <alignment wrapText="1"/>
    </xf>
    <xf numFmtId="0" fontId="62" fillId="34" borderId="0" xfId="0" applyFont="1" applyFill="1" applyBorder="1"/>
    <xf numFmtId="4" fontId="69" fillId="34" borderId="0" xfId="0" applyNumberFormat="1" applyFont="1" applyFill="1" applyBorder="1"/>
    <xf numFmtId="0" fontId="63" fillId="34" borderId="0" xfId="0" applyFont="1" applyFill="1"/>
    <xf numFmtId="0" fontId="69" fillId="0" borderId="0" xfId="0" applyFont="1"/>
    <xf numFmtId="0" fontId="45" fillId="0" borderId="0" xfId="0" applyFont="1"/>
    <xf numFmtId="4" fontId="73" fillId="34" borderId="0" xfId="0" applyNumberFormat="1" applyFont="1" applyFill="1" applyBorder="1"/>
    <xf numFmtId="0" fontId="74" fillId="0" borderId="0" xfId="0" applyFont="1"/>
    <xf numFmtId="0" fontId="62" fillId="0" borderId="19" xfId="0" applyFont="1" applyBorder="1" applyAlignment="1">
      <alignment wrapText="1"/>
    </xf>
    <xf numFmtId="0" fontId="63" fillId="0" borderId="20" xfId="0" applyFont="1" applyBorder="1"/>
    <xf numFmtId="3" fontId="63" fillId="0" borderId="0" xfId="0" applyNumberFormat="1" applyFont="1" applyBorder="1"/>
    <xf numFmtId="2" fontId="63" fillId="0" borderId="20" xfId="0" applyNumberFormat="1" applyFont="1" applyBorder="1"/>
    <xf numFmtId="3" fontId="63" fillId="0" borderId="16" xfId="0" applyNumberFormat="1" applyFont="1" applyBorder="1"/>
    <xf numFmtId="2" fontId="63" fillId="0" borderId="30" xfId="0" applyNumberFormat="1" applyFont="1" applyBorder="1"/>
    <xf numFmtId="190" fontId="63" fillId="0" borderId="20" xfId="0" applyNumberFormat="1" applyFont="1" applyBorder="1"/>
    <xf numFmtId="190" fontId="63" fillId="0" borderId="20" xfId="0" applyNumberFormat="1" applyFont="1" applyFill="1" applyBorder="1"/>
    <xf numFmtId="0" fontId="63" fillId="0" borderId="16" xfId="0" applyFont="1" applyBorder="1"/>
    <xf numFmtId="190" fontId="63" fillId="0" borderId="30" xfId="0" applyNumberFormat="1" applyFont="1" applyBorder="1"/>
    <xf numFmtId="168" fontId="4" fillId="0" borderId="0" xfId="0" applyNumberFormat="1" applyFont="1" applyFill="1"/>
    <xf numFmtId="0" fontId="6" fillId="0" borderId="0" xfId="36" applyAlignment="1" applyProtection="1"/>
    <xf numFmtId="168" fontId="75" fillId="0" borderId="0" xfId="0" applyNumberFormat="1" applyFont="1" applyAlignment="1">
      <alignment horizontal="left"/>
    </xf>
    <xf numFmtId="0" fontId="66" fillId="0" borderId="17" xfId="0" applyFont="1" applyBorder="1" applyAlignment="1">
      <alignment horizontal="right"/>
    </xf>
    <xf numFmtId="0" fontId="66" fillId="0" borderId="18" xfId="0" applyFont="1" applyBorder="1"/>
    <xf numFmtId="0" fontId="66" fillId="0" borderId="19" xfId="0" applyFont="1" applyBorder="1"/>
    <xf numFmtId="0" fontId="66" fillId="0" borderId="29" xfId="0" applyFont="1" applyBorder="1" applyAlignment="1">
      <alignment horizontal="right"/>
    </xf>
    <xf numFmtId="0" fontId="66" fillId="0" borderId="16" xfId="0" applyFont="1" applyBorder="1"/>
    <xf numFmtId="0" fontId="66" fillId="0" borderId="30" xfId="0" applyFont="1" applyBorder="1"/>
    <xf numFmtId="3" fontId="18" fillId="0" borderId="0" xfId="40" applyNumberFormat="1"/>
    <xf numFmtId="0" fontId="76" fillId="0" borderId="0" xfId="40" applyFont="1"/>
    <xf numFmtId="3" fontId="15" fillId="0" borderId="0" xfId="40" applyNumberFormat="1" applyFont="1"/>
    <xf numFmtId="0" fontId="15" fillId="0" borderId="0" xfId="40" applyFont="1" applyFill="1"/>
    <xf numFmtId="0" fontId="77" fillId="0" borderId="0" xfId="40" applyFont="1"/>
    <xf numFmtId="0" fontId="18" fillId="0" borderId="0" xfId="40" applyBorder="1" applyAlignment="1">
      <alignment wrapText="1"/>
    </xf>
    <xf numFmtId="0" fontId="3" fillId="0" borderId="0" xfId="0" applyNumberFormat="1" applyFont="1" applyFill="1" applyBorder="1" applyAlignment="1" applyProtection="1">
      <alignment horizontal="left" wrapText="1"/>
    </xf>
    <xf numFmtId="3" fontId="3" fillId="0" borderId="0" xfId="0" applyNumberFormat="1" applyFont="1" applyFill="1" applyBorder="1" applyAlignment="1" applyProtection="1">
      <alignment horizontal="right" wrapText="1"/>
    </xf>
    <xf numFmtId="3" fontId="18" fillId="0" borderId="0" xfId="40" applyNumberFormat="1" applyBorder="1"/>
    <xf numFmtId="168" fontId="15" fillId="0" borderId="0" xfId="40" applyNumberFormat="1" applyFont="1"/>
    <xf numFmtId="0" fontId="5" fillId="35" borderId="21" xfId="0" applyFont="1" applyFill="1" applyBorder="1" applyAlignment="1">
      <alignment vertical="center" wrapText="1"/>
    </xf>
    <xf numFmtId="0" fontId="4" fillId="35" borderId="0" xfId="0" applyFont="1" applyFill="1" applyBorder="1" applyAlignment="1">
      <alignment vertical="center" wrapText="1"/>
    </xf>
    <xf numFmtId="0" fontId="0" fillId="35" borderId="0" xfId="0" applyFill="1"/>
    <xf numFmtId="0" fontId="51" fillId="0" borderId="0" xfId="36" applyFont="1" applyAlignment="1" applyProtection="1"/>
    <xf numFmtId="14" fontId="2" fillId="0" borderId="0" xfId="0" applyNumberFormat="1" applyFont="1" applyFill="1"/>
    <xf numFmtId="3" fontId="42" fillId="27" borderId="21" xfId="0" applyNumberFormat="1" applyFont="1" applyFill="1" applyBorder="1" applyAlignment="1" applyProtection="1">
      <alignment horizontal="center" wrapText="1"/>
    </xf>
    <xf numFmtId="14" fontId="13" fillId="0" borderId="0" xfId="40" applyNumberFormat="1" applyFont="1" applyAlignment="1">
      <alignment horizontal="left"/>
    </xf>
    <xf numFmtId="22" fontId="10" fillId="0" borderId="0" xfId="40" applyNumberFormat="1" applyFont="1" applyAlignment="1">
      <alignment horizontal="left"/>
    </xf>
    <xf numFmtId="0" fontId="10" fillId="0" borderId="0" xfId="40" applyFont="1" applyFill="1"/>
    <xf numFmtId="174" fontId="5" fillId="26" borderId="21" xfId="0" applyNumberFormat="1" applyFont="1" applyFill="1" applyBorder="1" applyAlignment="1">
      <alignment wrapText="1"/>
    </xf>
    <xf numFmtId="0" fontId="45" fillId="0" borderId="0" xfId="0" applyFont="1" applyFill="1" applyBorder="1" applyAlignment="1">
      <alignment horizontal="right"/>
    </xf>
    <xf numFmtId="0" fontId="45" fillId="0" borderId="0" xfId="0" applyFont="1" applyFill="1" applyAlignment="1">
      <alignment horizontal="center"/>
    </xf>
    <xf numFmtId="3" fontId="45" fillId="0" borderId="0" xfId="0" applyNumberFormat="1" applyFont="1"/>
    <xf numFmtId="4" fontId="45" fillId="0" borderId="0" xfId="0" applyNumberFormat="1" applyFont="1" applyFill="1"/>
    <xf numFmtId="3" fontId="45" fillId="0" borderId="0" xfId="0" applyNumberFormat="1" applyFont="1" applyFill="1"/>
    <xf numFmtId="9" fontId="76" fillId="0" borderId="0" xfId="40" applyNumberFormat="1" applyFont="1" applyBorder="1" applyAlignment="1">
      <alignment horizontal="left"/>
    </xf>
    <xf numFmtId="3" fontId="78" fillId="0" borderId="0" xfId="40" applyNumberFormat="1" applyFont="1"/>
    <xf numFmtId="1" fontId="0" fillId="0" borderId="0" xfId="0" applyNumberFormat="1"/>
    <xf numFmtId="1" fontId="0" fillId="0" borderId="0" xfId="0" applyNumberFormat="1" applyFill="1"/>
    <xf numFmtId="14" fontId="5" fillId="0" borderId="16" xfId="0" applyNumberFormat="1" applyFont="1" applyFill="1" applyBorder="1" applyAlignment="1">
      <alignment horizontal="left"/>
    </xf>
    <xf numFmtId="3" fontId="56" fillId="0" borderId="0" xfId="0" applyNumberFormat="1" applyFont="1" applyFill="1" applyBorder="1" applyAlignment="1">
      <alignment horizontal="left"/>
    </xf>
    <xf numFmtId="0" fontId="0" fillId="0" borderId="0" xfId="0" applyFill="1" applyBorder="1" applyAlignment="1">
      <alignment horizontal="center"/>
    </xf>
    <xf numFmtId="0" fontId="52" fillId="0" borderId="21" xfId="0" applyNumberFormat="1" applyFont="1" applyFill="1" applyBorder="1" applyAlignment="1" applyProtection="1">
      <alignment horizontal="left" wrapText="1"/>
    </xf>
    <xf numFmtId="0" fontId="52" fillId="0" borderId="21" xfId="0" applyNumberFormat="1" applyFont="1" applyFill="1" applyBorder="1" applyAlignment="1" applyProtection="1">
      <alignment horizontal="center" wrapText="1"/>
    </xf>
    <xf numFmtId="4" fontId="52" fillId="0" borderId="21" xfId="0" applyNumberFormat="1" applyFont="1" applyFill="1" applyBorder="1" applyAlignment="1" applyProtection="1">
      <alignment horizontal="right" wrapText="1"/>
    </xf>
    <xf numFmtId="4" fontId="54" fillId="36" borderId="21" xfId="0" applyNumberFormat="1" applyFont="1" applyFill="1" applyBorder="1" applyAlignment="1" applyProtection="1">
      <alignment horizontal="center" wrapText="1"/>
    </xf>
    <xf numFmtId="0" fontId="65" fillId="31" borderId="0" xfId="0" applyFont="1" applyFill="1"/>
    <xf numFmtId="0" fontId="0" fillId="31" borderId="0" xfId="0" applyFill="1"/>
    <xf numFmtId="0" fontId="79" fillId="31" borderId="0" xfId="0" applyFont="1" applyFill="1" applyBorder="1"/>
    <xf numFmtId="0" fontId="6" fillId="31" borderId="0" xfId="36" applyFill="1" applyBorder="1" applyAlignment="1" applyProtection="1"/>
    <xf numFmtId="0" fontId="0" fillId="31" borderId="0" xfId="0" applyFill="1" applyBorder="1"/>
    <xf numFmtId="0" fontId="44" fillId="31" borderId="0" xfId="0" applyFont="1" applyFill="1" applyBorder="1" applyAlignment="1">
      <alignment horizontal="left" wrapText="1"/>
    </xf>
    <xf numFmtId="2" fontId="0" fillId="36" borderId="21" xfId="0" applyNumberFormat="1" applyFont="1" applyFill="1" applyBorder="1" applyAlignment="1" applyProtection="1"/>
    <xf numFmtId="0" fontId="52" fillId="0" borderId="0" xfId="0" applyNumberFormat="1" applyFont="1" applyFill="1" applyBorder="1" applyAlignment="1" applyProtection="1">
      <alignment horizontal="left" wrapText="1"/>
    </xf>
    <xf numFmtId="0" fontId="52" fillId="31" borderId="0" xfId="0" applyNumberFormat="1" applyFont="1" applyFill="1" applyBorder="1" applyAlignment="1" applyProtection="1">
      <alignment horizontal="left" wrapText="1"/>
    </xf>
    <xf numFmtId="0" fontId="63" fillId="31" borderId="0" xfId="0" applyFont="1" applyFill="1" applyBorder="1" applyAlignment="1">
      <alignment vertical="top" wrapText="1"/>
    </xf>
    <xf numFmtId="0" fontId="63" fillId="31" borderId="0" xfId="0" applyFont="1" applyFill="1" applyBorder="1" applyAlignment="1">
      <alignment horizontal="center" vertical="top" wrapText="1"/>
    </xf>
    <xf numFmtId="0" fontId="52" fillId="31" borderId="0" xfId="0" applyNumberFormat="1" applyFont="1" applyFill="1" applyBorder="1" applyAlignment="1" applyProtection="1">
      <alignment horizontal="left"/>
    </xf>
    <xf numFmtId="0" fontId="63" fillId="31" borderId="0" xfId="0" applyFont="1" applyFill="1" applyBorder="1" applyAlignment="1">
      <alignment vertical="top"/>
    </xf>
    <xf numFmtId="0" fontId="63" fillId="31" borderId="0" xfId="0" applyFont="1" applyFill="1" applyBorder="1" applyAlignment="1">
      <alignment horizontal="center" vertical="top"/>
    </xf>
    <xf numFmtId="0" fontId="0" fillId="31" borderId="0" xfId="0" applyFill="1" applyBorder="1" applyAlignment="1"/>
    <xf numFmtId="0" fontId="80" fillId="0" borderId="0" xfId="0" applyFont="1" applyFill="1" applyBorder="1"/>
    <xf numFmtId="0" fontId="0" fillId="31" borderId="0" xfId="0" applyNumberFormat="1" applyFont="1" applyFill="1" applyBorder="1" applyAlignment="1" applyProtection="1"/>
    <xf numFmtId="0" fontId="54" fillId="31" borderId="21" xfId="0" applyNumberFormat="1" applyFont="1" applyFill="1" applyBorder="1" applyAlignment="1" applyProtection="1">
      <alignment horizontal="center" wrapText="1"/>
    </xf>
    <xf numFmtId="4" fontId="54" fillId="31" borderId="21" xfId="0" applyNumberFormat="1" applyFont="1" applyFill="1" applyBorder="1" applyAlignment="1" applyProtection="1">
      <alignment horizontal="center" wrapText="1"/>
    </xf>
    <xf numFmtId="0" fontId="54" fillId="31" borderId="21" xfId="0" applyNumberFormat="1" applyFont="1" applyFill="1" applyBorder="1" applyAlignment="1" applyProtection="1">
      <alignment horizontal="left" wrapText="1"/>
    </xf>
    <xf numFmtId="0" fontId="80" fillId="0" borderId="0" xfId="0" applyFont="1" applyFill="1" applyBorder="1" applyAlignment="1">
      <alignment wrapText="1"/>
    </xf>
    <xf numFmtId="3" fontId="22" fillId="0" borderId="11" xfId="28" applyNumberFormat="1" applyFont="1" applyFill="1" applyBorder="1" applyAlignment="1">
      <alignment horizontal="center"/>
    </xf>
    <xf numFmtId="3" fontId="22" fillId="0" borderId="52" xfId="28" applyNumberFormat="1" applyFont="1" applyFill="1" applyBorder="1" applyAlignment="1">
      <alignment horizontal="center"/>
    </xf>
    <xf numFmtId="3" fontId="4" fillId="0" borderId="21" xfId="0" applyNumberFormat="1" applyFont="1" applyFill="1" applyBorder="1"/>
    <xf numFmtId="175" fontId="4" fillId="26" borderId="0" xfId="0" applyNumberFormat="1" applyFont="1" applyFill="1" applyBorder="1"/>
    <xf numFmtId="0" fontId="0" fillId="22" borderId="0" xfId="0" applyNumberFormat="1" applyFont="1" applyFill="1" applyBorder="1" applyAlignment="1" applyProtection="1"/>
    <xf numFmtId="3" fontId="4" fillId="21" borderId="57" xfId="0" applyNumberFormat="1" applyFont="1" applyFill="1" applyBorder="1"/>
    <xf numFmtId="0" fontId="4" fillId="0" borderId="16" xfId="0" applyFont="1" applyBorder="1"/>
    <xf numFmtId="0" fontId="15" fillId="0" borderId="0" xfId="40" applyFont="1" applyFill="1" applyAlignment="1">
      <alignment horizontal="right"/>
    </xf>
    <xf numFmtId="0" fontId="10" fillId="0" borderId="0" xfId="40" applyFont="1" applyFill="1" applyAlignment="1">
      <alignment horizontal="center"/>
    </xf>
    <xf numFmtId="0" fontId="13" fillId="0" borderId="0" xfId="40" applyFont="1" applyBorder="1" applyAlignment="1"/>
    <xf numFmtId="0" fontId="56" fillId="35" borderId="0" xfId="0" applyFont="1" applyFill="1" applyBorder="1" applyAlignment="1">
      <alignment vertical="center" wrapText="1"/>
    </xf>
    <xf numFmtId="0" fontId="56" fillId="0" borderId="0" xfId="0" applyFont="1"/>
    <xf numFmtId="3" fontId="4" fillId="0" borderId="52" xfId="0" applyNumberFormat="1" applyFont="1" applyFill="1" applyBorder="1" applyAlignment="1">
      <alignment horizontal="right" vertical="center"/>
    </xf>
    <xf numFmtId="3" fontId="4" fillId="0" borderId="53" xfId="0" applyNumberFormat="1" applyFont="1" applyFill="1" applyBorder="1" applyAlignment="1">
      <alignment horizontal="right" vertical="center"/>
    </xf>
    <xf numFmtId="0" fontId="4" fillId="0" borderId="15" xfId="0" applyFont="1" applyFill="1" applyBorder="1"/>
    <xf numFmtId="170" fontId="4" fillId="0" borderId="21" xfId="29" applyNumberFormat="1" applyFont="1" applyFill="1" applyBorder="1" applyAlignment="1">
      <alignment horizontal="right"/>
    </xf>
    <xf numFmtId="0" fontId="15" fillId="0" borderId="0" xfId="40" applyFont="1" applyAlignment="1">
      <alignment horizontal="left"/>
    </xf>
    <xf numFmtId="0" fontId="18" fillId="0" borderId="0" xfId="40" applyAlignment="1">
      <alignment horizontal="right" wrapText="1"/>
    </xf>
    <xf numFmtId="3" fontId="9" fillId="0" borderId="0" xfId="0" applyNumberFormat="1" applyFont="1" applyFill="1" applyBorder="1" applyAlignment="1">
      <alignment horizontal="left"/>
    </xf>
    <xf numFmtId="0" fontId="42" fillId="27" borderId="22" xfId="0" applyNumberFormat="1" applyFont="1" applyFill="1" applyBorder="1" applyAlignment="1" applyProtection="1">
      <alignment horizontal="center" wrapText="1"/>
    </xf>
    <xf numFmtId="0" fontId="42" fillId="27" borderId="23" xfId="0" applyNumberFormat="1" applyFont="1" applyFill="1" applyBorder="1" applyAlignment="1" applyProtection="1">
      <alignment horizontal="center" wrapText="1"/>
    </xf>
    <xf numFmtId="0" fontId="42" fillId="27" borderId="24" xfId="0" applyNumberFormat="1" applyFont="1" applyFill="1" applyBorder="1" applyAlignment="1" applyProtection="1">
      <alignment horizontal="center" wrapText="1"/>
    </xf>
    <xf numFmtId="0" fontId="18" fillId="0" borderId="17" xfId="0" applyFont="1" applyFill="1" applyBorder="1" applyAlignment="1">
      <alignment vertical="center" wrapText="1"/>
    </xf>
    <xf numFmtId="0" fontId="15" fillId="0" borderId="18" xfId="0" applyFont="1" applyFill="1" applyBorder="1" applyAlignment="1">
      <alignment vertical="center" wrapText="1"/>
    </xf>
    <xf numFmtId="0" fontId="15" fillId="0" borderId="19" xfId="0" applyFont="1" applyFill="1" applyBorder="1" applyAlignment="1">
      <alignment vertical="center" wrapText="1"/>
    </xf>
    <xf numFmtId="0" fontId="15" fillId="0" borderId="15" xfId="0" applyFont="1" applyFill="1" applyBorder="1" applyAlignment="1">
      <alignment vertical="center" wrapText="1"/>
    </xf>
    <xf numFmtId="0" fontId="15" fillId="0" borderId="0" xfId="0" applyFont="1" applyFill="1" applyBorder="1" applyAlignment="1">
      <alignment vertical="center" wrapText="1"/>
    </xf>
    <xf numFmtId="0" fontId="15" fillId="0" borderId="20" xfId="0" applyFont="1" applyFill="1" applyBorder="1" applyAlignment="1">
      <alignment vertical="center" wrapText="1"/>
    </xf>
    <xf numFmtId="0" fontId="15" fillId="0" borderId="29" xfId="0" applyFont="1" applyFill="1" applyBorder="1" applyAlignment="1">
      <alignment vertical="center" wrapText="1"/>
    </xf>
    <xf numFmtId="0" fontId="15" fillId="0" borderId="16" xfId="0" applyFont="1" applyFill="1" applyBorder="1" applyAlignment="1">
      <alignment vertical="center" wrapText="1"/>
    </xf>
    <xf numFmtId="0" fontId="15" fillId="0" borderId="30" xfId="0" applyFont="1" applyFill="1" applyBorder="1" applyAlignment="1">
      <alignment vertical="center" wrapText="1"/>
    </xf>
    <xf numFmtId="0" fontId="66" fillId="32" borderId="17" xfId="0" applyFont="1" applyFill="1" applyBorder="1" applyAlignment="1">
      <alignment vertical="top" wrapText="1"/>
    </xf>
    <xf numFmtId="0" fontId="66" fillId="32" borderId="18" xfId="0" applyFont="1" applyFill="1" applyBorder="1" applyAlignment="1">
      <alignment vertical="top" wrapText="1"/>
    </xf>
    <xf numFmtId="0" fontId="66" fillId="32" borderId="19" xfId="0" applyFont="1" applyFill="1" applyBorder="1" applyAlignment="1">
      <alignment vertical="top" wrapText="1"/>
    </xf>
    <xf numFmtId="0" fontId="66" fillId="32" borderId="15" xfId="0" applyFont="1" applyFill="1" applyBorder="1" applyAlignment="1">
      <alignment vertical="top" wrapText="1"/>
    </xf>
    <xf numFmtId="0" fontId="66" fillId="32" borderId="0" xfId="0" applyFont="1" applyFill="1" applyBorder="1" applyAlignment="1">
      <alignment vertical="top" wrapText="1"/>
    </xf>
    <xf numFmtId="0" fontId="66" fillId="32" borderId="20" xfId="0" applyFont="1" applyFill="1" applyBorder="1" applyAlignment="1">
      <alignment vertical="top" wrapText="1"/>
    </xf>
    <xf numFmtId="0" fontId="66" fillId="32" borderId="29" xfId="0" applyFont="1" applyFill="1" applyBorder="1" applyAlignment="1">
      <alignment vertical="top" wrapText="1"/>
    </xf>
    <xf numFmtId="0" fontId="66" fillId="32" borderId="16" xfId="0" applyFont="1" applyFill="1" applyBorder="1" applyAlignment="1">
      <alignment vertical="top" wrapText="1"/>
    </xf>
    <xf numFmtId="0" fontId="66" fillId="32" borderId="30" xfId="0" applyFont="1" applyFill="1" applyBorder="1" applyAlignment="1">
      <alignment vertical="top" wrapText="1"/>
    </xf>
    <xf numFmtId="0" fontId="53" fillId="31" borderId="0" xfId="0" applyNumberFormat="1" applyFont="1" applyFill="1" applyBorder="1" applyAlignment="1" applyProtection="1">
      <alignment horizontal="left" wrapText="1"/>
    </xf>
    <xf numFmtId="0" fontId="55" fillId="31" borderId="0" xfId="0" applyNumberFormat="1" applyFont="1" applyFill="1" applyBorder="1" applyAlignment="1" applyProtection="1">
      <alignment horizontal="left" wrapText="1"/>
    </xf>
    <xf numFmtId="0" fontId="9" fillId="0" borderId="0" xfId="0" applyFont="1" applyAlignment="1">
      <alignment horizontal="center"/>
    </xf>
    <xf numFmtId="0" fontId="9" fillId="0" borderId="0" xfId="0" applyFont="1" applyFill="1" applyAlignment="1">
      <alignment horizontal="center"/>
    </xf>
    <xf numFmtId="0" fontId="10" fillId="0" borderId="16" xfId="40" applyFont="1" applyBorder="1" applyAlignment="1">
      <alignment horizontal="center"/>
    </xf>
    <xf numFmtId="0" fontId="10" fillId="0" borderId="16" xfId="40" applyFont="1" applyBorder="1" applyAlignment="1">
      <alignment horizontal="center" wrapText="1"/>
    </xf>
    <xf numFmtId="0" fontId="10" fillId="0" borderId="47"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7" xfId="0" applyFont="1" applyFill="1" applyBorder="1" applyAlignment="1">
      <alignment horizontal="center"/>
    </xf>
    <xf numFmtId="0" fontId="10" fillId="0" borderId="18" xfId="0" applyFont="1" applyFill="1" applyBorder="1" applyAlignment="1">
      <alignment horizontal="center"/>
    </xf>
    <xf numFmtId="0" fontId="10" fillId="0" borderId="19" xfId="0" applyFont="1" applyFill="1" applyBorder="1" applyAlignment="1">
      <alignment horizontal="center"/>
    </xf>
    <xf numFmtId="0" fontId="10" fillId="0" borderId="54" xfId="0" applyFont="1" applyFill="1" applyBorder="1" applyAlignment="1">
      <alignment horizontal="center"/>
    </xf>
    <xf numFmtId="0" fontId="10" fillId="0" borderId="33" xfId="0" applyFont="1" applyFill="1" applyBorder="1" applyAlignment="1">
      <alignment horizontal="center"/>
    </xf>
    <xf numFmtId="0" fontId="10" fillId="0" borderId="51" xfId="0" applyFont="1" applyFill="1" applyBorder="1" applyAlignment="1">
      <alignment horizontal="center"/>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30" xfId="0" applyFont="1" applyBorder="1" applyAlignment="1">
      <alignment horizontal="center" vertical="center" wrapText="1"/>
    </xf>
    <xf numFmtId="0" fontId="0" fillId="0" borderId="31" xfId="0" applyFill="1" applyBorder="1" applyAlignment="1">
      <alignment horizontal="center" wrapText="1"/>
    </xf>
    <xf numFmtId="0" fontId="0" fillId="0" borderId="27" xfId="0" applyFill="1" applyBorder="1" applyAlignment="1">
      <alignment horizontal="center" wrapText="1"/>
    </xf>
    <xf numFmtId="0" fontId="0" fillId="0" borderId="42" xfId="0" applyFill="1" applyBorder="1" applyAlignment="1">
      <alignment horizontal="center"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ellStyle name="Normal_Gen and Load Data ISO and States 2000-2009 (2)" xfId="40"/>
    <cellStyle name="Note" xfId="41" builtinId="10" customBuiltin="1"/>
    <cellStyle name="Output" xfId="42" builtinId="21" customBuiltin="1"/>
    <cellStyle name="Percent" xfId="43" builtinId="5"/>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13</xdr:col>
      <xdr:colOff>95250</xdr:colOff>
      <xdr:row>91</xdr:row>
      <xdr:rowOff>0</xdr:rowOff>
    </xdr:from>
    <xdr:to>
      <xdr:col>23</xdr:col>
      <xdr:colOff>161925</xdr:colOff>
      <xdr:row>128</xdr:row>
      <xdr:rowOff>495300</xdr:rowOff>
    </xdr:to>
    <xdr:pic>
      <xdr:nvPicPr>
        <xdr:cNvPr id="9539"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39925" y="17135475"/>
          <a:ext cx="7543800" cy="10115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76200</xdr:colOff>
      <xdr:row>140</xdr:row>
      <xdr:rowOff>0</xdr:rowOff>
    </xdr:from>
    <xdr:to>
      <xdr:col>23</xdr:col>
      <xdr:colOff>266700</xdr:colOff>
      <xdr:row>172</xdr:row>
      <xdr:rowOff>66675</xdr:rowOff>
    </xdr:to>
    <xdr:pic>
      <xdr:nvPicPr>
        <xdr:cNvPr id="9540"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20875" y="29679900"/>
          <a:ext cx="7667625" cy="6391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www.gpo.gov/fdsys/pkg/CFR-2014-title40-vol21/pdf/CFR-2014-title40-vol21-part98-subpartC-appC.pdf" TargetMode="External"/><Relationship Id="rId7" Type="http://schemas.openxmlformats.org/officeDocument/2006/relationships/vmlDrawing" Target="../drawings/vmlDrawing1.vml"/><Relationship Id="rId2" Type="http://schemas.openxmlformats.org/officeDocument/2006/relationships/hyperlink" Target="http://www.gpo.gov/fdsys/pkg/CFR-2014-title40-vol21/pdf/CFR-2014-title40-vol21-part98-subpartC-appC-id656.pdf" TargetMode="External"/><Relationship Id="rId1" Type="http://schemas.openxmlformats.org/officeDocument/2006/relationships/hyperlink" Target="http://www.ipcc-nggip.iges.or.jp/public/2006gl/pdf/2_Volume2/V2_2_Ch2_Stationary_Combustion.pdf" TargetMode="External"/><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www.eia.gov/electricity/annua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eia.gov/electricity/data/state/annual_generation_state.xls" TargetMode="External"/><Relationship Id="rId1" Type="http://schemas.openxmlformats.org/officeDocument/2006/relationships/hyperlink" Target="http://www.iso-ne.com/static-assets/documents/2015/02/gen_nel_iso_states.xl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1914"/>
  <sheetViews>
    <sheetView zoomScaleNormal="100" workbookViewId="0">
      <pane ySplit="5" topLeftCell="A6" activePane="bottomLeft" state="frozen"/>
      <selection activeCell="M15" sqref="M15"/>
      <selection pane="bottomLeft"/>
    </sheetView>
  </sheetViews>
  <sheetFormatPr defaultColWidth="41.7109375" defaultRowHeight="12.75" x14ac:dyDescent="0.2"/>
  <cols>
    <col min="1" max="1" width="11.28515625" bestFit="1" customWidth="1"/>
    <col min="2" max="2" width="5.85546875" customWidth="1"/>
    <col min="3" max="3" width="5.5703125" customWidth="1"/>
    <col min="4" max="4" width="39.140625" bestFit="1" customWidth="1"/>
    <col min="5" max="5" width="39" bestFit="1" customWidth="1"/>
    <col min="6" max="6" width="14.42578125" bestFit="1" customWidth="1"/>
    <col min="7" max="7" width="9.5703125" bestFit="1" customWidth="1"/>
    <col min="8" max="8" width="17.7109375" bestFit="1" customWidth="1"/>
    <col min="9" max="9" width="8.7109375" customWidth="1"/>
    <col min="10" max="10" width="7" customWidth="1"/>
    <col min="11" max="11" width="9.5703125" customWidth="1"/>
    <col min="12" max="12" width="27.28515625" bestFit="1" customWidth="1"/>
    <col min="13" max="13" width="7.28515625" customWidth="1"/>
    <col min="14" max="14" width="8.140625" customWidth="1"/>
    <col min="15" max="15" width="10.42578125" customWidth="1"/>
    <col min="16" max="16" width="10.28515625" customWidth="1"/>
    <col min="17" max="17" width="15" style="1" customWidth="1"/>
    <col min="18" max="18" width="13.5703125" style="1" customWidth="1"/>
    <col min="19" max="20" width="12.7109375" style="1" customWidth="1"/>
    <col min="21" max="21" width="14.5703125" style="1" customWidth="1"/>
    <col min="22" max="22" width="9.5703125" style="209" bestFit="1" customWidth="1"/>
    <col min="23" max="23" width="13" style="31" customWidth="1"/>
    <col min="24" max="24" width="11.85546875" style="41" customWidth="1"/>
    <col min="25" max="25" width="51.5703125" customWidth="1"/>
  </cols>
  <sheetData>
    <row r="1" spans="1:24" s="205" customFormat="1" ht="15.75" customHeight="1" x14ac:dyDescent="0.25">
      <c r="A1" s="311" t="s">
        <v>1385</v>
      </c>
      <c r="B1" s="311"/>
      <c r="C1" s="311"/>
      <c r="D1" s="311"/>
      <c r="E1" s="311"/>
      <c r="F1" s="311"/>
      <c r="G1" s="311"/>
      <c r="H1" s="311"/>
      <c r="I1" s="311"/>
      <c r="J1" s="311"/>
      <c r="K1" s="311"/>
      <c r="L1" s="311"/>
      <c r="M1" s="311"/>
      <c r="N1" s="311"/>
      <c r="O1" s="311"/>
      <c r="P1" s="311"/>
      <c r="Q1" s="311"/>
      <c r="R1" s="311"/>
      <c r="S1" s="311"/>
      <c r="T1" s="311"/>
      <c r="U1" s="311"/>
      <c r="V1" s="311"/>
      <c r="W1" s="311"/>
      <c r="X1" s="275"/>
    </row>
    <row r="2" spans="1:24" s="205" customFormat="1" ht="15.75" customHeight="1" x14ac:dyDescent="0.25">
      <c r="A2" s="311" t="s">
        <v>2295</v>
      </c>
      <c r="B2" s="311"/>
      <c r="C2" s="311"/>
      <c r="D2" s="311"/>
      <c r="E2" s="311"/>
      <c r="F2" s="311"/>
      <c r="G2" s="311"/>
      <c r="H2" s="311"/>
      <c r="I2" s="311"/>
      <c r="J2" s="311"/>
      <c r="K2" s="311"/>
      <c r="L2" s="311"/>
      <c r="M2" s="311"/>
      <c r="N2" s="311"/>
      <c r="O2" s="311"/>
      <c r="P2" s="311"/>
      <c r="Q2" s="311"/>
      <c r="R2" s="311"/>
      <c r="S2" s="311"/>
      <c r="T2" s="311"/>
      <c r="U2" s="311"/>
      <c r="V2" s="311"/>
      <c r="W2" s="311"/>
      <c r="X2" s="275"/>
    </row>
    <row r="3" spans="1:24" s="205" customFormat="1" ht="15.75" customHeight="1" x14ac:dyDescent="0.25">
      <c r="A3" s="311" t="s">
        <v>1386</v>
      </c>
      <c r="B3" s="311"/>
      <c r="C3" s="311"/>
      <c r="D3" s="311"/>
      <c r="E3" s="311"/>
      <c r="F3" s="311"/>
      <c r="G3" s="311"/>
      <c r="H3" s="311"/>
      <c r="I3" s="311"/>
      <c r="J3" s="311"/>
      <c r="K3" s="311"/>
      <c r="L3" s="311"/>
      <c r="M3" s="311"/>
      <c r="N3" s="311"/>
      <c r="O3" s="311"/>
      <c r="P3" s="311"/>
      <c r="Q3" s="311"/>
      <c r="R3" s="311"/>
      <c r="S3" s="311"/>
      <c r="T3" s="311"/>
      <c r="U3" s="311"/>
      <c r="V3" s="311"/>
      <c r="W3" s="311"/>
      <c r="X3" s="275"/>
    </row>
    <row r="4" spans="1:24" s="205" customFormat="1" ht="15.75" x14ac:dyDescent="0.25">
      <c r="A4" s="454" t="s">
        <v>2296</v>
      </c>
      <c r="B4" s="454"/>
      <c r="C4" s="454"/>
      <c r="D4" s="454"/>
      <c r="E4" s="454" t="s">
        <v>2297</v>
      </c>
      <c r="F4" s="454"/>
      <c r="G4" s="454"/>
      <c r="H4" s="454"/>
      <c r="I4" s="454"/>
      <c r="J4" s="454"/>
      <c r="K4" s="454"/>
      <c r="L4" s="454"/>
      <c r="M4" s="454"/>
      <c r="N4" s="454"/>
      <c r="O4" s="454"/>
      <c r="P4" s="454"/>
      <c r="Q4" s="454"/>
      <c r="R4" s="454"/>
      <c r="S4" s="454"/>
      <c r="T4" s="454"/>
      <c r="U4" s="454"/>
      <c r="V4" s="454"/>
      <c r="W4" s="407">
        <v>43384</v>
      </c>
      <c r="X4" s="275"/>
    </row>
    <row r="5" spans="1:24" s="272" customFormat="1" ht="22.5" x14ac:dyDescent="0.2">
      <c r="A5" s="469" t="s">
        <v>1387</v>
      </c>
      <c r="B5" s="470"/>
      <c r="C5" s="470"/>
      <c r="D5" s="470"/>
      <c r="E5" s="470"/>
      <c r="F5" s="470"/>
      <c r="G5" s="470"/>
      <c r="H5" s="470"/>
      <c r="I5" s="470"/>
      <c r="J5" s="470"/>
      <c r="K5" s="470"/>
      <c r="L5" s="470"/>
      <c r="M5" s="470"/>
      <c r="N5" s="470"/>
      <c r="O5" s="470"/>
      <c r="P5" s="471"/>
      <c r="Q5" s="469" t="s">
        <v>1768</v>
      </c>
      <c r="R5" s="470"/>
      <c r="S5" s="470"/>
      <c r="T5" s="470"/>
      <c r="U5" s="471"/>
      <c r="V5" s="271" t="s">
        <v>1387</v>
      </c>
      <c r="W5" s="244"/>
      <c r="X5" s="276" t="s">
        <v>661</v>
      </c>
    </row>
    <row r="6" spans="1:24" s="190" customFormat="1" ht="102" x14ac:dyDescent="0.2">
      <c r="A6" s="271" t="s">
        <v>1388</v>
      </c>
      <c r="B6" s="271" t="s">
        <v>1929</v>
      </c>
      <c r="C6" s="271" t="s">
        <v>1389</v>
      </c>
      <c r="D6" s="271" t="s">
        <v>667</v>
      </c>
      <c r="E6" s="271" t="s">
        <v>150</v>
      </c>
      <c r="F6" s="271" t="s">
        <v>1390</v>
      </c>
      <c r="G6" s="271" t="s">
        <v>1930</v>
      </c>
      <c r="H6" s="271" t="s">
        <v>151</v>
      </c>
      <c r="I6" s="271" t="s">
        <v>152</v>
      </c>
      <c r="J6" s="271" t="s">
        <v>153</v>
      </c>
      <c r="K6" s="271" t="s">
        <v>154</v>
      </c>
      <c r="L6" s="271" t="s">
        <v>155</v>
      </c>
      <c r="M6" s="271" t="s">
        <v>1931</v>
      </c>
      <c r="N6" s="271" t="s">
        <v>1932</v>
      </c>
      <c r="O6" s="271" t="s">
        <v>1933</v>
      </c>
      <c r="P6" s="271" t="s">
        <v>1934</v>
      </c>
      <c r="Q6" s="408" t="s">
        <v>1935</v>
      </c>
      <c r="R6" s="408" t="s">
        <v>1936</v>
      </c>
      <c r="S6" s="408" t="s">
        <v>1937</v>
      </c>
      <c r="T6" s="408" t="s">
        <v>1938</v>
      </c>
      <c r="U6" s="408" t="s">
        <v>1939</v>
      </c>
      <c r="V6" s="271" t="s">
        <v>1391</v>
      </c>
      <c r="W6" s="403" t="s">
        <v>660</v>
      </c>
      <c r="X6" s="412" t="s">
        <v>661</v>
      </c>
    </row>
    <row r="7" spans="1:24" s="274" customFormat="1" x14ac:dyDescent="0.2">
      <c r="A7" s="287">
        <v>88</v>
      </c>
      <c r="B7" s="288" t="s">
        <v>38</v>
      </c>
      <c r="C7" s="288" t="s">
        <v>1387</v>
      </c>
      <c r="D7" s="288" t="s">
        <v>668</v>
      </c>
      <c r="E7" s="288" t="s">
        <v>61</v>
      </c>
      <c r="F7" s="287">
        <v>15296</v>
      </c>
      <c r="G7" s="288" t="s">
        <v>62</v>
      </c>
      <c r="H7" s="288" t="s">
        <v>1392</v>
      </c>
      <c r="I7" s="288" t="s">
        <v>63</v>
      </c>
      <c r="J7" s="287">
        <v>22</v>
      </c>
      <c r="K7" s="287">
        <v>1</v>
      </c>
      <c r="L7" s="288" t="s">
        <v>39</v>
      </c>
      <c r="M7" s="288" t="s">
        <v>40</v>
      </c>
      <c r="N7" s="288" t="s">
        <v>41</v>
      </c>
      <c r="O7" s="288" t="s">
        <v>42</v>
      </c>
      <c r="P7" s="288" t="s">
        <v>1387</v>
      </c>
      <c r="Q7" s="289">
        <v>0</v>
      </c>
      <c r="R7" s="289">
        <v>0</v>
      </c>
      <c r="S7" s="289">
        <v>122081</v>
      </c>
      <c r="T7" s="289">
        <v>122081</v>
      </c>
      <c r="U7" s="289">
        <v>13251</v>
      </c>
      <c r="V7" s="287">
        <v>2017</v>
      </c>
      <c r="W7" s="404"/>
      <c r="X7" s="273" t="str">
        <f t="shared" ref="X7:X70" si="0">IF(OR(K7&gt;3,T7=0),"",IF(N7="WDS",T7/U7,""))</f>
        <v/>
      </c>
    </row>
    <row r="8" spans="1:24" x14ac:dyDescent="0.2">
      <c r="A8" s="287">
        <v>539</v>
      </c>
      <c r="B8" s="288" t="s">
        <v>38</v>
      </c>
      <c r="C8" s="288" t="s">
        <v>1387</v>
      </c>
      <c r="D8" s="288" t="s">
        <v>1494</v>
      </c>
      <c r="E8" s="288" t="s">
        <v>79</v>
      </c>
      <c r="F8" s="287">
        <v>54895</v>
      </c>
      <c r="G8" s="288" t="s">
        <v>46</v>
      </c>
      <c r="H8" s="288" t="s">
        <v>1393</v>
      </c>
      <c r="I8" s="288" t="s">
        <v>63</v>
      </c>
      <c r="J8" s="287">
        <v>22</v>
      </c>
      <c r="K8" s="287">
        <v>2</v>
      </c>
      <c r="L8" s="288" t="s">
        <v>57</v>
      </c>
      <c r="M8" s="288" t="s">
        <v>64</v>
      </c>
      <c r="N8" s="288" t="s">
        <v>41</v>
      </c>
      <c r="O8" s="288" t="s">
        <v>65</v>
      </c>
      <c r="P8" s="288" t="s">
        <v>1387</v>
      </c>
      <c r="Q8" s="289">
        <v>10347</v>
      </c>
      <c r="R8" s="289">
        <v>10347</v>
      </c>
      <c r="S8" s="289">
        <v>0</v>
      </c>
      <c r="T8" s="289">
        <v>0</v>
      </c>
      <c r="U8" s="289">
        <v>1797</v>
      </c>
      <c r="V8" s="287">
        <v>2017</v>
      </c>
      <c r="W8" s="404"/>
      <c r="X8" s="273" t="str">
        <f t="shared" si="0"/>
        <v/>
      </c>
    </row>
    <row r="9" spans="1:24" x14ac:dyDescent="0.2">
      <c r="A9" s="287">
        <v>540</v>
      </c>
      <c r="B9" s="288" t="s">
        <v>38</v>
      </c>
      <c r="C9" s="288" t="s">
        <v>1387</v>
      </c>
      <c r="D9" s="288" t="s">
        <v>669</v>
      </c>
      <c r="E9" s="288" t="s">
        <v>670</v>
      </c>
      <c r="F9" s="287">
        <v>22379</v>
      </c>
      <c r="G9" s="288" t="s">
        <v>46</v>
      </c>
      <c r="H9" s="288" t="s">
        <v>1393</v>
      </c>
      <c r="I9" s="288" t="s">
        <v>63</v>
      </c>
      <c r="J9" s="287">
        <v>22</v>
      </c>
      <c r="K9" s="287">
        <v>2</v>
      </c>
      <c r="L9" s="288" t="s">
        <v>57</v>
      </c>
      <c r="M9" s="288" t="s">
        <v>55</v>
      </c>
      <c r="N9" s="288" t="s">
        <v>71</v>
      </c>
      <c r="O9" s="288" t="s">
        <v>72</v>
      </c>
      <c r="P9" s="288" t="s">
        <v>52</v>
      </c>
      <c r="Q9" s="289">
        <v>0</v>
      </c>
      <c r="R9" s="289">
        <v>0</v>
      </c>
      <c r="S9" s="289">
        <v>0</v>
      </c>
      <c r="T9" s="289">
        <v>0</v>
      </c>
      <c r="U9" s="289">
        <v>0</v>
      </c>
      <c r="V9" s="287">
        <v>2017</v>
      </c>
      <c r="W9" s="404"/>
      <c r="X9" s="273" t="str">
        <f t="shared" si="0"/>
        <v/>
      </c>
    </row>
    <row r="10" spans="1:24" x14ac:dyDescent="0.2">
      <c r="A10" s="287">
        <v>540</v>
      </c>
      <c r="B10" s="288" t="s">
        <v>38</v>
      </c>
      <c r="C10" s="288" t="s">
        <v>1387</v>
      </c>
      <c r="D10" s="288" t="s">
        <v>669</v>
      </c>
      <c r="E10" s="288" t="s">
        <v>670</v>
      </c>
      <c r="F10" s="287">
        <v>22379</v>
      </c>
      <c r="G10" s="288" t="s">
        <v>46</v>
      </c>
      <c r="H10" s="288" t="s">
        <v>1393</v>
      </c>
      <c r="I10" s="288" t="s">
        <v>63</v>
      </c>
      <c r="J10" s="287">
        <v>22</v>
      </c>
      <c r="K10" s="287">
        <v>2</v>
      </c>
      <c r="L10" s="288" t="s">
        <v>57</v>
      </c>
      <c r="M10" s="288" t="s">
        <v>55</v>
      </c>
      <c r="N10" s="288" t="s">
        <v>81</v>
      </c>
      <c r="O10" s="288" t="s">
        <v>72</v>
      </c>
      <c r="P10" s="288" t="s">
        <v>52</v>
      </c>
      <c r="Q10" s="289">
        <v>1035</v>
      </c>
      <c r="R10" s="289">
        <v>1035</v>
      </c>
      <c r="S10" s="289">
        <v>5868</v>
      </c>
      <c r="T10" s="289">
        <v>5868</v>
      </c>
      <c r="U10" s="289">
        <v>481</v>
      </c>
      <c r="V10" s="287">
        <v>2017</v>
      </c>
      <c r="W10" s="404"/>
      <c r="X10" s="273" t="str">
        <f t="shared" si="0"/>
        <v/>
      </c>
    </row>
    <row r="11" spans="1:24" x14ac:dyDescent="0.2">
      <c r="A11" s="287">
        <v>541</v>
      </c>
      <c r="B11" s="288" t="s">
        <v>38</v>
      </c>
      <c r="C11" s="288" t="s">
        <v>1387</v>
      </c>
      <c r="D11" s="288" t="s">
        <v>671</v>
      </c>
      <c r="E11" s="288" t="s">
        <v>79</v>
      </c>
      <c r="F11" s="287">
        <v>54895</v>
      </c>
      <c r="G11" s="288" t="s">
        <v>46</v>
      </c>
      <c r="H11" s="288" t="s">
        <v>1393</v>
      </c>
      <c r="I11" s="288" t="s">
        <v>63</v>
      </c>
      <c r="J11" s="287">
        <v>22</v>
      </c>
      <c r="K11" s="287">
        <v>2</v>
      </c>
      <c r="L11" s="288" t="s">
        <v>57</v>
      </c>
      <c r="M11" s="288" t="s">
        <v>40</v>
      </c>
      <c r="N11" s="288" t="s">
        <v>41</v>
      </c>
      <c r="O11" s="288" t="s">
        <v>42</v>
      </c>
      <c r="P11" s="288" t="s">
        <v>1387</v>
      </c>
      <c r="Q11" s="289">
        <v>0</v>
      </c>
      <c r="R11" s="289">
        <v>0</v>
      </c>
      <c r="S11" s="289">
        <v>293968</v>
      </c>
      <c r="T11" s="289">
        <v>293968</v>
      </c>
      <c r="U11" s="289">
        <v>31908</v>
      </c>
      <c r="V11" s="287">
        <v>2017</v>
      </c>
      <c r="W11" s="404"/>
      <c r="X11" s="273" t="str">
        <f t="shared" si="0"/>
        <v/>
      </c>
    </row>
    <row r="12" spans="1:24" x14ac:dyDescent="0.2">
      <c r="A12" s="287">
        <v>542</v>
      </c>
      <c r="B12" s="288" t="s">
        <v>38</v>
      </c>
      <c r="C12" s="288" t="s">
        <v>1387</v>
      </c>
      <c r="D12" s="288" t="s">
        <v>672</v>
      </c>
      <c r="E12" s="288" t="s">
        <v>670</v>
      </c>
      <c r="F12" s="287">
        <v>22379</v>
      </c>
      <c r="G12" s="288" t="s">
        <v>46</v>
      </c>
      <c r="H12" s="288" t="s">
        <v>1393</v>
      </c>
      <c r="I12" s="288" t="s">
        <v>63</v>
      </c>
      <c r="J12" s="287">
        <v>22</v>
      </c>
      <c r="K12" s="287">
        <v>2</v>
      </c>
      <c r="L12" s="288" t="s">
        <v>57</v>
      </c>
      <c r="M12" s="288" t="s">
        <v>55</v>
      </c>
      <c r="N12" s="288" t="s">
        <v>71</v>
      </c>
      <c r="O12" s="288" t="s">
        <v>72</v>
      </c>
      <c r="P12" s="288" t="s">
        <v>52</v>
      </c>
      <c r="Q12" s="289">
        <v>0</v>
      </c>
      <c r="R12" s="289">
        <v>0</v>
      </c>
      <c r="S12" s="289">
        <v>0</v>
      </c>
      <c r="T12" s="289">
        <v>0</v>
      </c>
      <c r="U12" s="289">
        <v>0</v>
      </c>
      <c r="V12" s="287">
        <v>2017</v>
      </c>
      <c r="W12" s="404"/>
      <c r="X12" s="273" t="str">
        <f t="shared" si="0"/>
        <v/>
      </c>
    </row>
    <row r="13" spans="1:24" x14ac:dyDescent="0.2">
      <c r="A13" s="287">
        <v>542</v>
      </c>
      <c r="B13" s="288" t="s">
        <v>38</v>
      </c>
      <c r="C13" s="288" t="s">
        <v>1387</v>
      </c>
      <c r="D13" s="288" t="s">
        <v>672</v>
      </c>
      <c r="E13" s="288" t="s">
        <v>670</v>
      </c>
      <c r="F13" s="287">
        <v>22379</v>
      </c>
      <c r="G13" s="288" t="s">
        <v>46</v>
      </c>
      <c r="H13" s="288" t="s">
        <v>1393</v>
      </c>
      <c r="I13" s="288" t="s">
        <v>63</v>
      </c>
      <c r="J13" s="287">
        <v>22</v>
      </c>
      <c r="K13" s="287">
        <v>2</v>
      </c>
      <c r="L13" s="288" t="s">
        <v>57</v>
      </c>
      <c r="M13" s="288" t="s">
        <v>55</v>
      </c>
      <c r="N13" s="288" t="s">
        <v>81</v>
      </c>
      <c r="O13" s="288" t="s">
        <v>72</v>
      </c>
      <c r="P13" s="288" t="s">
        <v>52</v>
      </c>
      <c r="Q13" s="289">
        <v>5937</v>
      </c>
      <c r="R13" s="289">
        <v>5937</v>
      </c>
      <c r="S13" s="289">
        <v>33663</v>
      </c>
      <c r="T13" s="289">
        <v>33663</v>
      </c>
      <c r="U13" s="289">
        <v>2607</v>
      </c>
      <c r="V13" s="287">
        <v>2017</v>
      </c>
      <c r="W13" s="404"/>
      <c r="X13" s="273" t="str">
        <f t="shared" si="0"/>
        <v/>
      </c>
    </row>
    <row r="14" spans="1:24" x14ac:dyDescent="0.2">
      <c r="A14" s="287">
        <v>544</v>
      </c>
      <c r="B14" s="288" t="s">
        <v>38</v>
      </c>
      <c r="C14" s="288" t="s">
        <v>1387</v>
      </c>
      <c r="D14" s="288" t="s">
        <v>82</v>
      </c>
      <c r="E14" s="288" t="s">
        <v>534</v>
      </c>
      <c r="F14" s="287">
        <v>22350</v>
      </c>
      <c r="G14" s="288" t="s">
        <v>46</v>
      </c>
      <c r="H14" s="288" t="s">
        <v>1393</v>
      </c>
      <c r="I14" s="288" t="s">
        <v>63</v>
      </c>
      <c r="J14" s="287">
        <v>22</v>
      </c>
      <c r="K14" s="287">
        <v>2</v>
      </c>
      <c r="L14" s="288" t="s">
        <v>57</v>
      </c>
      <c r="M14" s="288" t="s">
        <v>55</v>
      </c>
      <c r="N14" s="288" t="s">
        <v>51</v>
      </c>
      <c r="O14" s="288" t="s">
        <v>51</v>
      </c>
      <c r="P14" s="288" t="s">
        <v>52</v>
      </c>
      <c r="Q14" s="289">
        <v>0</v>
      </c>
      <c r="R14" s="289">
        <v>0</v>
      </c>
      <c r="S14" s="289">
        <v>0</v>
      </c>
      <c r="T14" s="289">
        <v>0</v>
      </c>
      <c r="U14" s="289">
        <v>0</v>
      </c>
      <c r="V14" s="287">
        <v>2017</v>
      </c>
      <c r="W14" s="404" t="s">
        <v>662</v>
      </c>
      <c r="X14" s="273" t="str">
        <f t="shared" si="0"/>
        <v/>
      </c>
    </row>
    <row r="15" spans="1:24" x14ac:dyDescent="0.2">
      <c r="A15" s="287">
        <v>544</v>
      </c>
      <c r="B15" s="288" t="s">
        <v>38</v>
      </c>
      <c r="C15" s="288" t="s">
        <v>1387</v>
      </c>
      <c r="D15" s="288" t="s">
        <v>82</v>
      </c>
      <c r="E15" s="288" t="s">
        <v>534</v>
      </c>
      <c r="F15" s="287">
        <v>22350</v>
      </c>
      <c r="G15" s="288" t="s">
        <v>46</v>
      </c>
      <c r="H15" s="288" t="s">
        <v>1393</v>
      </c>
      <c r="I15" s="288" t="s">
        <v>63</v>
      </c>
      <c r="J15" s="287">
        <v>22</v>
      </c>
      <c r="K15" s="287">
        <v>2</v>
      </c>
      <c r="L15" s="288" t="s">
        <v>57</v>
      </c>
      <c r="M15" s="288" t="s">
        <v>55</v>
      </c>
      <c r="N15" s="288" t="s">
        <v>71</v>
      </c>
      <c r="O15" s="288" t="s">
        <v>72</v>
      </c>
      <c r="P15" s="288" t="s">
        <v>52</v>
      </c>
      <c r="Q15" s="289">
        <v>0</v>
      </c>
      <c r="R15" s="289">
        <v>0</v>
      </c>
      <c r="S15" s="289">
        <v>0</v>
      </c>
      <c r="T15" s="289">
        <v>0</v>
      </c>
      <c r="U15" s="289">
        <v>0</v>
      </c>
      <c r="V15" s="287">
        <v>2017</v>
      </c>
      <c r="W15" s="404" t="s">
        <v>662</v>
      </c>
      <c r="X15" s="273" t="str">
        <f t="shared" si="0"/>
        <v/>
      </c>
    </row>
    <row r="16" spans="1:24" x14ac:dyDescent="0.2">
      <c r="A16" s="287">
        <v>544</v>
      </c>
      <c r="B16" s="288" t="s">
        <v>38</v>
      </c>
      <c r="C16" s="288" t="s">
        <v>1387</v>
      </c>
      <c r="D16" s="288" t="s">
        <v>82</v>
      </c>
      <c r="E16" s="288" t="s">
        <v>534</v>
      </c>
      <c r="F16" s="287">
        <v>22350</v>
      </c>
      <c r="G16" s="288" t="s">
        <v>46</v>
      </c>
      <c r="H16" s="288" t="s">
        <v>1393</v>
      </c>
      <c r="I16" s="288" t="s">
        <v>63</v>
      </c>
      <c r="J16" s="287">
        <v>22</v>
      </c>
      <c r="K16" s="287">
        <v>2</v>
      </c>
      <c r="L16" s="288" t="s">
        <v>57</v>
      </c>
      <c r="M16" s="288" t="s">
        <v>55</v>
      </c>
      <c r="N16" s="288" t="s">
        <v>81</v>
      </c>
      <c r="O16" s="288" t="s">
        <v>72</v>
      </c>
      <c r="P16" s="288" t="s">
        <v>52</v>
      </c>
      <c r="Q16" s="289">
        <v>6664</v>
      </c>
      <c r="R16" s="289">
        <v>6664</v>
      </c>
      <c r="S16" s="289">
        <v>37318</v>
      </c>
      <c r="T16" s="289">
        <v>37318</v>
      </c>
      <c r="U16" s="289">
        <v>3678.7890000000002</v>
      </c>
      <c r="V16" s="287">
        <v>2017</v>
      </c>
      <c r="W16" s="404" t="s">
        <v>662</v>
      </c>
      <c r="X16" s="273" t="str">
        <f t="shared" si="0"/>
        <v/>
      </c>
    </row>
    <row r="17" spans="1:24" x14ac:dyDescent="0.2">
      <c r="A17" s="287">
        <v>544</v>
      </c>
      <c r="B17" s="288" t="s">
        <v>38</v>
      </c>
      <c r="C17" s="288" t="s">
        <v>1387</v>
      </c>
      <c r="D17" s="288" t="s">
        <v>82</v>
      </c>
      <c r="E17" s="288" t="s">
        <v>534</v>
      </c>
      <c r="F17" s="287">
        <v>22350</v>
      </c>
      <c r="G17" s="288" t="s">
        <v>46</v>
      </c>
      <c r="H17" s="288" t="s">
        <v>1393</v>
      </c>
      <c r="I17" s="288" t="s">
        <v>63</v>
      </c>
      <c r="J17" s="287">
        <v>22</v>
      </c>
      <c r="K17" s="287">
        <v>2</v>
      </c>
      <c r="L17" s="288" t="s">
        <v>57</v>
      </c>
      <c r="M17" s="288" t="s">
        <v>55</v>
      </c>
      <c r="N17" s="288" t="s">
        <v>44</v>
      </c>
      <c r="O17" s="288" t="s">
        <v>44</v>
      </c>
      <c r="P17" s="288" t="s">
        <v>1195</v>
      </c>
      <c r="Q17" s="289">
        <v>67664</v>
      </c>
      <c r="R17" s="289">
        <v>67664</v>
      </c>
      <c r="S17" s="289">
        <v>67664</v>
      </c>
      <c r="T17" s="289">
        <v>67664</v>
      </c>
      <c r="U17" s="289">
        <v>6670.2110000000002</v>
      </c>
      <c r="V17" s="287">
        <v>2017</v>
      </c>
      <c r="W17" s="404" t="s">
        <v>662</v>
      </c>
      <c r="X17" s="273" t="str">
        <f t="shared" si="0"/>
        <v/>
      </c>
    </row>
    <row r="18" spans="1:24" x14ac:dyDescent="0.2">
      <c r="A18" s="287">
        <v>544</v>
      </c>
      <c r="B18" s="288" t="s">
        <v>38</v>
      </c>
      <c r="C18" s="288" t="s">
        <v>1387</v>
      </c>
      <c r="D18" s="288" t="s">
        <v>82</v>
      </c>
      <c r="E18" s="288" t="s">
        <v>534</v>
      </c>
      <c r="F18" s="287">
        <v>22350</v>
      </c>
      <c r="G18" s="288" t="s">
        <v>46</v>
      </c>
      <c r="H18" s="288" t="s">
        <v>1393</v>
      </c>
      <c r="I18" s="288" t="s">
        <v>63</v>
      </c>
      <c r="J18" s="287">
        <v>22</v>
      </c>
      <c r="K18" s="287">
        <v>2</v>
      </c>
      <c r="L18" s="288" t="s">
        <v>57</v>
      </c>
      <c r="M18" s="288" t="s">
        <v>55</v>
      </c>
      <c r="N18" s="288" t="s">
        <v>66</v>
      </c>
      <c r="O18" s="288" t="s">
        <v>66</v>
      </c>
      <c r="P18" s="288" t="s">
        <v>52</v>
      </c>
      <c r="Q18" s="289">
        <v>0</v>
      </c>
      <c r="R18" s="289">
        <v>0</v>
      </c>
      <c r="S18" s="289">
        <v>0</v>
      </c>
      <c r="T18" s="289">
        <v>0</v>
      </c>
      <c r="U18" s="289">
        <v>0</v>
      </c>
      <c r="V18" s="287">
        <v>2017</v>
      </c>
      <c r="W18" s="404" t="s">
        <v>662</v>
      </c>
      <c r="X18" s="273" t="str">
        <f t="shared" si="0"/>
        <v/>
      </c>
    </row>
    <row r="19" spans="1:24" x14ac:dyDescent="0.2">
      <c r="A19" s="287">
        <v>546</v>
      </c>
      <c r="B19" s="288" t="s">
        <v>38</v>
      </c>
      <c r="C19" s="288" t="s">
        <v>1387</v>
      </c>
      <c r="D19" s="288" t="s">
        <v>83</v>
      </c>
      <c r="E19" s="288" t="s">
        <v>84</v>
      </c>
      <c r="F19" s="287">
        <v>22380</v>
      </c>
      <c r="G19" s="288" t="s">
        <v>46</v>
      </c>
      <c r="H19" s="288" t="s">
        <v>1393</v>
      </c>
      <c r="I19" s="288" t="s">
        <v>63</v>
      </c>
      <c r="J19" s="287">
        <v>22</v>
      </c>
      <c r="K19" s="287">
        <v>2</v>
      </c>
      <c r="L19" s="288" t="s">
        <v>57</v>
      </c>
      <c r="M19" s="288" t="s">
        <v>56</v>
      </c>
      <c r="N19" s="288" t="s">
        <v>51</v>
      </c>
      <c r="O19" s="288" t="s">
        <v>51</v>
      </c>
      <c r="P19" s="288" t="s">
        <v>52</v>
      </c>
      <c r="Q19" s="289">
        <v>12</v>
      </c>
      <c r="R19" s="289">
        <v>12</v>
      </c>
      <c r="S19" s="289">
        <v>70</v>
      </c>
      <c r="T19" s="289">
        <v>70</v>
      </c>
      <c r="U19" s="289">
        <v>30</v>
      </c>
      <c r="V19" s="287">
        <v>2017</v>
      </c>
      <c r="W19" s="404"/>
      <c r="X19" s="273" t="str">
        <f t="shared" si="0"/>
        <v/>
      </c>
    </row>
    <row r="20" spans="1:24" x14ac:dyDescent="0.2">
      <c r="A20" s="287">
        <v>546</v>
      </c>
      <c r="B20" s="288" t="s">
        <v>38</v>
      </c>
      <c r="C20" s="288" t="s">
        <v>1387</v>
      </c>
      <c r="D20" s="288" t="s">
        <v>83</v>
      </c>
      <c r="E20" s="288" t="s">
        <v>84</v>
      </c>
      <c r="F20" s="287">
        <v>22380</v>
      </c>
      <c r="G20" s="288" t="s">
        <v>46</v>
      </c>
      <c r="H20" s="288" t="s">
        <v>1393</v>
      </c>
      <c r="I20" s="288" t="s">
        <v>63</v>
      </c>
      <c r="J20" s="287">
        <v>22</v>
      </c>
      <c r="K20" s="287">
        <v>2</v>
      </c>
      <c r="L20" s="288" t="s">
        <v>57</v>
      </c>
      <c r="M20" s="288" t="s">
        <v>47</v>
      </c>
      <c r="N20" s="288" t="s">
        <v>51</v>
      </c>
      <c r="O20" s="288" t="s">
        <v>51</v>
      </c>
      <c r="P20" s="288" t="s">
        <v>52</v>
      </c>
      <c r="Q20" s="289">
        <v>1286</v>
      </c>
      <c r="R20" s="289">
        <v>1286</v>
      </c>
      <c r="S20" s="289">
        <v>7424</v>
      </c>
      <c r="T20" s="289">
        <v>7424</v>
      </c>
      <c r="U20" s="289">
        <v>579.05899999999997</v>
      </c>
      <c r="V20" s="287">
        <v>2017</v>
      </c>
      <c r="W20" s="404" t="s">
        <v>662</v>
      </c>
      <c r="X20" s="273" t="str">
        <f t="shared" si="0"/>
        <v/>
      </c>
    </row>
    <row r="21" spans="1:24" x14ac:dyDescent="0.2">
      <c r="A21" s="287">
        <v>546</v>
      </c>
      <c r="B21" s="288" t="s">
        <v>38</v>
      </c>
      <c r="C21" s="288" t="s">
        <v>1387</v>
      </c>
      <c r="D21" s="288" t="s">
        <v>83</v>
      </c>
      <c r="E21" s="288" t="s">
        <v>84</v>
      </c>
      <c r="F21" s="287">
        <v>22380</v>
      </c>
      <c r="G21" s="288" t="s">
        <v>46</v>
      </c>
      <c r="H21" s="288" t="s">
        <v>1393</v>
      </c>
      <c r="I21" s="288" t="s">
        <v>63</v>
      </c>
      <c r="J21" s="287">
        <v>22</v>
      </c>
      <c r="K21" s="287">
        <v>2</v>
      </c>
      <c r="L21" s="288" t="s">
        <v>57</v>
      </c>
      <c r="M21" s="288" t="s">
        <v>47</v>
      </c>
      <c r="N21" s="288" t="s">
        <v>44</v>
      </c>
      <c r="O21" s="288" t="s">
        <v>44</v>
      </c>
      <c r="P21" s="288" t="s">
        <v>1195</v>
      </c>
      <c r="Q21" s="289">
        <v>121250</v>
      </c>
      <c r="R21" s="289">
        <v>121250</v>
      </c>
      <c r="S21" s="289">
        <v>124887</v>
      </c>
      <c r="T21" s="289">
        <v>124887</v>
      </c>
      <c r="U21" s="289">
        <v>9927.1530000000002</v>
      </c>
      <c r="V21" s="287">
        <v>2017</v>
      </c>
      <c r="W21" s="404" t="s">
        <v>662</v>
      </c>
      <c r="X21" s="273" t="str">
        <f t="shared" si="0"/>
        <v/>
      </c>
    </row>
    <row r="22" spans="1:24" x14ac:dyDescent="0.2">
      <c r="A22" s="287">
        <v>546</v>
      </c>
      <c r="B22" s="288" t="s">
        <v>38</v>
      </c>
      <c r="C22" s="288" t="s">
        <v>1387</v>
      </c>
      <c r="D22" s="288" t="s">
        <v>83</v>
      </c>
      <c r="E22" s="288" t="s">
        <v>84</v>
      </c>
      <c r="F22" s="287">
        <v>22380</v>
      </c>
      <c r="G22" s="288" t="s">
        <v>46</v>
      </c>
      <c r="H22" s="288" t="s">
        <v>1393</v>
      </c>
      <c r="I22" s="288" t="s">
        <v>63</v>
      </c>
      <c r="J22" s="287">
        <v>22</v>
      </c>
      <c r="K22" s="287">
        <v>2</v>
      </c>
      <c r="L22" s="288" t="s">
        <v>57</v>
      </c>
      <c r="M22" s="288" t="s">
        <v>47</v>
      </c>
      <c r="N22" s="288" t="s">
        <v>66</v>
      </c>
      <c r="O22" s="288" t="s">
        <v>66</v>
      </c>
      <c r="P22" s="288" t="s">
        <v>52</v>
      </c>
      <c r="Q22" s="289">
        <v>74548</v>
      </c>
      <c r="R22" s="289">
        <v>74548</v>
      </c>
      <c r="S22" s="289">
        <v>441636</v>
      </c>
      <c r="T22" s="289">
        <v>441636</v>
      </c>
      <c r="U22" s="289">
        <v>34770.788</v>
      </c>
      <c r="V22" s="287">
        <v>2017</v>
      </c>
      <c r="W22" s="404" t="s">
        <v>662</v>
      </c>
      <c r="X22" s="273" t="str">
        <f t="shared" si="0"/>
        <v/>
      </c>
    </row>
    <row r="23" spans="1:24" x14ac:dyDescent="0.2">
      <c r="A23" s="287">
        <v>547</v>
      </c>
      <c r="B23" s="288" t="s">
        <v>38</v>
      </c>
      <c r="C23" s="288" t="s">
        <v>1387</v>
      </c>
      <c r="D23" s="288" t="s">
        <v>85</v>
      </c>
      <c r="E23" s="288" t="s">
        <v>1394</v>
      </c>
      <c r="F23" s="287">
        <v>58185</v>
      </c>
      <c r="G23" s="288" t="s">
        <v>86</v>
      </c>
      <c r="H23" s="288" t="s">
        <v>1393</v>
      </c>
      <c r="I23" s="288" t="s">
        <v>63</v>
      </c>
      <c r="J23" s="287">
        <v>22</v>
      </c>
      <c r="K23" s="287">
        <v>2</v>
      </c>
      <c r="L23" s="288" t="s">
        <v>57</v>
      </c>
      <c r="M23" s="288" t="s">
        <v>64</v>
      </c>
      <c r="N23" s="288" t="s">
        <v>41</v>
      </c>
      <c r="O23" s="288" t="s">
        <v>65</v>
      </c>
      <c r="P23" s="288" t="s">
        <v>1387</v>
      </c>
      <c r="Q23" s="289">
        <v>1323522</v>
      </c>
      <c r="R23" s="289">
        <v>1323522</v>
      </c>
      <c r="S23" s="289">
        <v>0</v>
      </c>
      <c r="T23" s="289">
        <v>0</v>
      </c>
      <c r="U23" s="289">
        <v>-339776</v>
      </c>
      <c r="V23" s="287">
        <v>2017</v>
      </c>
      <c r="W23" s="404"/>
      <c r="X23" s="273" t="str">
        <f t="shared" si="0"/>
        <v/>
      </c>
    </row>
    <row r="24" spans="1:24" x14ac:dyDescent="0.2">
      <c r="A24" s="287">
        <v>551</v>
      </c>
      <c r="B24" s="288" t="s">
        <v>38</v>
      </c>
      <c r="C24" s="288" t="s">
        <v>1387</v>
      </c>
      <c r="D24" s="288" t="s">
        <v>673</v>
      </c>
      <c r="E24" s="288" t="s">
        <v>79</v>
      </c>
      <c r="F24" s="287">
        <v>54895</v>
      </c>
      <c r="G24" s="288" t="s">
        <v>46</v>
      </c>
      <c r="H24" s="288" t="s">
        <v>1393</v>
      </c>
      <c r="I24" s="288" t="s">
        <v>63</v>
      </c>
      <c r="J24" s="287">
        <v>22</v>
      </c>
      <c r="K24" s="287">
        <v>2</v>
      </c>
      <c r="L24" s="288" t="s">
        <v>57</v>
      </c>
      <c r="M24" s="288" t="s">
        <v>40</v>
      </c>
      <c r="N24" s="288" t="s">
        <v>41</v>
      </c>
      <c r="O24" s="288" t="s">
        <v>42</v>
      </c>
      <c r="P24" s="288" t="s">
        <v>1387</v>
      </c>
      <c r="Q24" s="289">
        <v>0</v>
      </c>
      <c r="R24" s="289">
        <v>0</v>
      </c>
      <c r="S24" s="289">
        <v>247</v>
      </c>
      <c r="T24" s="289">
        <v>247</v>
      </c>
      <c r="U24" s="289">
        <v>27</v>
      </c>
      <c r="V24" s="287">
        <v>2017</v>
      </c>
      <c r="W24" s="404"/>
      <c r="X24" s="273" t="str">
        <f t="shared" si="0"/>
        <v/>
      </c>
    </row>
    <row r="25" spans="1:24" x14ac:dyDescent="0.2">
      <c r="A25" s="287">
        <v>552</v>
      </c>
      <c r="B25" s="288" t="s">
        <v>38</v>
      </c>
      <c r="C25" s="288" t="s">
        <v>1387</v>
      </c>
      <c r="D25" s="288" t="s">
        <v>674</v>
      </c>
      <c r="E25" s="288" t="s">
        <v>79</v>
      </c>
      <c r="F25" s="287">
        <v>54895</v>
      </c>
      <c r="G25" s="288" t="s">
        <v>46</v>
      </c>
      <c r="H25" s="288" t="s">
        <v>1393</v>
      </c>
      <c r="I25" s="288" t="s">
        <v>63</v>
      </c>
      <c r="J25" s="287">
        <v>22</v>
      </c>
      <c r="K25" s="287">
        <v>2</v>
      </c>
      <c r="L25" s="288" t="s">
        <v>57</v>
      </c>
      <c r="M25" s="288" t="s">
        <v>40</v>
      </c>
      <c r="N25" s="288" t="s">
        <v>41</v>
      </c>
      <c r="O25" s="288" t="s">
        <v>42</v>
      </c>
      <c r="P25" s="288" t="s">
        <v>1387</v>
      </c>
      <c r="Q25" s="289">
        <v>0</v>
      </c>
      <c r="R25" s="289">
        <v>0</v>
      </c>
      <c r="S25" s="289">
        <v>953664</v>
      </c>
      <c r="T25" s="289">
        <v>953664</v>
      </c>
      <c r="U25" s="289">
        <v>103513</v>
      </c>
      <c r="V25" s="287">
        <v>2017</v>
      </c>
      <c r="W25" s="404"/>
      <c r="X25" s="273" t="str">
        <f t="shared" si="0"/>
        <v/>
      </c>
    </row>
    <row r="26" spans="1:24" x14ac:dyDescent="0.2">
      <c r="A26" s="287">
        <v>553</v>
      </c>
      <c r="B26" s="288" t="s">
        <v>38</v>
      </c>
      <c r="C26" s="288" t="s">
        <v>1387</v>
      </c>
      <c r="D26" s="288" t="s">
        <v>675</v>
      </c>
      <c r="E26" s="288" t="s">
        <v>79</v>
      </c>
      <c r="F26" s="287">
        <v>54895</v>
      </c>
      <c r="G26" s="288" t="s">
        <v>46</v>
      </c>
      <c r="H26" s="288" t="s">
        <v>1393</v>
      </c>
      <c r="I26" s="288" t="s">
        <v>63</v>
      </c>
      <c r="J26" s="287">
        <v>22</v>
      </c>
      <c r="K26" s="287">
        <v>2</v>
      </c>
      <c r="L26" s="288" t="s">
        <v>57</v>
      </c>
      <c r="M26" s="288" t="s">
        <v>40</v>
      </c>
      <c r="N26" s="288" t="s">
        <v>41</v>
      </c>
      <c r="O26" s="288" t="s">
        <v>42</v>
      </c>
      <c r="P26" s="288" t="s">
        <v>1387</v>
      </c>
      <c r="Q26" s="289">
        <v>0</v>
      </c>
      <c r="R26" s="289">
        <v>0</v>
      </c>
      <c r="S26" s="289">
        <v>711558</v>
      </c>
      <c r="T26" s="289">
        <v>711558</v>
      </c>
      <c r="U26" s="289">
        <v>77234</v>
      </c>
      <c r="V26" s="287">
        <v>2017</v>
      </c>
      <c r="W26" s="404"/>
      <c r="X26" s="273" t="str">
        <f t="shared" si="0"/>
        <v/>
      </c>
    </row>
    <row r="27" spans="1:24" x14ac:dyDescent="0.2">
      <c r="A27" s="287">
        <v>554</v>
      </c>
      <c r="B27" s="288" t="s">
        <v>38</v>
      </c>
      <c r="C27" s="288" t="s">
        <v>1387</v>
      </c>
      <c r="D27" s="288" t="s">
        <v>676</v>
      </c>
      <c r="E27" s="288" t="s">
        <v>79</v>
      </c>
      <c r="F27" s="287">
        <v>54895</v>
      </c>
      <c r="G27" s="288" t="s">
        <v>46</v>
      </c>
      <c r="H27" s="288" t="s">
        <v>1393</v>
      </c>
      <c r="I27" s="288" t="s">
        <v>63</v>
      </c>
      <c r="J27" s="287">
        <v>22</v>
      </c>
      <c r="K27" s="287">
        <v>2</v>
      </c>
      <c r="L27" s="288" t="s">
        <v>57</v>
      </c>
      <c r="M27" s="288" t="s">
        <v>40</v>
      </c>
      <c r="N27" s="288" t="s">
        <v>41</v>
      </c>
      <c r="O27" s="288" t="s">
        <v>42</v>
      </c>
      <c r="P27" s="288" t="s">
        <v>1387</v>
      </c>
      <c r="Q27" s="289">
        <v>0</v>
      </c>
      <c r="R27" s="289">
        <v>0</v>
      </c>
      <c r="S27" s="289">
        <v>52689</v>
      </c>
      <c r="T27" s="289">
        <v>52689</v>
      </c>
      <c r="U27" s="289">
        <v>5719</v>
      </c>
      <c r="V27" s="287">
        <v>2017</v>
      </c>
      <c r="W27" s="404"/>
      <c r="X27" s="273" t="str">
        <f t="shared" si="0"/>
        <v/>
      </c>
    </row>
    <row r="28" spans="1:24" x14ac:dyDescent="0.2">
      <c r="A28" s="287">
        <v>557</v>
      </c>
      <c r="B28" s="288" t="s">
        <v>38</v>
      </c>
      <c r="C28" s="288" t="s">
        <v>1387</v>
      </c>
      <c r="D28" s="288" t="s">
        <v>677</v>
      </c>
      <c r="E28" s="288" t="s">
        <v>79</v>
      </c>
      <c r="F28" s="287">
        <v>54895</v>
      </c>
      <c r="G28" s="288" t="s">
        <v>46</v>
      </c>
      <c r="H28" s="288" t="s">
        <v>1393</v>
      </c>
      <c r="I28" s="288" t="s">
        <v>63</v>
      </c>
      <c r="J28" s="287">
        <v>22</v>
      </c>
      <c r="K28" s="287">
        <v>2</v>
      </c>
      <c r="L28" s="288" t="s">
        <v>57</v>
      </c>
      <c r="M28" s="288" t="s">
        <v>55</v>
      </c>
      <c r="N28" s="288" t="s">
        <v>51</v>
      </c>
      <c r="O28" s="288" t="s">
        <v>51</v>
      </c>
      <c r="P28" s="288" t="s">
        <v>52</v>
      </c>
      <c r="Q28" s="289">
        <v>0</v>
      </c>
      <c r="R28" s="289">
        <v>0</v>
      </c>
      <c r="S28" s="289">
        <v>0</v>
      </c>
      <c r="T28" s="289">
        <v>0</v>
      </c>
      <c r="U28" s="289">
        <v>0</v>
      </c>
      <c r="V28" s="287">
        <v>2017</v>
      </c>
      <c r="W28" s="404"/>
      <c r="X28" s="273" t="str">
        <f t="shared" si="0"/>
        <v/>
      </c>
    </row>
    <row r="29" spans="1:24" x14ac:dyDescent="0.2">
      <c r="A29" s="287">
        <v>557</v>
      </c>
      <c r="B29" s="288" t="s">
        <v>38</v>
      </c>
      <c r="C29" s="288" t="s">
        <v>1387</v>
      </c>
      <c r="D29" s="288" t="s">
        <v>677</v>
      </c>
      <c r="E29" s="288" t="s">
        <v>79</v>
      </c>
      <c r="F29" s="287">
        <v>54895</v>
      </c>
      <c r="G29" s="288" t="s">
        <v>46</v>
      </c>
      <c r="H29" s="288" t="s">
        <v>1393</v>
      </c>
      <c r="I29" s="288" t="s">
        <v>63</v>
      </c>
      <c r="J29" s="287">
        <v>22</v>
      </c>
      <c r="K29" s="287">
        <v>2</v>
      </c>
      <c r="L29" s="288" t="s">
        <v>57</v>
      </c>
      <c r="M29" s="288" t="s">
        <v>55</v>
      </c>
      <c r="N29" s="288" t="s">
        <v>71</v>
      </c>
      <c r="O29" s="288" t="s">
        <v>72</v>
      </c>
      <c r="P29" s="288" t="s">
        <v>52</v>
      </c>
      <c r="Q29" s="289">
        <v>1046</v>
      </c>
      <c r="R29" s="289">
        <v>1046</v>
      </c>
      <c r="S29" s="289">
        <v>6276</v>
      </c>
      <c r="T29" s="289">
        <v>6276</v>
      </c>
      <c r="U29" s="289">
        <v>407</v>
      </c>
      <c r="V29" s="287">
        <v>2017</v>
      </c>
      <c r="W29" s="404"/>
      <c r="X29" s="273" t="str">
        <f t="shared" si="0"/>
        <v/>
      </c>
    </row>
    <row r="30" spans="1:24" x14ac:dyDescent="0.2">
      <c r="A30" s="287">
        <v>557</v>
      </c>
      <c r="B30" s="288" t="s">
        <v>38</v>
      </c>
      <c r="C30" s="288" t="s">
        <v>1387</v>
      </c>
      <c r="D30" s="288" t="s">
        <v>677</v>
      </c>
      <c r="E30" s="288" t="s">
        <v>79</v>
      </c>
      <c r="F30" s="287">
        <v>54895</v>
      </c>
      <c r="G30" s="288" t="s">
        <v>46</v>
      </c>
      <c r="H30" s="288" t="s">
        <v>1393</v>
      </c>
      <c r="I30" s="288" t="s">
        <v>63</v>
      </c>
      <c r="J30" s="287">
        <v>22</v>
      </c>
      <c r="K30" s="287">
        <v>2</v>
      </c>
      <c r="L30" s="288" t="s">
        <v>57</v>
      </c>
      <c r="M30" s="288" t="s">
        <v>40</v>
      </c>
      <c r="N30" s="288" t="s">
        <v>41</v>
      </c>
      <c r="O30" s="288" t="s">
        <v>42</v>
      </c>
      <c r="P30" s="288" t="s">
        <v>1387</v>
      </c>
      <c r="Q30" s="289">
        <v>0</v>
      </c>
      <c r="R30" s="289">
        <v>0</v>
      </c>
      <c r="S30" s="289">
        <v>94174</v>
      </c>
      <c r="T30" s="289">
        <v>94174</v>
      </c>
      <c r="U30" s="289">
        <v>10222</v>
      </c>
      <c r="V30" s="287">
        <v>2017</v>
      </c>
      <c r="W30" s="404"/>
      <c r="X30" s="273" t="str">
        <f t="shared" si="0"/>
        <v/>
      </c>
    </row>
    <row r="31" spans="1:24" x14ac:dyDescent="0.2">
      <c r="A31" s="287">
        <v>559</v>
      </c>
      <c r="B31" s="288" t="s">
        <v>38</v>
      </c>
      <c r="C31" s="288" t="s">
        <v>1387</v>
      </c>
      <c r="D31" s="288" t="s">
        <v>1495</v>
      </c>
      <c r="E31" s="288" t="s">
        <v>678</v>
      </c>
      <c r="F31" s="287">
        <v>6207</v>
      </c>
      <c r="G31" s="288" t="s">
        <v>46</v>
      </c>
      <c r="H31" s="288" t="s">
        <v>1393</v>
      </c>
      <c r="I31" s="288" t="s">
        <v>63</v>
      </c>
      <c r="J31" s="287">
        <v>22</v>
      </c>
      <c r="K31" s="287">
        <v>1</v>
      </c>
      <c r="L31" s="288" t="s">
        <v>39</v>
      </c>
      <c r="M31" s="288" t="s">
        <v>40</v>
      </c>
      <c r="N31" s="288" t="s">
        <v>41</v>
      </c>
      <c r="O31" s="288" t="s">
        <v>42</v>
      </c>
      <c r="P31" s="288" t="s">
        <v>1387</v>
      </c>
      <c r="Q31" s="289">
        <v>0</v>
      </c>
      <c r="R31" s="289">
        <v>0</v>
      </c>
      <c r="S31" s="289">
        <v>191720</v>
      </c>
      <c r="T31" s="289">
        <v>191720</v>
      </c>
      <c r="U31" s="289">
        <v>20809.8</v>
      </c>
      <c r="V31" s="287">
        <v>2017</v>
      </c>
      <c r="W31" s="404"/>
      <c r="X31" s="273" t="str">
        <f t="shared" si="0"/>
        <v/>
      </c>
    </row>
    <row r="32" spans="1:24" x14ac:dyDescent="0.2">
      <c r="A32" s="287">
        <v>560</v>
      </c>
      <c r="B32" s="288" t="s">
        <v>38</v>
      </c>
      <c r="C32" s="288" t="s">
        <v>1387</v>
      </c>
      <c r="D32" s="288" t="s">
        <v>679</v>
      </c>
      <c r="E32" s="288" t="s">
        <v>79</v>
      </c>
      <c r="F32" s="287">
        <v>54895</v>
      </c>
      <c r="G32" s="288" t="s">
        <v>46</v>
      </c>
      <c r="H32" s="288" t="s">
        <v>1393</v>
      </c>
      <c r="I32" s="288" t="s">
        <v>63</v>
      </c>
      <c r="J32" s="287">
        <v>22</v>
      </c>
      <c r="K32" s="287">
        <v>2</v>
      </c>
      <c r="L32" s="288" t="s">
        <v>57</v>
      </c>
      <c r="M32" s="288" t="s">
        <v>40</v>
      </c>
      <c r="N32" s="288" t="s">
        <v>41</v>
      </c>
      <c r="O32" s="288" t="s">
        <v>42</v>
      </c>
      <c r="P32" s="288" t="s">
        <v>1387</v>
      </c>
      <c r="Q32" s="289">
        <v>0</v>
      </c>
      <c r="R32" s="289">
        <v>0</v>
      </c>
      <c r="S32" s="289">
        <v>305919</v>
      </c>
      <c r="T32" s="289">
        <v>305919</v>
      </c>
      <c r="U32" s="289">
        <v>33205</v>
      </c>
      <c r="V32" s="287">
        <v>2017</v>
      </c>
      <c r="W32" s="404"/>
      <c r="X32" s="273" t="str">
        <f t="shared" si="0"/>
        <v/>
      </c>
    </row>
    <row r="33" spans="1:24" x14ac:dyDescent="0.2">
      <c r="A33" s="287">
        <v>561</v>
      </c>
      <c r="B33" s="288" t="s">
        <v>38</v>
      </c>
      <c r="C33" s="288" t="s">
        <v>1387</v>
      </c>
      <c r="D33" s="288" t="s">
        <v>680</v>
      </c>
      <c r="E33" s="288" t="s">
        <v>670</v>
      </c>
      <c r="F33" s="287">
        <v>22379</v>
      </c>
      <c r="G33" s="288" t="s">
        <v>46</v>
      </c>
      <c r="H33" s="288" t="s">
        <v>1393</v>
      </c>
      <c r="I33" s="288" t="s">
        <v>63</v>
      </c>
      <c r="J33" s="287">
        <v>22</v>
      </c>
      <c r="K33" s="287">
        <v>2</v>
      </c>
      <c r="L33" s="288" t="s">
        <v>57</v>
      </c>
      <c r="M33" s="288" t="s">
        <v>55</v>
      </c>
      <c r="N33" s="288" t="s">
        <v>71</v>
      </c>
      <c r="O33" s="288" t="s">
        <v>72</v>
      </c>
      <c r="P33" s="288" t="s">
        <v>52</v>
      </c>
      <c r="Q33" s="289">
        <v>0</v>
      </c>
      <c r="R33" s="289">
        <v>0</v>
      </c>
      <c r="S33" s="289">
        <v>0</v>
      </c>
      <c r="T33" s="289">
        <v>0</v>
      </c>
      <c r="U33" s="289">
        <v>0</v>
      </c>
      <c r="V33" s="287">
        <v>2017</v>
      </c>
      <c r="W33" s="404"/>
      <c r="X33" s="273" t="str">
        <f t="shared" si="0"/>
        <v/>
      </c>
    </row>
    <row r="34" spans="1:24" x14ac:dyDescent="0.2">
      <c r="A34" s="287">
        <v>561</v>
      </c>
      <c r="B34" s="288" t="s">
        <v>38</v>
      </c>
      <c r="C34" s="288" t="s">
        <v>1387</v>
      </c>
      <c r="D34" s="288" t="s">
        <v>680</v>
      </c>
      <c r="E34" s="288" t="s">
        <v>670</v>
      </c>
      <c r="F34" s="287">
        <v>22379</v>
      </c>
      <c r="G34" s="288" t="s">
        <v>46</v>
      </c>
      <c r="H34" s="288" t="s">
        <v>1393</v>
      </c>
      <c r="I34" s="288" t="s">
        <v>63</v>
      </c>
      <c r="J34" s="287">
        <v>22</v>
      </c>
      <c r="K34" s="287">
        <v>2</v>
      </c>
      <c r="L34" s="288" t="s">
        <v>57</v>
      </c>
      <c r="M34" s="288" t="s">
        <v>55</v>
      </c>
      <c r="N34" s="288" t="s">
        <v>81</v>
      </c>
      <c r="O34" s="288" t="s">
        <v>72</v>
      </c>
      <c r="P34" s="288" t="s">
        <v>52</v>
      </c>
      <c r="Q34" s="289">
        <v>1079</v>
      </c>
      <c r="R34" s="289">
        <v>1079</v>
      </c>
      <c r="S34" s="289">
        <v>6117</v>
      </c>
      <c r="T34" s="289">
        <v>6117</v>
      </c>
      <c r="U34" s="289">
        <v>390</v>
      </c>
      <c r="V34" s="287">
        <v>2017</v>
      </c>
      <c r="W34" s="404"/>
      <c r="X34" s="273" t="str">
        <f t="shared" si="0"/>
        <v/>
      </c>
    </row>
    <row r="35" spans="1:24" x14ac:dyDescent="0.2">
      <c r="A35" s="287">
        <v>562</v>
      </c>
      <c r="B35" s="288" t="s">
        <v>38</v>
      </c>
      <c r="C35" s="288" t="s">
        <v>1387</v>
      </c>
      <c r="D35" s="288" t="s">
        <v>88</v>
      </c>
      <c r="E35" s="288" t="s">
        <v>89</v>
      </c>
      <c r="F35" s="287">
        <v>12490</v>
      </c>
      <c r="G35" s="288" t="s">
        <v>46</v>
      </c>
      <c r="H35" s="288" t="s">
        <v>1393</v>
      </c>
      <c r="I35" s="288" t="s">
        <v>63</v>
      </c>
      <c r="J35" s="287">
        <v>22</v>
      </c>
      <c r="K35" s="287">
        <v>2</v>
      </c>
      <c r="L35" s="288" t="s">
        <v>57</v>
      </c>
      <c r="M35" s="288" t="s">
        <v>55</v>
      </c>
      <c r="N35" s="288" t="s">
        <v>81</v>
      </c>
      <c r="O35" s="288" t="s">
        <v>72</v>
      </c>
      <c r="P35" s="288" t="s">
        <v>52</v>
      </c>
      <c r="Q35" s="289">
        <v>1329</v>
      </c>
      <c r="R35" s="289">
        <v>1329</v>
      </c>
      <c r="S35" s="289">
        <v>7535</v>
      </c>
      <c r="T35" s="289">
        <v>7535</v>
      </c>
      <c r="U35" s="289">
        <v>506</v>
      </c>
      <c r="V35" s="287">
        <v>2017</v>
      </c>
      <c r="W35" s="404" t="s">
        <v>662</v>
      </c>
      <c r="X35" s="273" t="str">
        <f t="shared" si="0"/>
        <v/>
      </c>
    </row>
    <row r="36" spans="1:24" x14ac:dyDescent="0.2">
      <c r="A36" s="287">
        <v>562</v>
      </c>
      <c r="B36" s="288" t="s">
        <v>38</v>
      </c>
      <c r="C36" s="288" t="s">
        <v>1387</v>
      </c>
      <c r="D36" s="288" t="s">
        <v>88</v>
      </c>
      <c r="E36" s="288" t="s">
        <v>89</v>
      </c>
      <c r="F36" s="287">
        <v>12490</v>
      </c>
      <c r="G36" s="288" t="s">
        <v>46</v>
      </c>
      <c r="H36" s="288" t="s">
        <v>1393</v>
      </c>
      <c r="I36" s="288" t="s">
        <v>63</v>
      </c>
      <c r="J36" s="287">
        <v>22</v>
      </c>
      <c r="K36" s="287">
        <v>2</v>
      </c>
      <c r="L36" s="288" t="s">
        <v>57</v>
      </c>
      <c r="M36" s="288" t="s">
        <v>47</v>
      </c>
      <c r="N36" s="288" t="s">
        <v>51</v>
      </c>
      <c r="O36" s="288" t="s">
        <v>51</v>
      </c>
      <c r="P36" s="288" t="s">
        <v>52</v>
      </c>
      <c r="Q36" s="289">
        <v>401</v>
      </c>
      <c r="R36" s="289">
        <v>401</v>
      </c>
      <c r="S36" s="289">
        <v>2273</v>
      </c>
      <c r="T36" s="289">
        <v>2273</v>
      </c>
      <c r="U36" s="289">
        <v>197.31</v>
      </c>
      <c r="V36" s="287">
        <v>2017</v>
      </c>
      <c r="W36" s="404" t="s">
        <v>662</v>
      </c>
      <c r="X36" s="273" t="str">
        <f t="shared" si="0"/>
        <v/>
      </c>
    </row>
    <row r="37" spans="1:24" x14ac:dyDescent="0.2">
      <c r="A37" s="287">
        <v>562</v>
      </c>
      <c r="B37" s="288" t="s">
        <v>38</v>
      </c>
      <c r="C37" s="288" t="s">
        <v>1387</v>
      </c>
      <c r="D37" s="288" t="s">
        <v>88</v>
      </c>
      <c r="E37" s="288" t="s">
        <v>89</v>
      </c>
      <c r="F37" s="287">
        <v>12490</v>
      </c>
      <c r="G37" s="288" t="s">
        <v>46</v>
      </c>
      <c r="H37" s="288" t="s">
        <v>1393</v>
      </c>
      <c r="I37" s="288" t="s">
        <v>63</v>
      </c>
      <c r="J37" s="287">
        <v>22</v>
      </c>
      <c r="K37" s="287">
        <v>2</v>
      </c>
      <c r="L37" s="288" t="s">
        <v>57</v>
      </c>
      <c r="M37" s="288" t="s">
        <v>47</v>
      </c>
      <c r="N37" s="288" t="s">
        <v>44</v>
      </c>
      <c r="O37" s="288" t="s">
        <v>44</v>
      </c>
      <c r="P37" s="288" t="s">
        <v>1195</v>
      </c>
      <c r="Q37" s="289">
        <v>2006955</v>
      </c>
      <c r="R37" s="289">
        <v>2006955</v>
      </c>
      <c r="S37" s="289">
        <v>2067163</v>
      </c>
      <c r="T37" s="289">
        <v>2067163</v>
      </c>
      <c r="U37" s="289">
        <v>184287.81</v>
      </c>
      <c r="V37" s="287">
        <v>2017</v>
      </c>
      <c r="W37" s="404" t="s">
        <v>662</v>
      </c>
      <c r="X37" s="273" t="str">
        <f t="shared" si="0"/>
        <v/>
      </c>
    </row>
    <row r="38" spans="1:24" x14ac:dyDescent="0.2">
      <c r="A38" s="287">
        <v>562</v>
      </c>
      <c r="B38" s="288" t="s">
        <v>38</v>
      </c>
      <c r="C38" s="288" t="s">
        <v>1387</v>
      </c>
      <c r="D38" s="288" t="s">
        <v>88</v>
      </c>
      <c r="E38" s="288" t="s">
        <v>89</v>
      </c>
      <c r="F38" s="287">
        <v>12490</v>
      </c>
      <c r="G38" s="288" t="s">
        <v>46</v>
      </c>
      <c r="H38" s="288" t="s">
        <v>1393</v>
      </c>
      <c r="I38" s="288" t="s">
        <v>63</v>
      </c>
      <c r="J38" s="287">
        <v>22</v>
      </c>
      <c r="K38" s="287">
        <v>2</v>
      </c>
      <c r="L38" s="288" t="s">
        <v>57</v>
      </c>
      <c r="M38" s="288" t="s">
        <v>47</v>
      </c>
      <c r="N38" s="288" t="s">
        <v>66</v>
      </c>
      <c r="O38" s="288" t="s">
        <v>66</v>
      </c>
      <c r="P38" s="288" t="s">
        <v>52</v>
      </c>
      <c r="Q38" s="289">
        <v>68925</v>
      </c>
      <c r="R38" s="289">
        <v>68925</v>
      </c>
      <c r="S38" s="289">
        <v>427336</v>
      </c>
      <c r="T38" s="289">
        <v>427336</v>
      </c>
      <c r="U38" s="289">
        <v>36975.885000000002</v>
      </c>
      <c r="V38" s="287">
        <v>2017</v>
      </c>
      <c r="W38" s="404" t="s">
        <v>662</v>
      </c>
      <c r="X38" s="273" t="str">
        <f t="shared" si="0"/>
        <v/>
      </c>
    </row>
    <row r="39" spans="1:24" x14ac:dyDescent="0.2">
      <c r="A39" s="287">
        <v>563</v>
      </c>
      <c r="B39" s="288" t="s">
        <v>38</v>
      </c>
      <c r="C39" s="288" t="s">
        <v>1387</v>
      </c>
      <c r="D39" s="288" t="s">
        <v>681</v>
      </c>
      <c r="E39" s="288" t="s">
        <v>1316</v>
      </c>
      <c r="F39" s="287">
        <v>4426</v>
      </c>
      <c r="G39" s="288" t="s">
        <v>46</v>
      </c>
      <c r="H39" s="288" t="s">
        <v>1393</v>
      </c>
      <c r="I39" s="288" t="s">
        <v>63</v>
      </c>
      <c r="J39" s="287">
        <v>22</v>
      </c>
      <c r="K39" s="287">
        <v>2</v>
      </c>
      <c r="L39" s="288" t="s">
        <v>57</v>
      </c>
      <c r="M39" s="288" t="s">
        <v>55</v>
      </c>
      <c r="N39" s="288" t="s">
        <v>81</v>
      </c>
      <c r="O39" s="288" t="s">
        <v>72</v>
      </c>
      <c r="P39" s="288" t="s">
        <v>52</v>
      </c>
      <c r="Q39" s="289">
        <v>3025</v>
      </c>
      <c r="R39" s="289">
        <v>3025</v>
      </c>
      <c r="S39" s="289">
        <v>17045</v>
      </c>
      <c r="T39" s="289">
        <v>17045</v>
      </c>
      <c r="U39" s="289">
        <v>749</v>
      </c>
      <c r="V39" s="287">
        <v>2017</v>
      </c>
      <c r="W39" s="404" t="s">
        <v>662</v>
      </c>
      <c r="X39" s="273" t="str">
        <f t="shared" si="0"/>
        <v/>
      </c>
    </row>
    <row r="40" spans="1:24" x14ac:dyDescent="0.2">
      <c r="A40" s="287">
        <v>565</v>
      </c>
      <c r="B40" s="288" t="s">
        <v>38</v>
      </c>
      <c r="C40" s="288" t="s">
        <v>1387</v>
      </c>
      <c r="D40" s="288" t="s">
        <v>682</v>
      </c>
      <c r="E40" s="288" t="s">
        <v>670</v>
      </c>
      <c r="F40" s="287">
        <v>22379</v>
      </c>
      <c r="G40" s="288" t="s">
        <v>46</v>
      </c>
      <c r="H40" s="288" t="s">
        <v>1393</v>
      </c>
      <c r="I40" s="288" t="s">
        <v>63</v>
      </c>
      <c r="J40" s="287">
        <v>22</v>
      </c>
      <c r="K40" s="287">
        <v>2</v>
      </c>
      <c r="L40" s="288" t="s">
        <v>57</v>
      </c>
      <c r="M40" s="288" t="s">
        <v>55</v>
      </c>
      <c r="N40" s="288" t="s">
        <v>71</v>
      </c>
      <c r="O40" s="288" t="s">
        <v>72</v>
      </c>
      <c r="P40" s="288" t="s">
        <v>52</v>
      </c>
      <c r="Q40" s="289">
        <v>0</v>
      </c>
      <c r="R40" s="289">
        <v>0</v>
      </c>
      <c r="S40" s="289">
        <v>0</v>
      </c>
      <c r="T40" s="289">
        <v>0</v>
      </c>
      <c r="U40" s="289">
        <v>0</v>
      </c>
      <c r="V40" s="287">
        <v>2017</v>
      </c>
      <c r="W40" s="404"/>
      <c r="X40" s="273" t="str">
        <f t="shared" si="0"/>
        <v/>
      </c>
    </row>
    <row r="41" spans="1:24" x14ac:dyDescent="0.2">
      <c r="A41" s="287">
        <v>565</v>
      </c>
      <c r="B41" s="288" t="s">
        <v>38</v>
      </c>
      <c r="C41" s="288" t="s">
        <v>1387</v>
      </c>
      <c r="D41" s="288" t="s">
        <v>682</v>
      </c>
      <c r="E41" s="288" t="s">
        <v>670</v>
      </c>
      <c r="F41" s="287">
        <v>22379</v>
      </c>
      <c r="G41" s="288" t="s">
        <v>46</v>
      </c>
      <c r="H41" s="288" t="s">
        <v>1393</v>
      </c>
      <c r="I41" s="288" t="s">
        <v>63</v>
      </c>
      <c r="J41" s="287">
        <v>22</v>
      </c>
      <c r="K41" s="287">
        <v>2</v>
      </c>
      <c r="L41" s="288" t="s">
        <v>57</v>
      </c>
      <c r="M41" s="288" t="s">
        <v>55</v>
      </c>
      <c r="N41" s="288" t="s">
        <v>81</v>
      </c>
      <c r="O41" s="288" t="s">
        <v>72</v>
      </c>
      <c r="P41" s="288" t="s">
        <v>52</v>
      </c>
      <c r="Q41" s="289">
        <v>871</v>
      </c>
      <c r="R41" s="289">
        <v>871</v>
      </c>
      <c r="S41" s="289">
        <v>4938</v>
      </c>
      <c r="T41" s="289">
        <v>4938</v>
      </c>
      <c r="U41" s="289">
        <v>498</v>
      </c>
      <c r="V41" s="287">
        <v>2017</v>
      </c>
      <c r="W41" s="404"/>
      <c r="X41" s="273" t="str">
        <f t="shared" si="0"/>
        <v/>
      </c>
    </row>
    <row r="42" spans="1:24" x14ac:dyDescent="0.2">
      <c r="A42" s="287">
        <v>566</v>
      </c>
      <c r="B42" s="288" t="s">
        <v>38</v>
      </c>
      <c r="C42" s="288">
        <v>2</v>
      </c>
      <c r="D42" s="288" t="s">
        <v>90</v>
      </c>
      <c r="E42" s="288" t="s">
        <v>2298</v>
      </c>
      <c r="F42" s="287">
        <v>5221</v>
      </c>
      <c r="G42" s="288" t="s">
        <v>46</v>
      </c>
      <c r="H42" s="288" t="s">
        <v>1393</v>
      </c>
      <c r="I42" s="288" t="s">
        <v>63</v>
      </c>
      <c r="J42" s="287">
        <v>22</v>
      </c>
      <c r="K42" s="287">
        <v>2</v>
      </c>
      <c r="L42" s="288" t="s">
        <v>57</v>
      </c>
      <c r="M42" s="288" t="s">
        <v>47</v>
      </c>
      <c r="N42" s="288" t="s">
        <v>58</v>
      </c>
      <c r="O42" s="288" t="s">
        <v>58</v>
      </c>
      <c r="P42" s="288" t="s">
        <v>1387</v>
      </c>
      <c r="Q42" s="289">
        <v>0</v>
      </c>
      <c r="R42" s="289">
        <v>0</v>
      </c>
      <c r="S42" s="289">
        <v>70931753</v>
      </c>
      <c r="T42" s="289">
        <v>70931753</v>
      </c>
      <c r="U42" s="289">
        <v>6781804</v>
      </c>
      <c r="V42" s="287">
        <v>2017</v>
      </c>
      <c r="W42" s="404"/>
      <c r="X42" s="273" t="str">
        <f t="shared" si="0"/>
        <v/>
      </c>
    </row>
    <row r="43" spans="1:24" x14ac:dyDescent="0.2">
      <c r="A43" s="287">
        <v>566</v>
      </c>
      <c r="B43" s="288" t="s">
        <v>38</v>
      </c>
      <c r="C43" s="288">
        <v>3</v>
      </c>
      <c r="D43" s="288" t="s">
        <v>90</v>
      </c>
      <c r="E43" s="288" t="s">
        <v>2298</v>
      </c>
      <c r="F43" s="287">
        <v>5221</v>
      </c>
      <c r="G43" s="288" t="s">
        <v>46</v>
      </c>
      <c r="H43" s="288" t="s">
        <v>1393</v>
      </c>
      <c r="I43" s="288" t="s">
        <v>63</v>
      </c>
      <c r="J43" s="287">
        <v>22</v>
      </c>
      <c r="K43" s="287">
        <v>2</v>
      </c>
      <c r="L43" s="288" t="s">
        <v>57</v>
      </c>
      <c r="M43" s="288" t="s">
        <v>47</v>
      </c>
      <c r="N43" s="288" t="s">
        <v>58</v>
      </c>
      <c r="O43" s="288" t="s">
        <v>58</v>
      </c>
      <c r="P43" s="288" t="s">
        <v>1387</v>
      </c>
      <c r="Q43" s="289">
        <v>0</v>
      </c>
      <c r="R43" s="289">
        <v>0</v>
      </c>
      <c r="S43" s="289">
        <v>101639889</v>
      </c>
      <c r="T43" s="289">
        <v>101639889</v>
      </c>
      <c r="U43" s="289">
        <v>9717817</v>
      </c>
      <c r="V43" s="287">
        <v>2017</v>
      </c>
      <c r="W43" s="404"/>
      <c r="X43" s="273" t="str">
        <f t="shared" si="0"/>
        <v/>
      </c>
    </row>
    <row r="44" spans="1:24" x14ac:dyDescent="0.2">
      <c r="A44" s="287">
        <v>568</v>
      </c>
      <c r="B44" s="288" t="s">
        <v>38</v>
      </c>
      <c r="C44" s="288" t="s">
        <v>1387</v>
      </c>
      <c r="D44" s="288" t="s">
        <v>91</v>
      </c>
      <c r="E44" s="288" t="s">
        <v>92</v>
      </c>
      <c r="F44" s="287">
        <v>15452</v>
      </c>
      <c r="G44" s="288" t="s">
        <v>46</v>
      </c>
      <c r="H44" s="288" t="s">
        <v>1393</v>
      </c>
      <c r="I44" s="288" t="s">
        <v>63</v>
      </c>
      <c r="J44" s="287">
        <v>22</v>
      </c>
      <c r="K44" s="287">
        <v>2</v>
      </c>
      <c r="L44" s="288" t="s">
        <v>57</v>
      </c>
      <c r="M44" s="288" t="s">
        <v>55</v>
      </c>
      <c r="N44" s="288" t="s">
        <v>71</v>
      </c>
      <c r="O44" s="288" t="s">
        <v>72</v>
      </c>
      <c r="P44" s="288" t="s">
        <v>52</v>
      </c>
      <c r="Q44" s="289">
        <v>0</v>
      </c>
      <c r="R44" s="289">
        <v>0</v>
      </c>
      <c r="S44" s="289">
        <v>0</v>
      </c>
      <c r="T44" s="289">
        <v>0</v>
      </c>
      <c r="U44" s="289">
        <v>0</v>
      </c>
      <c r="V44" s="287">
        <v>2017</v>
      </c>
      <c r="W44" s="404"/>
      <c r="X44" s="273" t="str">
        <f t="shared" si="0"/>
        <v/>
      </c>
    </row>
    <row r="45" spans="1:24" x14ac:dyDescent="0.2">
      <c r="A45" s="287">
        <v>568</v>
      </c>
      <c r="B45" s="288" t="s">
        <v>38</v>
      </c>
      <c r="C45" s="288" t="s">
        <v>1387</v>
      </c>
      <c r="D45" s="288" t="s">
        <v>91</v>
      </c>
      <c r="E45" s="288" t="s">
        <v>92</v>
      </c>
      <c r="F45" s="287">
        <v>15452</v>
      </c>
      <c r="G45" s="288" t="s">
        <v>46</v>
      </c>
      <c r="H45" s="288" t="s">
        <v>1393</v>
      </c>
      <c r="I45" s="288" t="s">
        <v>63</v>
      </c>
      <c r="J45" s="287">
        <v>22</v>
      </c>
      <c r="K45" s="287">
        <v>2</v>
      </c>
      <c r="L45" s="288" t="s">
        <v>57</v>
      </c>
      <c r="M45" s="288" t="s">
        <v>55</v>
      </c>
      <c r="N45" s="288" t="s">
        <v>81</v>
      </c>
      <c r="O45" s="288" t="s">
        <v>72</v>
      </c>
      <c r="P45" s="288" t="s">
        <v>52</v>
      </c>
      <c r="Q45" s="289">
        <v>905</v>
      </c>
      <c r="R45" s="289">
        <v>905</v>
      </c>
      <c r="S45" s="289">
        <v>5246</v>
      </c>
      <c r="T45" s="289">
        <v>5246</v>
      </c>
      <c r="U45" s="289">
        <v>345</v>
      </c>
      <c r="V45" s="287">
        <v>2017</v>
      </c>
      <c r="W45" s="404"/>
      <c r="X45" s="273" t="str">
        <f t="shared" si="0"/>
        <v/>
      </c>
    </row>
    <row r="46" spans="1:24" x14ac:dyDescent="0.2">
      <c r="A46" s="287">
        <v>568</v>
      </c>
      <c r="B46" s="288" t="s">
        <v>38</v>
      </c>
      <c r="C46" s="288" t="s">
        <v>1387</v>
      </c>
      <c r="D46" s="288" t="s">
        <v>91</v>
      </c>
      <c r="E46" s="288" t="s">
        <v>92</v>
      </c>
      <c r="F46" s="287">
        <v>15452</v>
      </c>
      <c r="G46" s="288" t="s">
        <v>46</v>
      </c>
      <c r="H46" s="288" t="s">
        <v>1393</v>
      </c>
      <c r="I46" s="288" t="s">
        <v>63</v>
      </c>
      <c r="J46" s="287">
        <v>22</v>
      </c>
      <c r="K46" s="287">
        <v>2</v>
      </c>
      <c r="L46" s="288" t="s">
        <v>57</v>
      </c>
      <c r="M46" s="288" t="s">
        <v>55</v>
      </c>
      <c r="N46" s="288" t="s">
        <v>44</v>
      </c>
      <c r="O46" s="288" t="s">
        <v>44</v>
      </c>
      <c r="P46" s="288" t="s">
        <v>1195</v>
      </c>
      <c r="Q46" s="289">
        <v>0</v>
      </c>
      <c r="R46" s="289">
        <v>0</v>
      </c>
      <c r="S46" s="289">
        <v>0</v>
      </c>
      <c r="T46" s="289">
        <v>0</v>
      </c>
      <c r="U46" s="289">
        <v>0</v>
      </c>
      <c r="V46" s="287">
        <v>2017</v>
      </c>
      <c r="W46" s="404"/>
      <c r="X46" s="273" t="str">
        <f t="shared" si="0"/>
        <v/>
      </c>
    </row>
    <row r="47" spans="1:24" x14ac:dyDescent="0.2">
      <c r="A47" s="287">
        <v>568</v>
      </c>
      <c r="B47" s="288" t="s">
        <v>38</v>
      </c>
      <c r="C47" s="288" t="s">
        <v>1387</v>
      </c>
      <c r="D47" s="288" t="s">
        <v>91</v>
      </c>
      <c r="E47" s="288" t="s">
        <v>92</v>
      </c>
      <c r="F47" s="287">
        <v>15452</v>
      </c>
      <c r="G47" s="288" t="s">
        <v>46</v>
      </c>
      <c r="H47" s="288" t="s">
        <v>1393</v>
      </c>
      <c r="I47" s="288" t="s">
        <v>63</v>
      </c>
      <c r="J47" s="287">
        <v>22</v>
      </c>
      <c r="K47" s="287">
        <v>2</v>
      </c>
      <c r="L47" s="288" t="s">
        <v>57</v>
      </c>
      <c r="M47" s="288" t="s">
        <v>47</v>
      </c>
      <c r="N47" s="288" t="s">
        <v>51</v>
      </c>
      <c r="O47" s="288" t="s">
        <v>51</v>
      </c>
      <c r="P47" s="288" t="s">
        <v>52</v>
      </c>
      <c r="Q47" s="289">
        <v>10270</v>
      </c>
      <c r="R47" s="289">
        <v>10270</v>
      </c>
      <c r="S47" s="289">
        <v>59955</v>
      </c>
      <c r="T47" s="289">
        <v>59955</v>
      </c>
      <c r="U47" s="289">
        <v>4392.4390000000003</v>
      </c>
      <c r="V47" s="287">
        <v>2017</v>
      </c>
      <c r="W47" s="404" t="s">
        <v>662</v>
      </c>
      <c r="X47" s="273" t="str">
        <f t="shared" si="0"/>
        <v/>
      </c>
    </row>
    <row r="48" spans="1:24" x14ac:dyDescent="0.2">
      <c r="A48" s="287">
        <v>568</v>
      </c>
      <c r="B48" s="288" t="s">
        <v>38</v>
      </c>
      <c r="C48" s="288" t="s">
        <v>1387</v>
      </c>
      <c r="D48" s="288" t="s">
        <v>91</v>
      </c>
      <c r="E48" s="288" t="s">
        <v>92</v>
      </c>
      <c r="F48" s="287">
        <v>15452</v>
      </c>
      <c r="G48" s="288" t="s">
        <v>46</v>
      </c>
      <c r="H48" s="288" t="s">
        <v>1393</v>
      </c>
      <c r="I48" s="288" t="s">
        <v>63</v>
      </c>
      <c r="J48" s="287">
        <v>22</v>
      </c>
      <c r="K48" s="287">
        <v>2</v>
      </c>
      <c r="L48" s="288" t="s">
        <v>57</v>
      </c>
      <c r="M48" s="288" t="s">
        <v>47</v>
      </c>
      <c r="N48" s="288" t="s">
        <v>71</v>
      </c>
      <c r="O48" s="288" t="s">
        <v>72</v>
      </c>
      <c r="P48" s="288" t="s">
        <v>52</v>
      </c>
      <c r="Q48" s="289">
        <v>0</v>
      </c>
      <c r="R48" s="289">
        <v>0</v>
      </c>
      <c r="S48" s="289">
        <v>0</v>
      </c>
      <c r="T48" s="289">
        <v>0</v>
      </c>
      <c r="U48" s="289">
        <v>0</v>
      </c>
      <c r="V48" s="287">
        <v>2017</v>
      </c>
      <c r="W48" s="404" t="s">
        <v>662</v>
      </c>
      <c r="X48" s="273" t="str">
        <f t="shared" si="0"/>
        <v/>
      </c>
    </row>
    <row r="49" spans="1:24" x14ac:dyDescent="0.2">
      <c r="A49" s="287">
        <v>568</v>
      </c>
      <c r="B49" s="288" t="s">
        <v>38</v>
      </c>
      <c r="C49" s="288" t="s">
        <v>1387</v>
      </c>
      <c r="D49" s="288" t="s">
        <v>91</v>
      </c>
      <c r="E49" s="288" t="s">
        <v>92</v>
      </c>
      <c r="F49" s="287">
        <v>15452</v>
      </c>
      <c r="G49" s="288" t="s">
        <v>46</v>
      </c>
      <c r="H49" s="288" t="s">
        <v>1393</v>
      </c>
      <c r="I49" s="288" t="s">
        <v>63</v>
      </c>
      <c r="J49" s="287">
        <v>22</v>
      </c>
      <c r="K49" s="287">
        <v>2</v>
      </c>
      <c r="L49" s="288" t="s">
        <v>57</v>
      </c>
      <c r="M49" s="288" t="s">
        <v>47</v>
      </c>
      <c r="N49" s="288" t="s">
        <v>44</v>
      </c>
      <c r="O49" s="288" t="s">
        <v>44</v>
      </c>
      <c r="P49" s="288" t="s">
        <v>1195</v>
      </c>
      <c r="Q49" s="289">
        <v>0</v>
      </c>
      <c r="R49" s="289">
        <v>0</v>
      </c>
      <c r="S49" s="289">
        <v>0</v>
      </c>
      <c r="T49" s="289">
        <v>0</v>
      </c>
      <c r="U49" s="289">
        <v>0</v>
      </c>
      <c r="V49" s="287">
        <v>2017</v>
      </c>
      <c r="W49" s="404" t="s">
        <v>662</v>
      </c>
      <c r="X49" s="273" t="str">
        <f t="shared" si="0"/>
        <v/>
      </c>
    </row>
    <row r="50" spans="1:24" x14ac:dyDescent="0.2">
      <c r="A50" s="287">
        <v>568</v>
      </c>
      <c r="B50" s="288" t="s">
        <v>38</v>
      </c>
      <c r="C50" s="288" t="s">
        <v>1387</v>
      </c>
      <c r="D50" s="288" t="s">
        <v>91</v>
      </c>
      <c r="E50" s="288" t="s">
        <v>92</v>
      </c>
      <c r="F50" s="287">
        <v>15452</v>
      </c>
      <c r="G50" s="288" t="s">
        <v>46</v>
      </c>
      <c r="H50" s="288" t="s">
        <v>1393</v>
      </c>
      <c r="I50" s="288" t="s">
        <v>63</v>
      </c>
      <c r="J50" s="287">
        <v>22</v>
      </c>
      <c r="K50" s="287">
        <v>2</v>
      </c>
      <c r="L50" s="288" t="s">
        <v>57</v>
      </c>
      <c r="M50" s="288" t="s">
        <v>47</v>
      </c>
      <c r="N50" s="288" t="s">
        <v>66</v>
      </c>
      <c r="O50" s="288" t="s">
        <v>66</v>
      </c>
      <c r="P50" s="288" t="s">
        <v>52</v>
      </c>
      <c r="Q50" s="289">
        <v>0</v>
      </c>
      <c r="R50" s="289">
        <v>0</v>
      </c>
      <c r="S50" s="289">
        <v>0</v>
      </c>
      <c r="T50" s="289">
        <v>0</v>
      </c>
      <c r="U50" s="289">
        <v>-135.179</v>
      </c>
      <c r="V50" s="287">
        <v>2017</v>
      </c>
      <c r="W50" s="404" t="s">
        <v>662</v>
      </c>
      <c r="X50" s="273" t="str">
        <f t="shared" si="0"/>
        <v/>
      </c>
    </row>
    <row r="51" spans="1:24" x14ac:dyDescent="0.2">
      <c r="A51" s="287">
        <v>568</v>
      </c>
      <c r="B51" s="288" t="s">
        <v>38</v>
      </c>
      <c r="C51" s="288" t="s">
        <v>1387</v>
      </c>
      <c r="D51" s="288" t="s">
        <v>91</v>
      </c>
      <c r="E51" s="288" t="s">
        <v>92</v>
      </c>
      <c r="F51" s="287">
        <v>15452</v>
      </c>
      <c r="G51" s="288" t="s">
        <v>46</v>
      </c>
      <c r="H51" s="288" t="s">
        <v>1393</v>
      </c>
      <c r="I51" s="288" t="s">
        <v>63</v>
      </c>
      <c r="J51" s="287">
        <v>22</v>
      </c>
      <c r="K51" s="287">
        <v>2</v>
      </c>
      <c r="L51" s="288" t="s">
        <v>57</v>
      </c>
      <c r="M51" s="288" t="s">
        <v>47</v>
      </c>
      <c r="N51" s="288" t="s">
        <v>53</v>
      </c>
      <c r="O51" s="288" t="s">
        <v>49</v>
      </c>
      <c r="P51" s="288" t="s">
        <v>50</v>
      </c>
      <c r="Q51" s="289">
        <v>137443</v>
      </c>
      <c r="R51" s="289">
        <v>137443</v>
      </c>
      <c r="S51" s="289">
        <v>2506961</v>
      </c>
      <c r="T51" s="289">
        <v>2506961</v>
      </c>
      <c r="U51" s="289">
        <v>197508.74</v>
      </c>
      <c r="V51" s="287">
        <v>2017</v>
      </c>
      <c r="W51" s="404" t="s">
        <v>662</v>
      </c>
      <c r="X51" s="273" t="str">
        <f t="shared" si="0"/>
        <v/>
      </c>
    </row>
    <row r="52" spans="1:24" x14ac:dyDescent="0.2">
      <c r="A52" s="287">
        <v>579</v>
      </c>
      <c r="B52" s="288" t="s">
        <v>38</v>
      </c>
      <c r="C52" s="288" t="s">
        <v>1387</v>
      </c>
      <c r="D52" s="288" t="s">
        <v>1196</v>
      </c>
      <c r="E52" s="288" t="s">
        <v>683</v>
      </c>
      <c r="F52" s="287">
        <v>3249</v>
      </c>
      <c r="G52" s="288" t="s">
        <v>62</v>
      </c>
      <c r="H52" s="288" t="s">
        <v>1392</v>
      </c>
      <c r="I52" s="288" t="s">
        <v>63</v>
      </c>
      <c r="J52" s="287">
        <v>22</v>
      </c>
      <c r="K52" s="287">
        <v>1</v>
      </c>
      <c r="L52" s="288" t="s">
        <v>39</v>
      </c>
      <c r="M52" s="288" t="s">
        <v>40</v>
      </c>
      <c r="N52" s="288" t="s">
        <v>41</v>
      </c>
      <c r="O52" s="288" t="s">
        <v>42</v>
      </c>
      <c r="P52" s="288" t="s">
        <v>1387</v>
      </c>
      <c r="Q52" s="289">
        <v>0</v>
      </c>
      <c r="R52" s="289">
        <v>0</v>
      </c>
      <c r="S52" s="289">
        <v>26377</v>
      </c>
      <c r="T52" s="289">
        <v>26377</v>
      </c>
      <c r="U52" s="289">
        <v>2863</v>
      </c>
      <c r="V52" s="287">
        <v>2017</v>
      </c>
      <c r="W52" s="404"/>
      <c r="X52" s="273" t="str">
        <f t="shared" si="0"/>
        <v/>
      </c>
    </row>
    <row r="53" spans="1:24" x14ac:dyDescent="0.2">
      <c r="A53" s="287">
        <v>581</v>
      </c>
      <c r="B53" s="288" t="s">
        <v>38</v>
      </c>
      <c r="C53" s="288" t="s">
        <v>1387</v>
      </c>
      <c r="D53" s="288" t="s">
        <v>684</v>
      </c>
      <c r="E53" s="288" t="s">
        <v>1197</v>
      </c>
      <c r="F53" s="287">
        <v>13831</v>
      </c>
      <c r="G53" s="288" t="s">
        <v>46</v>
      </c>
      <c r="H53" s="288" t="s">
        <v>1393</v>
      </c>
      <c r="I53" s="288" t="s">
        <v>63</v>
      </c>
      <c r="J53" s="287">
        <v>22</v>
      </c>
      <c r="K53" s="287">
        <v>1</v>
      </c>
      <c r="L53" s="288" t="s">
        <v>39</v>
      </c>
      <c r="M53" s="288" t="s">
        <v>55</v>
      </c>
      <c r="N53" s="288" t="s">
        <v>51</v>
      </c>
      <c r="O53" s="288" t="s">
        <v>51</v>
      </c>
      <c r="P53" s="288" t="s">
        <v>52</v>
      </c>
      <c r="Q53" s="289">
        <v>873</v>
      </c>
      <c r="R53" s="289">
        <v>873</v>
      </c>
      <c r="S53" s="289">
        <v>5079</v>
      </c>
      <c r="T53" s="289">
        <v>5079</v>
      </c>
      <c r="U53" s="289">
        <v>331</v>
      </c>
      <c r="V53" s="287">
        <v>2017</v>
      </c>
      <c r="W53" s="404"/>
      <c r="X53" s="273" t="str">
        <f t="shared" si="0"/>
        <v/>
      </c>
    </row>
    <row r="54" spans="1:24" x14ac:dyDescent="0.2">
      <c r="A54" s="287">
        <v>583</v>
      </c>
      <c r="B54" s="288" t="s">
        <v>38</v>
      </c>
      <c r="C54" s="288" t="s">
        <v>1387</v>
      </c>
      <c r="D54" s="288" t="s">
        <v>685</v>
      </c>
      <c r="E54" s="288" t="s">
        <v>1197</v>
      </c>
      <c r="F54" s="287">
        <v>13831</v>
      </c>
      <c r="G54" s="288" t="s">
        <v>46</v>
      </c>
      <c r="H54" s="288" t="s">
        <v>1393</v>
      </c>
      <c r="I54" s="288" t="s">
        <v>63</v>
      </c>
      <c r="J54" s="287">
        <v>22</v>
      </c>
      <c r="K54" s="287">
        <v>1</v>
      </c>
      <c r="L54" s="288" t="s">
        <v>39</v>
      </c>
      <c r="M54" s="288" t="s">
        <v>40</v>
      </c>
      <c r="N54" s="288" t="s">
        <v>41</v>
      </c>
      <c r="O54" s="288" t="s">
        <v>42</v>
      </c>
      <c r="P54" s="288" t="s">
        <v>1387</v>
      </c>
      <c r="Q54" s="289">
        <v>0</v>
      </c>
      <c r="R54" s="289">
        <v>0</v>
      </c>
      <c r="S54" s="289">
        <v>40060</v>
      </c>
      <c r="T54" s="289">
        <v>40060</v>
      </c>
      <c r="U54" s="289">
        <v>4348</v>
      </c>
      <c r="V54" s="287">
        <v>2017</v>
      </c>
      <c r="W54" s="404"/>
      <c r="X54" s="273" t="str">
        <f t="shared" si="0"/>
        <v/>
      </c>
    </row>
    <row r="55" spans="1:24" x14ac:dyDescent="0.2">
      <c r="A55" s="287">
        <v>589</v>
      </c>
      <c r="B55" s="288" t="s">
        <v>38</v>
      </c>
      <c r="C55" s="288" t="s">
        <v>1387</v>
      </c>
      <c r="D55" s="288" t="s">
        <v>93</v>
      </c>
      <c r="E55" s="288" t="s">
        <v>1298</v>
      </c>
      <c r="F55" s="287">
        <v>2548</v>
      </c>
      <c r="G55" s="288" t="s">
        <v>94</v>
      </c>
      <c r="H55" s="288" t="s">
        <v>1393</v>
      </c>
      <c r="I55" s="288" t="s">
        <v>63</v>
      </c>
      <c r="J55" s="287">
        <v>22</v>
      </c>
      <c r="K55" s="287">
        <v>1</v>
      </c>
      <c r="L55" s="288" t="s">
        <v>39</v>
      </c>
      <c r="M55" s="288" t="s">
        <v>47</v>
      </c>
      <c r="N55" s="288" t="s">
        <v>51</v>
      </c>
      <c r="O55" s="288" t="s">
        <v>51</v>
      </c>
      <c r="P55" s="288" t="s">
        <v>52</v>
      </c>
      <c r="Q55" s="289">
        <v>0</v>
      </c>
      <c r="R55" s="289">
        <v>0</v>
      </c>
      <c r="S55" s="289">
        <v>0</v>
      </c>
      <c r="T55" s="289">
        <v>0</v>
      </c>
      <c r="U55" s="289">
        <v>0</v>
      </c>
      <c r="V55" s="287">
        <v>2017</v>
      </c>
      <c r="W55" s="404"/>
      <c r="X55" s="273" t="str">
        <f t="shared" si="0"/>
        <v/>
      </c>
    </row>
    <row r="56" spans="1:24" x14ac:dyDescent="0.2">
      <c r="A56" s="287">
        <v>589</v>
      </c>
      <c r="B56" s="288" t="s">
        <v>38</v>
      </c>
      <c r="C56" s="288" t="s">
        <v>1387</v>
      </c>
      <c r="D56" s="288" t="s">
        <v>93</v>
      </c>
      <c r="E56" s="288" t="s">
        <v>1298</v>
      </c>
      <c r="F56" s="287">
        <v>2548</v>
      </c>
      <c r="G56" s="288" t="s">
        <v>94</v>
      </c>
      <c r="H56" s="288" t="s">
        <v>1393</v>
      </c>
      <c r="I56" s="288" t="s">
        <v>63</v>
      </c>
      <c r="J56" s="287">
        <v>22</v>
      </c>
      <c r="K56" s="287">
        <v>1</v>
      </c>
      <c r="L56" s="288" t="s">
        <v>39</v>
      </c>
      <c r="M56" s="288" t="s">
        <v>47</v>
      </c>
      <c r="N56" s="288" t="s">
        <v>44</v>
      </c>
      <c r="O56" s="288" t="s">
        <v>44</v>
      </c>
      <c r="P56" s="288" t="s">
        <v>1195</v>
      </c>
      <c r="Q56" s="289">
        <v>12309</v>
      </c>
      <c r="R56" s="289">
        <v>12309</v>
      </c>
      <c r="S56" s="289">
        <v>12781</v>
      </c>
      <c r="T56" s="289">
        <v>12781</v>
      </c>
      <c r="U56" s="289">
        <v>902.995</v>
      </c>
      <c r="V56" s="287">
        <v>2017</v>
      </c>
      <c r="W56" s="404"/>
      <c r="X56" s="273" t="str">
        <f t="shared" si="0"/>
        <v/>
      </c>
    </row>
    <row r="57" spans="1:24" x14ac:dyDescent="0.2">
      <c r="A57" s="287">
        <v>589</v>
      </c>
      <c r="B57" s="288" t="s">
        <v>38</v>
      </c>
      <c r="C57" s="288" t="s">
        <v>1387</v>
      </c>
      <c r="D57" s="288" t="s">
        <v>93</v>
      </c>
      <c r="E57" s="288" t="s">
        <v>1298</v>
      </c>
      <c r="F57" s="287">
        <v>2548</v>
      </c>
      <c r="G57" s="288" t="s">
        <v>94</v>
      </c>
      <c r="H57" s="288" t="s">
        <v>1393</v>
      </c>
      <c r="I57" s="288" t="s">
        <v>63</v>
      </c>
      <c r="J57" s="287">
        <v>22</v>
      </c>
      <c r="K57" s="287">
        <v>1</v>
      </c>
      <c r="L57" s="288" t="s">
        <v>39</v>
      </c>
      <c r="M57" s="288" t="s">
        <v>47</v>
      </c>
      <c r="N57" s="288" t="s">
        <v>74</v>
      </c>
      <c r="O57" s="288" t="s">
        <v>75</v>
      </c>
      <c r="P57" s="288" t="s">
        <v>50</v>
      </c>
      <c r="Q57" s="289">
        <v>397988</v>
      </c>
      <c r="R57" s="289">
        <v>397988</v>
      </c>
      <c r="S57" s="289">
        <v>3780889</v>
      </c>
      <c r="T57" s="289">
        <v>3780889</v>
      </c>
      <c r="U57" s="289">
        <v>268073.01</v>
      </c>
      <c r="V57" s="287">
        <v>2017</v>
      </c>
      <c r="W57" s="404"/>
      <c r="X57" s="273">
        <f t="shared" si="0"/>
        <v>14.103952501596487</v>
      </c>
    </row>
    <row r="58" spans="1:24" x14ac:dyDescent="0.2">
      <c r="A58" s="287">
        <v>625</v>
      </c>
      <c r="B58" s="288" t="s">
        <v>38</v>
      </c>
      <c r="C58" s="288" t="s">
        <v>1387</v>
      </c>
      <c r="D58" s="288" t="s">
        <v>686</v>
      </c>
      <c r="E58" s="288" t="s">
        <v>687</v>
      </c>
      <c r="F58" s="287">
        <v>13511</v>
      </c>
      <c r="G58" s="288" t="s">
        <v>62</v>
      </c>
      <c r="H58" s="288" t="s">
        <v>1392</v>
      </c>
      <c r="I58" s="288" t="s">
        <v>63</v>
      </c>
      <c r="J58" s="287">
        <v>22</v>
      </c>
      <c r="K58" s="287">
        <v>1</v>
      </c>
      <c r="L58" s="288" t="s">
        <v>39</v>
      </c>
      <c r="M58" s="288" t="s">
        <v>40</v>
      </c>
      <c r="N58" s="288" t="s">
        <v>41</v>
      </c>
      <c r="O58" s="288" t="s">
        <v>42</v>
      </c>
      <c r="P58" s="288" t="s">
        <v>1387</v>
      </c>
      <c r="Q58" s="289">
        <v>0</v>
      </c>
      <c r="R58" s="289">
        <v>0</v>
      </c>
      <c r="S58" s="289">
        <v>661171</v>
      </c>
      <c r="T58" s="289">
        <v>661171</v>
      </c>
      <c r="U58" s="289">
        <v>71765</v>
      </c>
      <c r="V58" s="287">
        <v>2017</v>
      </c>
      <c r="W58" s="404"/>
      <c r="X58" s="273" t="str">
        <f t="shared" si="0"/>
        <v/>
      </c>
    </row>
    <row r="59" spans="1:24" x14ac:dyDescent="0.2">
      <c r="A59" s="287">
        <v>678</v>
      </c>
      <c r="B59" s="288" t="s">
        <v>38</v>
      </c>
      <c r="C59" s="288" t="s">
        <v>1387</v>
      </c>
      <c r="D59" s="288" t="s">
        <v>688</v>
      </c>
      <c r="E59" s="288" t="s">
        <v>1496</v>
      </c>
      <c r="F59" s="287">
        <v>12989</v>
      </c>
      <c r="G59" s="288" t="s">
        <v>94</v>
      </c>
      <c r="H59" s="288" t="s">
        <v>1393</v>
      </c>
      <c r="I59" s="288" t="s">
        <v>63</v>
      </c>
      <c r="J59" s="287">
        <v>22</v>
      </c>
      <c r="K59" s="287">
        <v>1</v>
      </c>
      <c r="L59" s="288" t="s">
        <v>39</v>
      </c>
      <c r="M59" s="288" t="s">
        <v>40</v>
      </c>
      <c r="N59" s="288" t="s">
        <v>41</v>
      </c>
      <c r="O59" s="288" t="s">
        <v>42</v>
      </c>
      <c r="P59" s="288" t="s">
        <v>1387</v>
      </c>
      <c r="Q59" s="289">
        <v>0</v>
      </c>
      <c r="R59" s="289">
        <v>0</v>
      </c>
      <c r="S59" s="289">
        <v>11323</v>
      </c>
      <c r="T59" s="289">
        <v>11323</v>
      </c>
      <c r="U59" s="289">
        <v>1229</v>
      </c>
      <c r="V59" s="287">
        <v>2017</v>
      </c>
      <c r="W59" s="404"/>
      <c r="X59" s="273" t="str">
        <f t="shared" si="0"/>
        <v/>
      </c>
    </row>
    <row r="60" spans="1:24" x14ac:dyDescent="0.2">
      <c r="A60" s="287">
        <v>788</v>
      </c>
      <c r="B60" s="288" t="s">
        <v>38</v>
      </c>
      <c r="C60" s="288" t="s">
        <v>1387</v>
      </c>
      <c r="D60" s="288" t="s">
        <v>689</v>
      </c>
      <c r="E60" s="288" t="s">
        <v>141</v>
      </c>
      <c r="F60" s="287">
        <v>7601</v>
      </c>
      <c r="G60" s="288" t="s">
        <v>94</v>
      </c>
      <c r="H60" s="288" t="s">
        <v>1393</v>
      </c>
      <c r="I60" s="288" t="s">
        <v>63</v>
      </c>
      <c r="J60" s="287">
        <v>22</v>
      </c>
      <c r="K60" s="287">
        <v>1</v>
      </c>
      <c r="L60" s="288" t="s">
        <v>39</v>
      </c>
      <c r="M60" s="288" t="s">
        <v>40</v>
      </c>
      <c r="N60" s="288" t="s">
        <v>41</v>
      </c>
      <c r="O60" s="288" t="s">
        <v>42</v>
      </c>
      <c r="P60" s="288" t="s">
        <v>1387</v>
      </c>
      <c r="Q60" s="289">
        <v>0</v>
      </c>
      <c r="R60" s="289">
        <v>0</v>
      </c>
      <c r="S60" s="289">
        <v>70911</v>
      </c>
      <c r="T60" s="289">
        <v>70911</v>
      </c>
      <c r="U60" s="289">
        <v>7697</v>
      </c>
      <c r="V60" s="287">
        <v>2017</v>
      </c>
      <c r="W60" s="404"/>
      <c r="X60" s="273" t="str">
        <f t="shared" si="0"/>
        <v/>
      </c>
    </row>
    <row r="61" spans="1:24" x14ac:dyDescent="0.2">
      <c r="A61" s="287">
        <v>805</v>
      </c>
      <c r="B61" s="288" t="s">
        <v>38</v>
      </c>
      <c r="C61" s="288" t="s">
        <v>1387</v>
      </c>
      <c r="D61" s="288" t="s">
        <v>690</v>
      </c>
      <c r="E61" s="288" t="s">
        <v>1395</v>
      </c>
      <c r="F61" s="287">
        <v>39006</v>
      </c>
      <c r="G61" s="288" t="s">
        <v>95</v>
      </c>
      <c r="H61" s="288" t="s">
        <v>1393</v>
      </c>
      <c r="I61" s="288" t="s">
        <v>63</v>
      </c>
      <c r="J61" s="287">
        <v>22</v>
      </c>
      <c r="K61" s="287">
        <v>2</v>
      </c>
      <c r="L61" s="288" t="s">
        <v>57</v>
      </c>
      <c r="M61" s="288" t="s">
        <v>40</v>
      </c>
      <c r="N61" s="288" t="s">
        <v>41</v>
      </c>
      <c r="O61" s="288" t="s">
        <v>42</v>
      </c>
      <c r="P61" s="288" t="s">
        <v>1387</v>
      </c>
      <c r="Q61" s="289">
        <v>0</v>
      </c>
      <c r="R61" s="289">
        <v>0</v>
      </c>
      <c r="S61" s="289">
        <v>1238964</v>
      </c>
      <c r="T61" s="289">
        <v>1238964</v>
      </c>
      <c r="U61" s="289">
        <v>134480</v>
      </c>
      <c r="V61" s="287">
        <v>2017</v>
      </c>
      <c r="W61" s="404"/>
      <c r="X61" s="273" t="str">
        <f t="shared" si="0"/>
        <v/>
      </c>
    </row>
    <row r="62" spans="1:24" x14ac:dyDescent="0.2">
      <c r="A62" s="287">
        <v>808</v>
      </c>
      <c r="B62" s="288" t="s">
        <v>38</v>
      </c>
      <c r="C62" s="288" t="s">
        <v>1387</v>
      </c>
      <c r="D62" s="288" t="s">
        <v>691</v>
      </c>
      <c r="E62" s="288" t="s">
        <v>61</v>
      </c>
      <c r="F62" s="287">
        <v>15296</v>
      </c>
      <c r="G62" s="288" t="s">
        <v>62</v>
      </c>
      <c r="H62" s="288" t="s">
        <v>1392</v>
      </c>
      <c r="I62" s="288" t="s">
        <v>63</v>
      </c>
      <c r="J62" s="287">
        <v>22</v>
      </c>
      <c r="K62" s="287">
        <v>1</v>
      </c>
      <c r="L62" s="288" t="s">
        <v>39</v>
      </c>
      <c r="M62" s="288" t="s">
        <v>40</v>
      </c>
      <c r="N62" s="288" t="s">
        <v>41</v>
      </c>
      <c r="O62" s="288" t="s">
        <v>42</v>
      </c>
      <c r="P62" s="288" t="s">
        <v>1387</v>
      </c>
      <c r="Q62" s="289">
        <v>0</v>
      </c>
      <c r="R62" s="289">
        <v>0</v>
      </c>
      <c r="S62" s="289">
        <v>343101</v>
      </c>
      <c r="T62" s="289">
        <v>343101</v>
      </c>
      <c r="U62" s="289">
        <v>37241</v>
      </c>
      <c r="V62" s="287">
        <v>2017</v>
      </c>
      <c r="W62" s="404"/>
      <c r="X62" s="273" t="str">
        <f t="shared" si="0"/>
        <v/>
      </c>
    </row>
    <row r="63" spans="1:24" x14ac:dyDescent="0.2">
      <c r="A63" s="287">
        <v>1468</v>
      </c>
      <c r="B63" s="288" t="s">
        <v>38</v>
      </c>
      <c r="C63" s="288" t="s">
        <v>1387</v>
      </c>
      <c r="D63" s="288" t="s">
        <v>692</v>
      </c>
      <c r="E63" s="288" t="s">
        <v>1497</v>
      </c>
      <c r="F63" s="287">
        <v>1179</v>
      </c>
      <c r="G63" s="288" t="s">
        <v>95</v>
      </c>
      <c r="H63" s="288" t="s">
        <v>1393</v>
      </c>
      <c r="I63" s="288" t="s">
        <v>63</v>
      </c>
      <c r="J63" s="287">
        <v>22</v>
      </c>
      <c r="K63" s="287">
        <v>1</v>
      </c>
      <c r="L63" s="288" t="s">
        <v>39</v>
      </c>
      <c r="M63" s="288" t="s">
        <v>56</v>
      </c>
      <c r="N63" s="288" t="s">
        <v>51</v>
      </c>
      <c r="O63" s="288" t="s">
        <v>51</v>
      </c>
      <c r="P63" s="288" t="s">
        <v>52</v>
      </c>
      <c r="Q63" s="289">
        <v>170</v>
      </c>
      <c r="R63" s="289">
        <v>170</v>
      </c>
      <c r="S63" s="289">
        <v>983</v>
      </c>
      <c r="T63" s="289">
        <v>983</v>
      </c>
      <c r="U63" s="289">
        <v>86</v>
      </c>
      <c r="V63" s="287">
        <v>2017</v>
      </c>
      <c r="W63" s="404"/>
      <c r="X63" s="273" t="str">
        <f t="shared" si="0"/>
        <v/>
      </c>
    </row>
    <row r="64" spans="1:24" x14ac:dyDescent="0.2">
      <c r="A64" s="287">
        <v>1469</v>
      </c>
      <c r="B64" s="288" t="s">
        <v>38</v>
      </c>
      <c r="C64" s="288" t="s">
        <v>1387</v>
      </c>
      <c r="D64" s="288" t="s">
        <v>1396</v>
      </c>
      <c r="E64" s="288" t="s">
        <v>1498</v>
      </c>
      <c r="F64" s="287">
        <v>59178</v>
      </c>
      <c r="G64" s="288" t="s">
        <v>95</v>
      </c>
      <c r="H64" s="288" t="s">
        <v>1393</v>
      </c>
      <c r="I64" s="288" t="s">
        <v>63</v>
      </c>
      <c r="J64" s="287">
        <v>22</v>
      </c>
      <c r="K64" s="287">
        <v>2</v>
      </c>
      <c r="L64" s="288" t="s">
        <v>57</v>
      </c>
      <c r="M64" s="288" t="s">
        <v>40</v>
      </c>
      <c r="N64" s="288" t="s">
        <v>41</v>
      </c>
      <c r="O64" s="288" t="s">
        <v>42</v>
      </c>
      <c r="P64" s="288" t="s">
        <v>1387</v>
      </c>
      <c r="Q64" s="289">
        <v>0</v>
      </c>
      <c r="R64" s="289">
        <v>0</v>
      </c>
      <c r="S64" s="289">
        <v>205274</v>
      </c>
      <c r="T64" s="289">
        <v>205274</v>
      </c>
      <c r="U64" s="289">
        <v>22281</v>
      </c>
      <c r="V64" s="287">
        <v>2017</v>
      </c>
      <c r="W64" s="404"/>
      <c r="X64" s="273" t="str">
        <f t="shared" si="0"/>
        <v/>
      </c>
    </row>
    <row r="65" spans="1:24" x14ac:dyDescent="0.2">
      <c r="A65" s="287">
        <v>1475</v>
      </c>
      <c r="B65" s="288" t="s">
        <v>38</v>
      </c>
      <c r="C65" s="288" t="s">
        <v>1387</v>
      </c>
      <c r="D65" s="288" t="s">
        <v>1397</v>
      </c>
      <c r="E65" s="288" t="s">
        <v>1498</v>
      </c>
      <c r="F65" s="287">
        <v>59178</v>
      </c>
      <c r="G65" s="288" t="s">
        <v>95</v>
      </c>
      <c r="H65" s="288" t="s">
        <v>1393</v>
      </c>
      <c r="I65" s="288" t="s">
        <v>63</v>
      </c>
      <c r="J65" s="287">
        <v>22</v>
      </c>
      <c r="K65" s="287">
        <v>2</v>
      </c>
      <c r="L65" s="288" t="s">
        <v>57</v>
      </c>
      <c r="M65" s="288" t="s">
        <v>40</v>
      </c>
      <c r="N65" s="288" t="s">
        <v>41</v>
      </c>
      <c r="O65" s="288" t="s">
        <v>42</v>
      </c>
      <c r="P65" s="288" t="s">
        <v>1387</v>
      </c>
      <c r="Q65" s="289">
        <v>0</v>
      </c>
      <c r="R65" s="289">
        <v>0</v>
      </c>
      <c r="S65" s="289">
        <v>391599</v>
      </c>
      <c r="T65" s="289">
        <v>391599</v>
      </c>
      <c r="U65" s="289">
        <v>42505</v>
      </c>
      <c r="V65" s="287">
        <v>2017</v>
      </c>
      <c r="W65" s="404"/>
      <c r="X65" s="273" t="str">
        <f t="shared" si="0"/>
        <v/>
      </c>
    </row>
    <row r="66" spans="1:24" x14ac:dyDescent="0.2">
      <c r="A66" s="287">
        <v>1478</v>
      </c>
      <c r="B66" s="288" t="s">
        <v>38</v>
      </c>
      <c r="C66" s="288" t="s">
        <v>1387</v>
      </c>
      <c r="D66" s="288" t="s">
        <v>1398</v>
      </c>
      <c r="E66" s="288" t="s">
        <v>1498</v>
      </c>
      <c r="F66" s="287">
        <v>59178</v>
      </c>
      <c r="G66" s="288" t="s">
        <v>95</v>
      </c>
      <c r="H66" s="288" t="s">
        <v>1393</v>
      </c>
      <c r="I66" s="288" t="s">
        <v>63</v>
      </c>
      <c r="J66" s="287">
        <v>22</v>
      </c>
      <c r="K66" s="287">
        <v>2</v>
      </c>
      <c r="L66" s="288" t="s">
        <v>57</v>
      </c>
      <c r="M66" s="288" t="s">
        <v>40</v>
      </c>
      <c r="N66" s="288" t="s">
        <v>41</v>
      </c>
      <c r="O66" s="288" t="s">
        <v>42</v>
      </c>
      <c r="P66" s="288" t="s">
        <v>1387</v>
      </c>
      <c r="Q66" s="289">
        <v>0</v>
      </c>
      <c r="R66" s="289">
        <v>0</v>
      </c>
      <c r="S66" s="289">
        <v>79978</v>
      </c>
      <c r="T66" s="289">
        <v>79978</v>
      </c>
      <c r="U66" s="289">
        <v>8681</v>
      </c>
      <c r="V66" s="287">
        <v>2017</v>
      </c>
      <c r="W66" s="404"/>
      <c r="X66" s="273" t="str">
        <f t="shared" si="0"/>
        <v/>
      </c>
    </row>
    <row r="67" spans="1:24" x14ac:dyDescent="0.2">
      <c r="A67" s="287">
        <v>1480</v>
      </c>
      <c r="B67" s="288" t="s">
        <v>38</v>
      </c>
      <c r="C67" s="288" t="s">
        <v>1387</v>
      </c>
      <c r="D67" s="288" t="s">
        <v>693</v>
      </c>
      <c r="E67" s="288" t="s">
        <v>1395</v>
      </c>
      <c r="F67" s="287">
        <v>39006</v>
      </c>
      <c r="G67" s="288" t="s">
        <v>95</v>
      </c>
      <c r="H67" s="288" t="s">
        <v>1393</v>
      </c>
      <c r="I67" s="288" t="s">
        <v>63</v>
      </c>
      <c r="J67" s="287">
        <v>22</v>
      </c>
      <c r="K67" s="287">
        <v>2</v>
      </c>
      <c r="L67" s="288" t="s">
        <v>57</v>
      </c>
      <c r="M67" s="288" t="s">
        <v>40</v>
      </c>
      <c r="N67" s="288" t="s">
        <v>41</v>
      </c>
      <c r="O67" s="288" t="s">
        <v>42</v>
      </c>
      <c r="P67" s="288" t="s">
        <v>1387</v>
      </c>
      <c r="Q67" s="289">
        <v>0</v>
      </c>
      <c r="R67" s="289">
        <v>0</v>
      </c>
      <c r="S67" s="289">
        <v>0</v>
      </c>
      <c r="T67" s="289">
        <v>0</v>
      </c>
      <c r="U67" s="289">
        <v>0</v>
      </c>
      <c r="V67" s="287">
        <v>2017</v>
      </c>
      <c r="W67" s="404"/>
      <c r="X67" s="273" t="str">
        <f t="shared" si="0"/>
        <v/>
      </c>
    </row>
    <row r="68" spans="1:24" x14ac:dyDescent="0.2">
      <c r="A68" s="287">
        <v>1481</v>
      </c>
      <c r="B68" s="288" t="s">
        <v>38</v>
      </c>
      <c r="C68" s="288" t="s">
        <v>1387</v>
      </c>
      <c r="D68" s="288" t="s">
        <v>694</v>
      </c>
      <c r="E68" s="288" t="s">
        <v>1395</v>
      </c>
      <c r="F68" s="287">
        <v>39006</v>
      </c>
      <c r="G68" s="288" t="s">
        <v>95</v>
      </c>
      <c r="H68" s="288" t="s">
        <v>1393</v>
      </c>
      <c r="I68" s="288" t="s">
        <v>63</v>
      </c>
      <c r="J68" s="287">
        <v>22</v>
      </c>
      <c r="K68" s="287">
        <v>2</v>
      </c>
      <c r="L68" s="288" t="s">
        <v>57</v>
      </c>
      <c r="M68" s="288" t="s">
        <v>40</v>
      </c>
      <c r="N68" s="288" t="s">
        <v>41</v>
      </c>
      <c r="O68" s="288" t="s">
        <v>42</v>
      </c>
      <c r="P68" s="288" t="s">
        <v>1387</v>
      </c>
      <c r="Q68" s="289">
        <v>0</v>
      </c>
      <c r="R68" s="289">
        <v>0</v>
      </c>
      <c r="S68" s="289">
        <v>48333</v>
      </c>
      <c r="T68" s="289">
        <v>48333</v>
      </c>
      <c r="U68" s="289">
        <v>5246</v>
      </c>
      <c r="V68" s="287">
        <v>2017</v>
      </c>
      <c r="W68" s="404"/>
      <c r="X68" s="273" t="str">
        <f t="shared" si="0"/>
        <v/>
      </c>
    </row>
    <row r="69" spans="1:24" x14ac:dyDescent="0.2">
      <c r="A69" s="287">
        <v>1482</v>
      </c>
      <c r="B69" s="288" t="s">
        <v>38</v>
      </c>
      <c r="C69" s="288" t="s">
        <v>1387</v>
      </c>
      <c r="D69" s="288" t="s">
        <v>695</v>
      </c>
      <c r="E69" s="288" t="s">
        <v>1395</v>
      </c>
      <c r="F69" s="287">
        <v>39006</v>
      </c>
      <c r="G69" s="288" t="s">
        <v>95</v>
      </c>
      <c r="H69" s="288" t="s">
        <v>1393</v>
      </c>
      <c r="I69" s="288" t="s">
        <v>63</v>
      </c>
      <c r="J69" s="287">
        <v>22</v>
      </c>
      <c r="K69" s="287">
        <v>2</v>
      </c>
      <c r="L69" s="288" t="s">
        <v>57</v>
      </c>
      <c r="M69" s="288" t="s">
        <v>40</v>
      </c>
      <c r="N69" s="288" t="s">
        <v>41</v>
      </c>
      <c r="O69" s="288" t="s">
        <v>42</v>
      </c>
      <c r="P69" s="288" t="s">
        <v>1387</v>
      </c>
      <c r="Q69" s="289">
        <v>0</v>
      </c>
      <c r="R69" s="289">
        <v>0</v>
      </c>
      <c r="S69" s="289">
        <v>376324</v>
      </c>
      <c r="T69" s="289">
        <v>376324</v>
      </c>
      <c r="U69" s="289">
        <v>40847</v>
      </c>
      <c r="V69" s="287">
        <v>2017</v>
      </c>
      <c r="W69" s="404"/>
      <c r="X69" s="273" t="str">
        <f t="shared" si="0"/>
        <v/>
      </c>
    </row>
    <row r="70" spans="1:24" x14ac:dyDescent="0.2">
      <c r="A70" s="287">
        <v>1483</v>
      </c>
      <c r="B70" s="288" t="s">
        <v>38</v>
      </c>
      <c r="C70" s="288" t="s">
        <v>1387</v>
      </c>
      <c r="D70" s="288" t="s">
        <v>1499</v>
      </c>
      <c r="E70" s="288" t="s">
        <v>1395</v>
      </c>
      <c r="F70" s="287">
        <v>39006</v>
      </c>
      <c r="G70" s="288" t="s">
        <v>95</v>
      </c>
      <c r="H70" s="288" t="s">
        <v>1393</v>
      </c>
      <c r="I70" s="288" t="s">
        <v>63</v>
      </c>
      <c r="J70" s="287">
        <v>22</v>
      </c>
      <c r="K70" s="287">
        <v>2</v>
      </c>
      <c r="L70" s="288" t="s">
        <v>57</v>
      </c>
      <c r="M70" s="288" t="s">
        <v>40</v>
      </c>
      <c r="N70" s="288" t="s">
        <v>41</v>
      </c>
      <c r="O70" s="288" t="s">
        <v>42</v>
      </c>
      <c r="P70" s="288" t="s">
        <v>1387</v>
      </c>
      <c r="Q70" s="289">
        <v>0</v>
      </c>
      <c r="R70" s="289">
        <v>0</v>
      </c>
      <c r="S70" s="289">
        <v>771138</v>
      </c>
      <c r="T70" s="289">
        <v>771138</v>
      </c>
      <c r="U70" s="289">
        <v>83701</v>
      </c>
      <c r="V70" s="287">
        <v>2017</v>
      </c>
      <c r="W70" s="404"/>
      <c r="X70" s="273" t="str">
        <f t="shared" si="0"/>
        <v/>
      </c>
    </row>
    <row r="71" spans="1:24" x14ac:dyDescent="0.2">
      <c r="A71" s="287">
        <v>1484</v>
      </c>
      <c r="B71" s="288" t="s">
        <v>38</v>
      </c>
      <c r="C71" s="288" t="s">
        <v>1387</v>
      </c>
      <c r="D71" s="288" t="s">
        <v>696</v>
      </c>
      <c r="E71" s="288" t="s">
        <v>697</v>
      </c>
      <c r="F71" s="287">
        <v>14876</v>
      </c>
      <c r="G71" s="288" t="s">
        <v>95</v>
      </c>
      <c r="H71" s="288" t="s">
        <v>1393</v>
      </c>
      <c r="I71" s="288" t="s">
        <v>63</v>
      </c>
      <c r="J71" s="287">
        <v>22</v>
      </c>
      <c r="K71" s="287">
        <v>2</v>
      </c>
      <c r="L71" s="288" t="s">
        <v>57</v>
      </c>
      <c r="M71" s="288" t="s">
        <v>55</v>
      </c>
      <c r="N71" s="288" t="s">
        <v>51</v>
      </c>
      <c r="O71" s="288" t="s">
        <v>51</v>
      </c>
      <c r="P71" s="288" t="s">
        <v>52</v>
      </c>
      <c r="Q71" s="289">
        <v>3703</v>
      </c>
      <c r="R71" s="289">
        <v>3703</v>
      </c>
      <c r="S71" s="289">
        <v>21404</v>
      </c>
      <c r="T71" s="289">
        <v>21404</v>
      </c>
      <c r="U71" s="289">
        <v>1282</v>
      </c>
      <c r="V71" s="287">
        <v>2017</v>
      </c>
      <c r="W71" s="404"/>
      <c r="X71" s="273" t="str">
        <f t="shared" ref="X71:X134" si="1">IF(OR(K71&gt;3,T71=0),"",IF(N71="WDS",T71/U71,""))</f>
        <v/>
      </c>
    </row>
    <row r="72" spans="1:24" x14ac:dyDescent="0.2">
      <c r="A72" s="287">
        <v>1484</v>
      </c>
      <c r="B72" s="288" t="s">
        <v>38</v>
      </c>
      <c r="C72" s="288" t="s">
        <v>1387</v>
      </c>
      <c r="D72" s="288" t="s">
        <v>696</v>
      </c>
      <c r="E72" s="288" t="s">
        <v>697</v>
      </c>
      <c r="F72" s="287">
        <v>14876</v>
      </c>
      <c r="G72" s="288" t="s">
        <v>95</v>
      </c>
      <c r="H72" s="288" t="s">
        <v>1393</v>
      </c>
      <c r="I72" s="288" t="s">
        <v>63</v>
      </c>
      <c r="J72" s="287">
        <v>22</v>
      </c>
      <c r="K72" s="287">
        <v>2</v>
      </c>
      <c r="L72" s="288" t="s">
        <v>57</v>
      </c>
      <c r="M72" s="288" t="s">
        <v>55</v>
      </c>
      <c r="N72" s="288" t="s">
        <v>71</v>
      </c>
      <c r="O72" s="288" t="s">
        <v>72</v>
      </c>
      <c r="P72" s="288" t="s">
        <v>52</v>
      </c>
      <c r="Q72" s="289">
        <v>0</v>
      </c>
      <c r="R72" s="289">
        <v>0</v>
      </c>
      <c r="S72" s="289">
        <v>0</v>
      </c>
      <c r="T72" s="289">
        <v>0</v>
      </c>
      <c r="U72" s="289">
        <v>0</v>
      </c>
      <c r="V72" s="287">
        <v>2017</v>
      </c>
      <c r="W72" s="404"/>
      <c r="X72" s="273" t="str">
        <f t="shared" si="1"/>
        <v/>
      </c>
    </row>
    <row r="73" spans="1:24" x14ac:dyDescent="0.2">
      <c r="A73" s="287">
        <v>1486</v>
      </c>
      <c r="B73" s="288" t="s">
        <v>38</v>
      </c>
      <c r="C73" s="288" t="s">
        <v>1387</v>
      </c>
      <c r="D73" s="288" t="s">
        <v>1500</v>
      </c>
      <c r="E73" s="288" t="s">
        <v>1395</v>
      </c>
      <c r="F73" s="287">
        <v>39006</v>
      </c>
      <c r="G73" s="288" t="s">
        <v>95</v>
      </c>
      <c r="H73" s="288" t="s">
        <v>1393</v>
      </c>
      <c r="I73" s="288" t="s">
        <v>63</v>
      </c>
      <c r="J73" s="287">
        <v>22</v>
      </c>
      <c r="K73" s="287">
        <v>2</v>
      </c>
      <c r="L73" s="288" t="s">
        <v>57</v>
      </c>
      <c r="M73" s="288" t="s">
        <v>40</v>
      </c>
      <c r="N73" s="288" t="s">
        <v>41</v>
      </c>
      <c r="O73" s="288" t="s">
        <v>42</v>
      </c>
      <c r="P73" s="288" t="s">
        <v>1387</v>
      </c>
      <c r="Q73" s="289">
        <v>0</v>
      </c>
      <c r="R73" s="289">
        <v>0</v>
      </c>
      <c r="S73" s="289">
        <v>235199</v>
      </c>
      <c r="T73" s="289">
        <v>235199</v>
      </c>
      <c r="U73" s="289">
        <v>25529</v>
      </c>
      <c r="V73" s="287">
        <v>2017</v>
      </c>
      <c r="W73" s="404"/>
      <c r="X73" s="273" t="str">
        <f t="shared" si="1"/>
        <v/>
      </c>
    </row>
    <row r="74" spans="1:24" x14ac:dyDescent="0.2">
      <c r="A74" s="287">
        <v>1488</v>
      </c>
      <c r="B74" s="288" t="s">
        <v>38</v>
      </c>
      <c r="C74" s="288" t="s">
        <v>1387</v>
      </c>
      <c r="D74" s="288" t="s">
        <v>698</v>
      </c>
      <c r="E74" s="288" t="s">
        <v>1395</v>
      </c>
      <c r="F74" s="287">
        <v>39006</v>
      </c>
      <c r="G74" s="288" t="s">
        <v>95</v>
      </c>
      <c r="H74" s="288" t="s">
        <v>1393</v>
      </c>
      <c r="I74" s="288" t="s">
        <v>63</v>
      </c>
      <c r="J74" s="287">
        <v>22</v>
      </c>
      <c r="K74" s="287">
        <v>2</v>
      </c>
      <c r="L74" s="288" t="s">
        <v>57</v>
      </c>
      <c r="M74" s="288" t="s">
        <v>40</v>
      </c>
      <c r="N74" s="288" t="s">
        <v>41</v>
      </c>
      <c r="O74" s="288" t="s">
        <v>42</v>
      </c>
      <c r="P74" s="288" t="s">
        <v>1387</v>
      </c>
      <c r="Q74" s="289">
        <v>0</v>
      </c>
      <c r="R74" s="289">
        <v>0</v>
      </c>
      <c r="S74" s="289">
        <v>254961</v>
      </c>
      <c r="T74" s="289">
        <v>254961</v>
      </c>
      <c r="U74" s="289">
        <v>27674</v>
      </c>
      <c r="V74" s="287">
        <v>2017</v>
      </c>
      <c r="W74" s="404"/>
      <c r="X74" s="273" t="str">
        <f t="shared" si="1"/>
        <v/>
      </c>
    </row>
    <row r="75" spans="1:24" x14ac:dyDescent="0.2">
      <c r="A75" s="287">
        <v>1491</v>
      </c>
      <c r="B75" s="288" t="s">
        <v>38</v>
      </c>
      <c r="C75" s="288" t="s">
        <v>1387</v>
      </c>
      <c r="D75" s="288" t="s">
        <v>699</v>
      </c>
      <c r="E75" s="288" t="s">
        <v>1395</v>
      </c>
      <c r="F75" s="287">
        <v>39006</v>
      </c>
      <c r="G75" s="288" t="s">
        <v>95</v>
      </c>
      <c r="H75" s="288" t="s">
        <v>1393</v>
      </c>
      <c r="I75" s="288" t="s">
        <v>63</v>
      </c>
      <c r="J75" s="287">
        <v>22</v>
      </c>
      <c r="K75" s="287">
        <v>2</v>
      </c>
      <c r="L75" s="288" t="s">
        <v>57</v>
      </c>
      <c r="M75" s="288" t="s">
        <v>40</v>
      </c>
      <c r="N75" s="288" t="s">
        <v>41</v>
      </c>
      <c r="O75" s="288" t="s">
        <v>42</v>
      </c>
      <c r="P75" s="288" t="s">
        <v>1387</v>
      </c>
      <c r="Q75" s="289">
        <v>0</v>
      </c>
      <c r="R75" s="289">
        <v>0</v>
      </c>
      <c r="S75" s="289">
        <v>1243303</v>
      </c>
      <c r="T75" s="289">
        <v>1243303</v>
      </c>
      <c r="U75" s="289">
        <v>134951</v>
      </c>
      <c r="V75" s="287">
        <v>2017</v>
      </c>
      <c r="W75" s="404"/>
      <c r="X75" s="273" t="str">
        <f t="shared" si="1"/>
        <v/>
      </c>
    </row>
    <row r="76" spans="1:24" x14ac:dyDescent="0.2">
      <c r="A76" s="287">
        <v>1492</v>
      </c>
      <c r="B76" s="288" t="s">
        <v>38</v>
      </c>
      <c r="C76" s="288" t="s">
        <v>1387</v>
      </c>
      <c r="D76" s="288" t="s">
        <v>1501</v>
      </c>
      <c r="E76" s="288" t="s">
        <v>1395</v>
      </c>
      <c r="F76" s="287">
        <v>39006</v>
      </c>
      <c r="G76" s="288" t="s">
        <v>95</v>
      </c>
      <c r="H76" s="288" t="s">
        <v>1393</v>
      </c>
      <c r="I76" s="288" t="s">
        <v>63</v>
      </c>
      <c r="J76" s="287">
        <v>22</v>
      </c>
      <c r="K76" s="287">
        <v>2</v>
      </c>
      <c r="L76" s="288" t="s">
        <v>57</v>
      </c>
      <c r="M76" s="288" t="s">
        <v>40</v>
      </c>
      <c r="N76" s="288" t="s">
        <v>41</v>
      </c>
      <c r="O76" s="288" t="s">
        <v>42</v>
      </c>
      <c r="P76" s="288" t="s">
        <v>1387</v>
      </c>
      <c r="Q76" s="289">
        <v>0</v>
      </c>
      <c r="R76" s="289">
        <v>0</v>
      </c>
      <c r="S76" s="289">
        <v>2250533</v>
      </c>
      <c r="T76" s="289">
        <v>2250533</v>
      </c>
      <c r="U76" s="289">
        <v>244278</v>
      </c>
      <c r="V76" s="287">
        <v>2017</v>
      </c>
      <c r="W76" s="404"/>
      <c r="X76" s="273" t="str">
        <f t="shared" si="1"/>
        <v/>
      </c>
    </row>
    <row r="77" spans="1:24" x14ac:dyDescent="0.2">
      <c r="A77" s="287">
        <v>1493</v>
      </c>
      <c r="B77" s="288" t="s">
        <v>38</v>
      </c>
      <c r="C77" s="288" t="s">
        <v>1387</v>
      </c>
      <c r="D77" s="288" t="s">
        <v>700</v>
      </c>
      <c r="E77" s="288" t="s">
        <v>1395</v>
      </c>
      <c r="F77" s="287">
        <v>39006</v>
      </c>
      <c r="G77" s="288" t="s">
        <v>95</v>
      </c>
      <c r="H77" s="288" t="s">
        <v>1393</v>
      </c>
      <c r="I77" s="288" t="s">
        <v>63</v>
      </c>
      <c r="J77" s="287">
        <v>22</v>
      </c>
      <c r="K77" s="287">
        <v>2</v>
      </c>
      <c r="L77" s="288" t="s">
        <v>57</v>
      </c>
      <c r="M77" s="288" t="s">
        <v>40</v>
      </c>
      <c r="N77" s="288" t="s">
        <v>41</v>
      </c>
      <c r="O77" s="288" t="s">
        <v>42</v>
      </c>
      <c r="P77" s="288" t="s">
        <v>1387</v>
      </c>
      <c r="Q77" s="289">
        <v>0</v>
      </c>
      <c r="R77" s="289">
        <v>0</v>
      </c>
      <c r="S77" s="289">
        <v>359795</v>
      </c>
      <c r="T77" s="289">
        <v>359795</v>
      </c>
      <c r="U77" s="289">
        <v>39053</v>
      </c>
      <c r="V77" s="287">
        <v>2017</v>
      </c>
      <c r="W77" s="404"/>
      <c r="X77" s="273" t="str">
        <f t="shared" si="1"/>
        <v/>
      </c>
    </row>
    <row r="78" spans="1:24" x14ac:dyDescent="0.2">
      <c r="A78" s="287">
        <v>1497</v>
      </c>
      <c r="B78" s="288" t="s">
        <v>38</v>
      </c>
      <c r="C78" s="288" t="s">
        <v>1387</v>
      </c>
      <c r="D78" s="288" t="s">
        <v>701</v>
      </c>
      <c r="E78" s="288" t="s">
        <v>1198</v>
      </c>
      <c r="F78" s="287">
        <v>56854</v>
      </c>
      <c r="G78" s="288" t="s">
        <v>95</v>
      </c>
      <c r="H78" s="288" t="s">
        <v>1393</v>
      </c>
      <c r="I78" s="288" t="s">
        <v>63</v>
      </c>
      <c r="J78" s="287">
        <v>22</v>
      </c>
      <c r="K78" s="287">
        <v>2</v>
      </c>
      <c r="L78" s="288" t="s">
        <v>57</v>
      </c>
      <c r="M78" s="288" t="s">
        <v>40</v>
      </c>
      <c r="N78" s="288" t="s">
        <v>41</v>
      </c>
      <c r="O78" s="288" t="s">
        <v>42</v>
      </c>
      <c r="P78" s="288" t="s">
        <v>1387</v>
      </c>
      <c r="Q78" s="289">
        <v>0</v>
      </c>
      <c r="R78" s="289">
        <v>0</v>
      </c>
      <c r="S78" s="289">
        <v>93984</v>
      </c>
      <c r="T78" s="289">
        <v>93984</v>
      </c>
      <c r="U78" s="289">
        <v>10201</v>
      </c>
      <c r="V78" s="287">
        <v>2017</v>
      </c>
      <c r="W78" s="404"/>
      <c r="X78" s="273" t="str">
        <f t="shared" si="1"/>
        <v/>
      </c>
    </row>
    <row r="79" spans="1:24" x14ac:dyDescent="0.2">
      <c r="A79" s="287">
        <v>1498</v>
      </c>
      <c r="B79" s="288" t="s">
        <v>38</v>
      </c>
      <c r="C79" s="288" t="s">
        <v>1387</v>
      </c>
      <c r="D79" s="288" t="s">
        <v>702</v>
      </c>
      <c r="E79" s="288" t="s">
        <v>1198</v>
      </c>
      <c r="F79" s="287">
        <v>56854</v>
      </c>
      <c r="G79" s="288" t="s">
        <v>95</v>
      </c>
      <c r="H79" s="288" t="s">
        <v>1393</v>
      </c>
      <c r="I79" s="288" t="s">
        <v>63</v>
      </c>
      <c r="J79" s="287">
        <v>22</v>
      </c>
      <c r="K79" s="287">
        <v>2</v>
      </c>
      <c r="L79" s="288" t="s">
        <v>57</v>
      </c>
      <c r="M79" s="288" t="s">
        <v>40</v>
      </c>
      <c r="N79" s="288" t="s">
        <v>41</v>
      </c>
      <c r="O79" s="288" t="s">
        <v>42</v>
      </c>
      <c r="P79" s="288" t="s">
        <v>1387</v>
      </c>
      <c r="Q79" s="289">
        <v>0</v>
      </c>
      <c r="R79" s="289">
        <v>0</v>
      </c>
      <c r="S79" s="289">
        <v>51372</v>
      </c>
      <c r="T79" s="289">
        <v>51372</v>
      </c>
      <c r="U79" s="289">
        <v>5576</v>
      </c>
      <c r="V79" s="287">
        <v>2017</v>
      </c>
      <c r="W79" s="404"/>
      <c r="X79" s="273" t="str">
        <f t="shared" si="1"/>
        <v/>
      </c>
    </row>
    <row r="80" spans="1:24" x14ac:dyDescent="0.2">
      <c r="A80" s="287">
        <v>1500</v>
      </c>
      <c r="B80" s="288" t="s">
        <v>38</v>
      </c>
      <c r="C80" s="288" t="s">
        <v>1387</v>
      </c>
      <c r="D80" s="288" t="s">
        <v>1199</v>
      </c>
      <c r="E80" s="288" t="s">
        <v>1198</v>
      </c>
      <c r="F80" s="287">
        <v>56854</v>
      </c>
      <c r="G80" s="288" t="s">
        <v>95</v>
      </c>
      <c r="H80" s="288" t="s">
        <v>1393</v>
      </c>
      <c r="I80" s="288" t="s">
        <v>63</v>
      </c>
      <c r="J80" s="287">
        <v>22</v>
      </c>
      <c r="K80" s="287">
        <v>2</v>
      </c>
      <c r="L80" s="288" t="s">
        <v>57</v>
      </c>
      <c r="M80" s="288" t="s">
        <v>40</v>
      </c>
      <c r="N80" s="288" t="s">
        <v>41</v>
      </c>
      <c r="O80" s="288" t="s">
        <v>42</v>
      </c>
      <c r="P80" s="288" t="s">
        <v>1387</v>
      </c>
      <c r="Q80" s="289">
        <v>0</v>
      </c>
      <c r="R80" s="289">
        <v>0</v>
      </c>
      <c r="S80" s="289">
        <v>50875</v>
      </c>
      <c r="T80" s="289">
        <v>50875</v>
      </c>
      <c r="U80" s="289">
        <v>5522</v>
      </c>
      <c r="V80" s="287">
        <v>2017</v>
      </c>
      <c r="W80" s="404"/>
      <c r="X80" s="273" t="str">
        <f t="shared" si="1"/>
        <v/>
      </c>
    </row>
    <row r="81" spans="1:24" x14ac:dyDescent="0.2">
      <c r="A81" s="287">
        <v>1501</v>
      </c>
      <c r="B81" s="288" t="s">
        <v>38</v>
      </c>
      <c r="C81" s="288" t="s">
        <v>1387</v>
      </c>
      <c r="D81" s="288" t="s">
        <v>703</v>
      </c>
      <c r="E81" s="288" t="s">
        <v>1395</v>
      </c>
      <c r="F81" s="287">
        <v>39006</v>
      </c>
      <c r="G81" s="288" t="s">
        <v>95</v>
      </c>
      <c r="H81" s="288" t="s">
        <v>1393</v>
      </c>
      <c r="I81" s="288" t="s">
        <v>63</v>
      </c>
      <c r="J81" s="287">
        <v>22</v>
      </c>
      <c r="K81" s="287">
        <v>2</v>
      </c>
      <c r="L81" s="288" t="s">
        <v>57</v>
      </c>
      <c r="M81" s="288" t="s">
        <v>40</v>
      </c>
      <c r="N81" s="288" t="s">
        <v>41</v>
      </c>
      <c r="O81" s="288" t="s">
        <v>42</v>
      </c>
      <c r="P81" s="288" t="s">
        <v>1387</v>
      </c>
      <c r="Q81" s="289">
        <v>0</v>
      </c>
      <c r="R81" s="289">
        <v>0</v>
      </c>
      <c r="S81" s="289">
        <v>95657</v>
      </c>
      <c r="T81" s="289">
        <v>95657</v>
      </c>
      <c r="U81" s="289">
        <v>10383</v>
      </c>
      <c r="V81" s="287">
        <v>2017</v>
      </c>
      <c r="W81" s="404"/>
      <c r="X81" s="273" t="str">
        <f t="shared" si="1"/>
        <v/>
      </c>
    </row>
    <row r="82" spans="1:24" x14ac:dyDescent="0.2">
      <c r="A82" s="287">
        <v>1504</v>
      </c>
      <c r="B82" s="288" t="s">
        <v>38</v>
      </c>
      <c r="C82" s="288" t="s">
        <v>1387</v>
      </c>
      <c r="D82" s="288" t="s">
        <v>704</v>
      </c>
      <c r="E82" s="288" t="s">
        <v>1395</v>
      </c>
      <c r="F82" s="287">
        <v>39006</v>
      </c>
      <c r="G82" s="288" t="s">
        <v>95</v>
      </c>
      <c r="H82" s="288" t="s">
        <v>1393</v>
      </c>
      <c r="I82" s="288" t="s">
        <v>63</v>
      </c>
      <c r="J82" s="287">
        <v>22</v>
      </c>
      <c r="K82" s="287">
        <v>2</v>
      </c>
      <c r="L82" s="288" t="s">
        <v>57</v>
      </c>
      <c r="M82" s="288" t="s">
        <v>40</v>
      </c>
      <c r="N82" s="288" t="s">
        <v>41</v>
      </c>
      <c r="O82" s="288" t="s">
        <v>42</v>
      </c>
      <c r="P82" s="288" t="s">
        <v>1387</v>
      </c>
      <c r="Q82" s="289">
        <v>0</v>
      </c>
      <c r="R82" s="289">
        <v>0</v>
      </c>
      <c r="S82" s="289">
        <v>459701</v>
      </c>
      <c r="T82" s="289">
        <v>459701</v>
      </c>
      <c r="U82" s="289">
        <v>49897</v>
      </c>
      <c r="V82" s="287">
        <v>2017</v>
      </c>
      <c r="W82" s="404"/>
      <c r="X82" s="273" t="str">
        <f t="shared" si="1"/>
        <v/>
      </c>
    </row>
    <row r="83" spans="1:24" x14ac:dyDescent="0.2">
      <c r="A83" s="287">
        <v>1505</v>
      </c>
      <c r="B83" s="288" t="s">
        <v>38</v>
      </c>
      <c r="C83" s="288" t="s">
        <v>1387</v>
      </c>
      <c r="D83" s="288" t="s">
        <v>705</v>
      </c>
      <c r="E83" s="288" t="s">
        <v>1395</v>
      </c>
      <c r="F83" s="287">
        <v>39006</v>
      </c>
      <c r="G83" s="288" t="s">
        <v>95</v>
      </c>
      <c r="H83" s="288" t="s">
        <v>1393</v>
      </c>
      <c r="I83" s="288" t="s">
        <v>63</v>
      </c>
      <c r="J83" s="287">
        <v>22</v>
      </c>
      <c r="K83" s="287">
        <v>2</v>
      </c>
      <c r="L83" s="288" t="s">
        <v>57</v>
      </c>
      <c r="M83" s="288" t="s">
        <v>40</v>
      </c>
      <c r="N83" s="288" t="s">
        <v>41</v>
      </c>
      <c r="O83" s="288" t="s">
        <v>42</v>
      </c>
      <c r="P83" s="288" t="s">
        <v>1387</v>
      </c>
      <c r="Q83" s="289">
        <v>0</v>
      </c>
      <c r="R83" s="289">
        <v>0</v>
      </c>
      <c r="S83" s="289">
        <v>922498</v>
      </c>
      <c r="T83" s="289">
        <v>922498</v>
      </c>
      <c r="U83" s="289">
        <v>100130</v>
      </c>
      <c r="V83" s="287">
        <v>2017</v>
      </c>
      <c r="W83" s="404"/>
      <c r="X83" s="273" t="str">
        <f t="shared" si="1"/>
        <v/>
      </c>
    </row>
    <row r="84" spans="1:24" x14ac:dyDescent="0.2">
      <c r="A84" s="287">
        <v>1507</v>
      </c>
      <c r="B84" s="288" t="s">
        <v>38</v>
      </c>
      <c r="C84" s="288" t="s">
        <v>1387</v>
      </c>
      <c r="D84" s="288" t="s">
        <v>4</v>
      </c>
      <c r="E84" s="288" t="s">
        <v>5</v>
      </c>
      <c r="F84" s="287">
        <v>31719</v>
      </c>
      <c r="G84" s="288" t="s">
        <v>95</v>
      </c>
      <c r="H84" s="288" t="s">
        <v>1393</v>
      </c>
      <c r="I84" s="288" t="s">
        <v>63</v>
      </c>
      <c r="J84" s="287">
        <v>22</v>
      </c>
      <c r="K84" s="287">
        <v>2</v>
      </c>
      <c r="L84" s="288" t="s">
        <v>57</v>
      </c>
      <c r="M84" s="288" t="s">
        <v>2025</v>
      </c>
      <c r="N84" s="288" t="s">
        <v>1211</v>
      </c>
      <c r="O84" s="288" t="s">
        <v>87</v>
      </c>
      <c r="P84" s="288" t="s">
        <v>1387</v>
      </c>
      <c r="Q84" s="289">
        <v>18751</v>
      </c>
      <c r="R84" s="289">
        <v>18751</v>
      </c>
      <c r="S84" s="289">
        <v>0</v>
      </c>
      <c r="T84" s="289">
        <v>0</v>
      </c>
      <c r="U84" s="289">
        <v>-2281</v>
      </c>
      <c r="V84" s="287">
        <v>2017</v>
      </c>
      <c r="W84" s="404"/>
      <c r="X84" s="273" t="str">
        <f t="shared" si="1"/>
        <v/>
      </c>
    </row>
    <row r="85" spans="1:24" x14ac:dyDescent="0.2">
      <c r="A85" s="287">
        <v>1507</v>
      </c>
      <c r="B85" s="288" t="s">
        <v>38</v>
      </c>
      <c r="C85" s="288" t="s">
        <v>1387</v>
      </c>
      <c r="D85" s="288" t="s">
        <v>4</v>
      </c>
      <c r="E85" s="288" t="s">
        <v>5</v>
      </c>
      <c r="F85" s="287">
        <v>31719</v>
      </c>
      <c r="G85" s="288" t="s">
        <v>95</v>
      </c>
      <c r="H85" s="288" t="s">
        <v>1393</v>
      </c>
      <c r="I85" s="288" t="s">
        <v>63</v>
      </c>
      <c r="J85" s="287">
        <v>22</v>
      </c>
      <c r="K85" s="287">
        <v>2</v>
      </c>
      <c r="L85" s="288" t="s">
        <v>57</v>
      </c>
      <c r="M85" s="288" t="s">
        <v>47</v>
      </c>
      <c r="N85" s="288" t="s">
        <v>51</v>
      </c>
      <c r="O85" s="288" t="s">
        <v>51</v>
      </c>
      <c r="P85" s="288" t="s">
        <v>52</v>
      </c>
      <c r="Q85" s="289">
        <v>10846</v>
      </c>
      <c r="R85" s="289">
        <v>10846</v>
      </c>
      <c r="S85" s="289">
        <v>62476</v>
      </c>
      <c r="T85" s="289">
        <v>62476</v>
      </c>
      <c r="U85" s="289">
        <v>4984.4799999999996</v>
      </c>
      <c r="V85" s="287">
        <v>2017</v>
      </c>
      <c r="W85" s="404" t="s">
        <v>662</v>
      </c>
      <c r="X85" s="273" t="str">
        <f t="shared" si="1"/>
        <v/>
      </c>
    </row>
    <row r="86" spans="1:24" x14ac:dyDescent="0.2">
      <c r="A86" s="287">
        <v>1507</v>
      </c>
      <c r="B86" s="288" t="s">
        <v>38</v>
      </c>
      <c r="C86" s="288" t="s">
        <v>1387</v>
      </c>
      <c r="D86" s="288" t="s">
        <v>4</v>
      </c>
      <c r="E86" s="288" t="s">
        <v>5</v>
      </c>
      <c r="F86" s="287">
        <v>31719</v>
      </c>
      <c r="G86" s="288" t="s">
        <v>95</v>
      </c>
      <c r="H86" s="288" t="s">
        <v>1393</v>
      </c>
      <c r="I86" s="288" t="s">
        <v>63</v>
      </c>
      <c r="J86" s="287">
        <v>22</v>
      </c>
      <c r="K86" s="287">
        <v>2</v>
      </c>
      <c r="L86" s="288" t="s">
        <v>57</v>
      </c>
      <c r="M86" s="288" t="s">
        <v>47</v>
      </c>
      <c r="N86" s="288" t="s">
        <v>66</v>
      </c>
      <c r="O86" s="288" t="s">
        <v>66</v>
      </c>
      <c r="P86" s="288" t="s">
        <v>52</v>
      </c>
      <c r="Q86" s="289">
        <v>229291</v>
      </c>
      <c r="R86" s="289">
        <v>229291</v>
      </c>
      <c r="S86" s="289">
        <v>1432840</v>
      </c>
      <c r="T86" s="289">
        <v>1432840</v>
      </c>
      <c r="U86" s="289">
        <v>103648.52</v>
      </c>
      <c r="V86" s="287">
        <v>2017</v>
      </c>
      <c r="W86" s="404" t="s">
        <v>662</v>
      </c>
      <c r="X86" s="273" t="str">
        <f t="shared" si="1"/>
        <v/>
      </c>
    </row>
    <row r="87" spans="1:24" x14ac:dyDescent="0.2">
      <c r="A87" s="287">
        <v>1508</v>
      </c>
      <c r="B87" s="288" t="s">
        <v>38</v>
      </c>
      <c r="C87" s="288" t="s">
        <v>1387</v>
      </c>
      <c r="D87" s="288" t="s">
        <v>706</v>
      </c>
      <c r="E87" s="288" t="s">
        <v>1395</v>
      </c>
      <c r="F87" s="287">
        <v>39006</v>
      </c>
      <c r="G87" s="288" t="s">
        <v>95</v>
      </c>
      <c r="H87" s="288" t="s">
        <v>1393</v>
      </c>
      <c r="I87" s="288" t="s">
        <v>63</v>
      </c>
      <c r="J87" s="287">
        <v>22</v>
      </c>
      <c r="K87" s="287">
        <v>2</v>
      </c>
      <c r="L87" s="288" t="s">
        <v>57</v>
      </c>
      <c r="M87" s="288" t="s">
        <v>40</v>
      </c>
      <c r="N87" s="288" t="s">
        <v>41</v>
      </c>
      <c r="O87" s="288" t="s">
        <v>42</v>
      </c>
      <c r="P87" s="288" t="s">
        <v>1387</v>
      </c>
      <c r="Q87" s="289">
        <v>0</v>
      </c>
      <c r="R87" s="289">
        <v>0</v>
      </c>
      <c r="S87" s="289">
        <v>255873</v>
      </c>
      <c r="T87" s="289">
        <v>255873</v>
      </c>
      <c r="U87" s="289">
        <v>27773</v>
      </c>
      <c r="V87" s="287">
        <v>2017</v>
      </c>
      <c r="W87" s="404"/>
      <c r="X87" s="273" t="str">
        <f t="shared" si="1"/>
        <v/>
      </c>
    </row>
    <row r="88" spans="1:24" x14ac:dyDescent="0.2">
      <c r="A88" s="287">
        <v>1509</v>
      </c>
      <c r="B88" s="288" t="s">
        <v>38</v>
      </c>
      <c r="C88" s="288" t="s">
        <v>1387</v>
      </c>
      <c r="D88" s="288" t="s">
        <v>1502</v>
      </c>
      <c r="E88" s="288" t="s">
        <v>1395</v>
      </c>
      <c r="F88" s="287">
        <v>39006</v>
      </c>
      <c r="G88" s="288" t="s">
        <v>95</v>
      </c>
      <c r="H88" s="288" t="s">
        <v>1393</v>
      </c>
      <c r="I88" s="288" t="s">
        <v>63</v>
      </c>
      <c r="J88" s="287">
        <v>22</v>
      </c>
      <c r="K88" s="287">
        <v>2</v>
      </c>
      <c r="L88" s="288" t="s">
        <v>57</v>
      </c>
      <c r="M88" s="288" t="s">
        <v>40</v>
      </c>
      <c r="N88" s="288" t="s">
        <v>41</v>
      </c>
      <c r="O88" s="288" t="s">
        <v>42</v>
      </c>
      <c r="P88" s="288" t="s">
        <v>1387</v>
      </c>
      <c r="Q88" s="289">
        <v>0</v>
      </c>
      <c r="R88" s="289">
        <v>0</v>
      </c>
      <c r="S88" s="289">
        <v>722023</v>
      </c>
      <c r="T88" s="289">
        <v>722023</v>
      </c>
      <c r="U88" s="289">
        <v>78370</v>
      </c>
      <c r="V88" s="287">
        <v>2017</v>
      </c>
      <c r="W88" s="404"/>
      <c r="X88" s="273" t="str">
        <f t="shared" si="1"/>
        <v/>
      </c>
    </row>
    <row r="89" spans="1:24" x14ac:dyDescent="0.2">
      <c r="A89" s="287">
        <v>1510</v>
      </c>
      <c r="B89" s="288" t="s">
        <v>38</v>
      </c>
      <c r="C89" s="288" t="s">
        <v>1387</v>
      </c>
      <c r="D89" s="288" t="s">
        <v>1503</v>
      </c>
      <c r="E89" s="288" t="s">
        <v>1395</v>
      </c>
      <c r="F89" s="287">
        <v>39006</v>
      </c>
      <c r="G89" s="288" t="s">
        <v>95</v>
      </c>
      <c r="H89" s="288" t="s">
        <v>1393</v>
      </c>
      <c r="I89" s="288" t="s">
        <v>63</v>
      </c>
      <c r="J89" s="287">
        <v>22</v>
      </c>
      <c r="K89" s="287">
        <v>2</v>
      </c>
      <c r="L89" s="288" t="s">
        <v>57</v>
      </c>
      <c r="M89" s="288" t="s">
        <v>40</v>
      </c>
      <c r="N89" s="288" t="s">
        <v>41</v>
      </c>
      <c r="O89" s="288" t="s">
        <v>42</v>
      </c>
      <c r="P89" s="288" t="s">
        <v>1387</v>
      </c>
      <c r="Q89" s="289">
        <v>0</v>
      </c>
      <c r="R89" s="289">
        <v>0</v>
      </c>
      <c r="S89" s="289">
        <v>856624</v>
      </c>
      <c r="T89" s="289">
        <v>856624</v>
      </c>
      <c r="U89" s="289">
        <v>92980</v>
      </c>
      <c r="V89" s="287">
        <v>2017</v>
      </c>
      <c r="W89" s="404"/>
      <c r="X89" s="273" t="str">
        <f t="shared" si="1"/>
        <v/>
      </c>
    </row>
    <row r="90" spans="1:24" x14ac:dyDescent="0.2">
      <c r="A90" s="287">
        <v>1511</v>
      </c>
      <c r="B90" s="288" t="s">
        <v>38</v>
      </c>
      <c r="C90" s="288" t="s">
        <v>1387</v>
      </c>
      <c r="D90" s="288" t="s">
        <v>6</v>
      </c>
      <c r="E90" s="288" t="s">
        <v>1395</v>
      </c>
      <c r="F90" s="287">
        <v>39006</v>
      </c>
      <c r="G90" s="288" t="s">
        <v>95</v>
      </c>
      <c r="H90" s="288" t="s">
        <v>1393</v>
      </c>
      <c r="I90" s="288" t="s">
        <v>63</v>
      </c>
      <c r="J90" s="287">
        <v>22</v>
      </c>
      <c r="K90" s="287">
        <v>2</v>
      </c>
      <c r="L90" s="288" t="s">
        <v>57</v>
      </c>
      <c r="M90" s="288" t="s">
        <v>40</v>
      </c>
      <c r="N90" s="288" t="s">
        <v>41</v>
      </c>
      <c r="O90" s="288" t="s">
        <v>42</v>
      </c>
      <c r="P90" s="288" t="s">
        <v>1387</v>
      </c>
      <c r="Q90" s="289">
        <v>0</v>
      </c>
      <c r="R90" s="289">
        <v>0</v>
      </c>
      <c r="S90" s="289">
        <v>3802492</v>
      </c>
      <c r="T90" s="289">
        <v>3802492</v>
      </c>
      <c r="U90" s="289">
        <v>412731</v>
      </c>
      <c r="V90" s="287">
        <v>2017</v>
      </c>
      <c r="W90" s="404"/>
      <c r="X90" s="273" t="str">
        <f t="shared" si="1"/>
        <v/>
      </c>
    </row>
    <row r="91" spans="1:24" x14ac:dyDescent="0.2">
      <c r="A91" s="287">
        <v>1513</v>
      </c>
      <c r="B91" s="288" t="s">
        <v>38</v>
      </c>
      <c r="C91" s="288" t="s">
        <v>1387</v>
      </c>
      <c r="D91" s="288" t="s">
        <v>707</v>
      </c>
      <c r="E91" s="288" t="s">
        <v>1940</v>
      </c>
      <c r="F91" s="287">
        <v>60160</v>
      </c>
      <c r="G91" s="288" t="s">
        <v>95</v>
      </c>
      <c r="H91" s="288" t="s">
        <v>1393</v>
      </c>
      <c r="I91" s="288" t="s">
        <v>63</v>
      </c>
      <c r="J91" s="287">
        <v>22</v>
      </c>
      <c r="K91" s="287">
        <v>2</v>
      </c>
      <c r="L91" s="288" t="s">
        <v>57</v>
      </c>
      <c r="M91" s="288" t="s">
        <v>40</v>
      </c>
      <c r="N91" s="288" t="s">
        <v>41</v>
      </c>
      <c r="O91" s="288" t="s">
        <v>42</v>
      </c>
      <c r="P91" s="288" t="s">
        <v>1387</v>
      </c>
      <c r="Q91" s="289">
        <v>0</v>
      </c>
      <c r="R91" s="289">
        <v>0</v>
      </c>
      <c r="S91" s="289">
        <v>21687</v>
      </c>
      <c r="T91" s="289">
        <v>21687</v>
      </c>
      <c r="U91" s="289">
        <v>2354</v>
      </c>
      <c r="V91" s="287">
        <v>2017</v>
      </c>
      <c r="W91" s="404"/>
      <c r="X91" s="273" t="str">
        <f t="shared" si="1"/>
        <v/>
      </c>
    </row>
    <row r="92" spans="1:24" x14ac:dyDescent="0.2">
      <c r="A92" s="287">
        <v>1513</v>
      </c>
      <c r="B92" s="288" t="s">
        <v>38</v>
      </c>
      <c r="C92" s="288" t="s">
        <v>1387</v>
      </c>
      <c r="D92" s="288" t="s">
        <v>707</v>
      </c>
      <c r="E92" s="288" t="s">
        <v>1940</v>
      </c>
      <c r="F92" s="287">
        <v>60160</v>
      </c>
      <c r="G92" s="288" t="s">
        <v>95</v>
      </c>
      <c r="H92" s="288" t="s">
        <v>1393</v>
      </c>
      <c r="I92" s="288" t="s">
        <v>63</v>
      </c>
      <c r="J92" s="287">
        <v>22</v>
      </c>
      <c r="K92" s="287">
        <v>2</v>
      </c>
      <c r="L92" s="288" t="s">
        <v>57</v>
      </c>
      <c r="M92" s="288" t="s">
        <v>56</v>
      </c>
      <c r="N92" s="288" t="s">
        <v>51</v>
      </c>
      <c r="O92" s="288" t="s">
        <v>51</v>
      </c>
      <c r="P92" s="288" t="s">
        <v>52</v>
      </c>
      <c r="Q92" s="289">
        <v>0</v>
      </c>
      <c r="R92" s="289">
        <v>0</v>
      </c>
      <c r="S92" s="289">
        <v>0</v>
      </c>
      <c r="T92" s="289">
        <v>0</v>
      </c>
      <c r="U92" s="289">
        <v>0</v>
      </c>
      <c r="V92" s="287">
        <v>2017</v>
      </c>
      <c r="W92" s="404"/>
      <c r="X92" s="273" t="str">
        <f t="shared" si="1"/>
        <v/>
      </c>
    </row>
    <row r="93" spans="1:24" x14ac:dyDescent="0.2">
      <c r="A93" s="287">
        <v>1513</v>
      </c>
      <c r="B93" s="288" t="s">
        <v>38</v>
      </c>
      <c r="C93" s="288" t="s">
        <v>1387</v>
      </c>
      <c r="D93" s="288" t="s">
        <v>707</v>
      </c>
      <c r="E93" s="288" t="s">
        <v>1940</v>
      </c>
      <c r="F93" s="287">
        <v>60160</v>
      </c>
      <c r="G93" s="288" t="s">
        <v>95</v>
      </c>
      <c r="H93" s="288" t="s">
        <v>1393</v>
      </c>
      <c r="I93" s="288" t="s">
        <v>63</v>
      </c>
      <c r="J93" s="287">
        <v>22</v>
      </c>
      <c r="K93" s="287">
        <v>2</v>
      </c>
      <c r="L93" s="288" t="s">
        <v>57</v>
      </c>
      <c r="M93" s="288" t="s">
        <v>47</v>
      </c>
      <c r="N93" s="288" t="s">
        <v>66</v>
      </c>
      <c r="O93" s="288" t="s">
        <v>66</v>
      </c>
      <c r="P93" s="288" t="s">
        <v>52</v>
      </c>
      <c r="Q93" s="289">
        <v>0</v>
      </c>
      <c r="R93" s="289">
        <v>0</v>
      </c>
      <c r="S93" s="289">
        <v>0</v>
      </c>
      <c r="T93" s="289">
        <v>0</v>
      </c>
      <c r="U93" s="289">
        <v>0</v>
      </c>
      <c r="V93" s="287">
        <v>2017</v>
      </c>
      <c r="W93" s="404"/>
      <c r="X93" s="273" t="str">
        <f t="shared" si="1"/>
        <v/>
      </c>
    </row>
    <row r="94" spans="1:24" x14ac:dyDescent="0.2">
      <c r="A94" s="287">
        <v>1516</v>
      </c>
      <c r="B94" s="288" t="s">
        <v>38</v>
      </c>
      <c r="C94" s="288" t="s">
        <v>1387</v>
      </c>
      <c r="D94" s="288" t="s">
        <v>708</v>
      </c>
      <c r="E94" s="288" t="s">
        <v>1200</v>
      </c>
      <c r="F94" s="287">
        <v>14597</v>
      </c>
      <c r="G94" s="288" t="s">
        <v>95</v>
      </c>
      <c r="H94" s="288" t="s">
        <v>1393</v>
      </c>
      <c r="I94" s="288" t="s">
        <v>63</v>
      </c>
      <c r="J94" s="287">
        <v>22</v>
      </c>
      <c r="K94" s="287">
        <v>2</v>
      </c>
      <c r="L94" s="288" t="s">
        <v>57</v>
      </c>
      <c r="M94" s="288" t="s">
        <v>40</v>
      </c>
      <c r="N94" s="288" t="s">
        <v>41</v>
      </c>
      <c r="O94" s="288" t="s">
        <v>42</v>
      </c>
      <c r="P94" s="288" t="s">
        <v>1387</v>
      </c>
      <c r="Q94" s="289">
        <v>0</v>
      </c>
      <c r="R94" s="289">
        <v>0</v>
      </c>
      <c r="S94" s="289">
        <v>8486</v>
      </c>
      <c r="T94" s="289">
        <v>8486</v>
      </c>
      <c r="U94" s="289">
        <v>921</v>
      </c>
      <c r="V94" s="287">
        <v>2017</v>
      </c>
      <c r="W94" s="404"/>
      <c r="X94" s="273" t="str">
        <f t="shared" si="1"/>
        <v/>
      </c>
    </row>
    <row r="95" spans="1:24" x14ac:dyDescent="0.2">
      <c r="A95" s="287">
        <v>1586</v>
      </c>
      <c r="B95" s="288" t="s">
        <v>38</v>
      </c>
      <c r="C95" s="288" t="s">
        <v>1387</v>
      </c>
      <c r="D95" s="288" t="s">
        <v>709</v>
      </c>
      <c r="E95" s="288" t="s">
        <v>710</v>
      </c>
      <c r="F95" s="287">
        <v>6035</v>
      </c>
      <c r="G95" s="288" t="s">
        <v>86</v>
      </c>
      <c r="H95" s="288" t="s">
        <v>1393</v>
      </c>
      <c r="I95" s="288" t="s">
        <v>63</v>
      </c>
      <c r="J95" s="287">
        <v>22</v>
      </c>
      <c r="K95" s="287">
        <v>2</v>
      </c>
      <c r="L95" s="288" t="s">
        <v>57</v>
      </c>
      <c r="M95" s="288" t="s">
        <v>55</v>
      </c>
      <c r="N95" s="288" t="s">
        <v>51</v>
      </c>
      <c r="O95" s="288" t="s">
        <v>51</v>
      </c>
      <c r="P95" s="288" t="s">
        <v>52</v>
      </c>
      <c r="Q95" s="289">
        <v>2998</v>
      </c>
      <c r="R95" s="289">
        <v>2998</v>
      </c>
      <c r="S95" s="289">
        <v>17447</v>
      </c>
      <c r="T95" s="289">
        <v>17447</v>
      </c>
      <c r="U95" s="289">
        <v>964</v>
      </c>
      <c r="V95" s="287">
        <v>2017</v>
      </c>
      <c r="W95" s="404"/>
      <c r="X95" s="273" t="str">
        <f t="shared" si="1"/>
        <v/>
      </c>
    </row>
    <row r="96" spans="1:24" x14ac:dyDescent="0.2">
      <c r="A96" s="287">
        <v>1588</v>
      </c>
      <c r="B96" s="288" t="s">
        <v>38</v>
      </c>
      <c r="C96" s="288" t="s">
        <v>1387</v>
      </c>
      <c r="D96" s="288" t="s">
        <v>7</v>
      </c>
      <c r="E96" s="288" t="s">
        <v>1299</v>
      </c>
      <c r="F96" s="287">
        <v>49965</v>
      </c>
      <c r="G96" s="288" t="s">
        <v>86</v>
      </c>
      <c r="H96" s="288" t="s">
        <v>1393</v>
      </c>
      <c r="I96" s="288" t="s">
        <v>63</v>
      </c>
      <c r="J96" s="287">
        <v>22</v>
      </c>
      <c r="K96" s="287">
        <v>2</v>
      </c>
      <c r="L96" s="288" t="s">
        <v>57</v>
      </c>
      <c r="M96" s="288" t="s">
        <v>43</v>
      </c>
      <c r="N96" s="288" t="s">
        <v>44</v>
      </c>
      <c r="O96" s="288" t="s">
        <v>44</v>
      </c>
      <c r="P96" s="288" t="s">
        <v>1195</v>
      </c>
      <c r="Q96" s="289">
        <v>264890</v>
      </c>
      <c r="R96" s="289">
        <v>264890</v>
      </c>
      <c r="S96" s="289">
        <v>274841</v>
      </c>
      <c r="T96" s="289">
        <v>274841</v>
      </c>
      <c r="U96" s="289">
        <v>2371407</v>
      </c>
      <c r="V96" s="287">
        <v>2017</v>
      </c>
      <c r="W96" s="404" t="s">
        <v>662</v>
      </c>
      <c r="X96" s="273" t="str">
        <f t="shared" si="1"/>
        <v/>
      </c>
    </row>
    <row r="97" spans="1:24" x14ac:dyDescent="0.2">
      <c r="A97" s="287">
        <v>1588</v>
      </c>
      <c r="B97" s="288" t="s">
        <v>38</v>
      </c>
      <c r="C97" s="288" t="s">
        <v>1387</v>
      </c>
      <c r="D97" s="288" t="s">
        <v>7</v>
      </c>
      <c r="E97" s="288" t="s">
        <v>1299</v>
      </c>
      <c r="F97" s="287">
        <v>49965</v>
      </c>
      <c r="G97" s="288" t="s">
        <v>86</v>
      </c>
      <c r="H97" s="288" t="s">
        <v>1393</v>
      </c>
      <c r="I97" s="288" t="s">
        <v>63</v>
      </c>
      <c r="J97" s="287">
        <v>22</v>
      </c>
      <c r="K97" s="287">
        <v>2</v>
      </c>
      <c r="L97" s="288" t="s">
        <v>57</v>
      </c>
      <c r="M97" s="288" t="s">
        <v>46</v>
      </c>
      <c r="N97" s="288" t="s">
        <v>44</v>
      </c>
      <c r="O97" s="288" t="s">
        <v>44</v>
      </c>
      <c r="P97" s="288" t="s">
        <v>1195</v>
      </c>
      <c r="Q97" s="289">
        <v>50181934</v>
      </c>
      <c r="R97" s="289">
        <v>50181934</v>
      </c>
      <c r="S97" s="289">
        <v>52062692</v>
      </c>
      <c r="T97" s="289">
        <v>52062692</v>
      </c>
      <c r="U97" s="289">
        <v>4649913</v>
      </c>
      <c r="V97" s="287">
        <v>2017</v>
      </c>
      <c r="W97" s="404" t="s">
        <v>662</v>
      </c>
      <c r="X97" s="273" t="str">
        <f t="shared" si="1"/>
        <v/>
      </c>
    </row>
    <row r="98" spans="1:24" x14ac:dyDescent="0.2">
      <c r="A98" s="287">
        <v>1588</v>
      </c>
      <c r="B98" s="288" t="s">
        <v>38</v>
      </c>
      <c r="C98" s="288" t="s">
        <v>1387</v>
      </c>
      <c r="D98" s="288" t="s">
        <v>7</v>
      </c>
      <c r="E98" s="288" t="s">
        <v>1299</v>
      </c>
      <c r="F98" s="287">
        <v>49965</v>
      </c>
      <c r="G98" s="288" t="s">
        <v>86</v>
      </c>
      <c r="H98" s="288" t="s">
        <v>1393</v>
      </c>
      <c r="I98" s="288" t="s">
        <v>63</v>
      </c>
      <c r="J98" s="287">
        <v>22</v>
      </c>
      <c r="K98" s="287">
        <v>2</v>
      </c>
      <c r="L98" s="288" t="s">
        <v>57</v>
      </c>
      <c r="M98" s="288" t="s">
        <v>55</v>
      </c>
      <c r="N98" s="288" t="s">
        <v>51</v>
      </c>
      <c r="O98" s="288" t="s">
        <v>51</v>
      </c>
      <c r="P98" s="288" t="s">
        <v>52</v>
      </c>
      <c r="Q98" s="289">
        <v>1643</v>
      </c>
      <c r="R98" s="289">
        <v>1643</v>
      </c>
      <c r="S98" s="289">
        <v>9551</v>
      </c>
      <c r="T98" s="289">
        <v>9551</v>
      </c>
      <c r="U98" s="289">
        <v>457</v>
      </c>
      <c r="V98" s="287">
        <v>2017</v>
      </c>
      <c r="W98" s="404" t="s">
        <v>662</v>
      </c>
      <c r="X98" s="273" t="str">
        <f t="shared" si="1"/>
        <v/>
      </c>
    </row>
    <row r="99" spans="1:24" x14ac:dyDescent="0.2">
      <c r="A99" s="287">
        <v>1588</v>
      </c>
      <c r="B99" s="288" t="s">
        <v>38</v>
      </c>
      <c r="C99" s="288" t="s">
        <v>1387</v>
      </c>
      <c r="D99" s="288" t="s">
        <v>7</v>
      </c>
      <c r="E99" s="288" t="s">
        <v>1299</v>
      </c>
      <c r="F99" s="287">
        <v>49965</v>
      </c>
      <c r="G99" s="288" t="s">
        <v>86</v>
      </c>
      <c r="H99" s="288" t="s">
        <v>1393</v>
      </c>
      <c r="I99" s="288" t="s">
        <v>63</v>
      </c>
      <c r="J99" s="287">
        <v>22</v>
      </c>
      <c r="K99" s="287">
        <v>2</v>
      </c>
      <c r="L99" s="288" t="s">
        <v>57</v>
      </c>
      <c r="M99" s="288" t="s">
        <v>47</v>
      </c>
      <c r="N99" s="288" t="s">
        <v>44</v>
      </c>
      <c r="O99" s="288" t="s">
        <v>44</v>
      </c>
      <c r="P99" s="288" t="s">
        <v>1195</v>
      </c>
      <c r="Q99" s="289">
        <v>48061</v>
      </c>
      <c r="R99" s="289">
        <v>48061</v>
      </c>
      <c r="S99" s="289">
        <v>49733</v>
      </c>
      <c r="T99" s="289">
        <v>49733</v>
      </c>
      <c r="U99" s="289">
        <v>3919.6239999999998</v>
      </c>
      <c r="V99" s="287">
        <v>2017</v>
      </c>
      <c r="W99" s="404" t="s">
        <v>662</v>
      </c>
      <c r="X99" s="273" t="str">
        <f t="shared" si="1"/>
        <v/>
      </c>
    </row>
    <row r="100" spans="1:24" x14ac:dyDescent="0.2">
      <c r="A100" s="287">
        <v>1588</v>
      </c>
      <c r="B100" s="288" t="s">
        <v>38</v>
      </c>
      <c r="C100" s="288" t="s">
        <v>1387</v>
      </c>
      <c r="D100" s="288" t="s">
        <v>7</v>
      </c>
      <c r="E100" s="288" t="s">
        <v>1299</v>
      </c>
      <c r="F100" s="287">
        <v>49965</v>
      </c>
      <c r="G100" s="288" t="s">
        <v>86</v>
      </c>
      <c r="H100" s="288" t="s">
        <v>1393</v>
      </c>
      <c r="I100" s="288" t="s">
        <v>63</v>
      </c>
      <c r="J100" s="287">
        <v>22</v>
      </c>
      <c r="K100" s="287">
        <v>2</v>
      </c>
      <c r="L100" s="288" t="s">
        <v>57</v>
      </c>
      <c r="M100" s="288" t="s">
        <v>47</v>
      </c>
      <c r="N100" s="288" t="s">
        <v>66</v>
      </c>
      <c r="O100" s="288" t="s">
        <v>66</v>
      </c>
      <c r="P100" s="288" t="s">
        <v>52</v>
      </c>
      <c r="Q100" s="289">
        <v>228674</v>
      </c>
      <c r="R100" s="289">
        <v>228674</v>
      </c>
      <c r="S100" s="289">
        <v>1440646</v>
      </c>
      <c r="T100" s="289">
        <v>1440646</v>
      </c>
      <c r="U100" s="289">
        <v>117794.38</v>
      </c>
      <c r="V100" s="287">
        <v>2017</v>
      </c>
      <c r="W100" s="404" t="s">
        <v>662</v>
      </c>
      <c r="X100" s="273" t="str">
        <f t="shared" si="1"/>
        <v/>
      </c>
    </row>
    <row r="101" spans="1:24" x14ac:dyDescent="0.2">
      <c r="A101" s="287">
        <v>1590</v>
      </c>
      <c r="B101" s="288" t="s">
        <v>38</v>
      </c>
      <c r="C101" s="288">
        <v>1</v>
      </c>
      <c r="D101" s="288" t="s">
        <v>8</v>
      </c>
      <c r="E101" s="288" t="s">
        <v>9</v>
      </c>
      <c r="F101" s="287">
        <v>29926</v>
      </c>
      <c r="G101" s="288" t="s">
        <v>86</v>
      </c>
      <c r="H101" s="288" t="s">
        <v>1393</v>
      </c>
      <c r="I101" s="288" t="s">
        <v>63</v>
      </c>
      <c r="J101" s="287">
        <v>22</v>
      </c>
      <c r="K101" s="287">
        <v>2</v>
      </c>
      <c r="L101" s="288" t="s">
        <v>57</v>
      </c>
      <c r="M101" s="288" t="s">
        <v>47</v>
      </c>
      <c r="N101" s="288" t="s">
        <v>58</v>
      </c>
      <c r="O101" s="288" t="s">
        <v>58</v>
      </c>
      <c r="P101" s="288" t="s">
        <v>1387</v>
      </c>
      <c r="Q101" s="289">
        <v>0</v>
      </c>
      <c r="R101" s="289">
        <v>0</v>
      </c>
      <c r="S101" s="289">
        <v>52788996</v>
      </c>
      <c r="T101" s="289">
        <v>52788996</v>
      </c>
      <c r="U101" s="289">
        <v>5047170</v>
      </c>
      <c r="V101" s="287">
        <v>2017</v>
      </c>
      <c r="W101" s="404"/>
      <c r="X101" s="273" t="str">
        <f t="shared" si="1"/>
        <v/>
      </c>
    </row>
    <row r="102" spans="1:24" x14ac:dyDescent="0.2">
      <c r="A102" s="287">
        <v>1592</v>
      </c>
      <c r="B102" s="288" t="s">
        <v>38</v>
      </c>
      <c r="C102" s="288" t="s">
        <v>1387</v>
      </c>
      <c r="D102" s="288" t="s">
        <v>711</v>
      </c>
      <c r="E102" s="288" t="s">
        <v>710</v>
      </c>
      <c r="F102" s="287">
        <v>6035</v>
      </c>
      <c r="G102" s="288" t="s">
        <v>86</v>
      </c>
      <c r="H102" s="288" t="s">
        <v>1393</v>
      </c>
      <c r="I102" s="288" t="s">
        <v>63</v>
      </c>
      <c r="J102" s="287">
        <v>22</v>
      </c>
      <c r="K102" s="287">
        <v>2</v>
      </c>
      <c r="L102" s="288" t="s">
        <v>57</v>
      </c>
      <c r="M102" s="288" t="s">
        <v>55</v>
      </c>
      <c r="N102" s="288" t="s">
        <v>51</v>
      </c>
      <c r="O102" s="288" t="s">
        <v>51</v>
      </c>
      <c r="P102" s="288" t="s">
        <v>52</v>
      </c>
      <c r="Q102" s="289">
        <v>10652</v>
      </c>
      <c r="R102" s="289">
        <v>10652</v>
      </c>
      <c r="S102" s="289">
        <v>61889</v>
      </c>
      <c r="T102" s="289">
        <v>61889</v>
      </c>
      <c r="U102" s="289">
        <v>3394</v>
      </c>
      <c r="V102" s="287">
        <v>2017</v>
      </c>
      <c r="W102" s="404"/>
      <c r="X102" s="273" t="str">
        <f t="shared" si="1"/>
        <v/>
      </c>
    </row>
    <row r="103" spans="1:24" x14ac:dyDescent="0.2">
      <c r="A103" s="287">
        <v>1595</v>
      </c>
      <c r="B103" s="288" t="s">
        <v>59</v>
      </c>
      <c r="C103" s="288" t="s">
        <v>1387</v>
      </c>
      <c r="D103" s="288" t="s">
        <v>10</v>
      </c>
      <c r="E103" s="288" t="s">
        <v>1769</v>
      </c>
      <c r="F103" s="287">
        <v>59528</v>
      </c>
      <c r="G103" s="288" t="s">
        <v>86</v>
      </c>
      <c r="H103" s="288" t="s">
        <v>1393</v>
      </c>
      <c r="I103" s="288" t="s">
        <v>63</v>
      </c>
      <c r="J103" s="287">
        <v>22</v>
      </c>
      <c r="K103" s="287">
        <v>3</v>
      </c>
      <c r="L103" s="288" t="s">
        <v>60</v>
      </c>
      <c r="M103" s="288" t="s">
        <v>43</v>
      </c>
      <c r="N103" s="288" t="s">
        <v>51</v>
      </c>
      <c r="O103" s="288" t="s">
        <v>51</v>
      </c>
      <c r="P103" s="288" t="s">
        <v>52</v>
      </c>
      <c r="Q103" s="289">
        <v>0</v>
      </c>
      <c r="R103" s="289">
        <v>0</v>
      </c>
      <c r="S103" s="289">
        <v>0</v>
      </c>
      <c r="T103" s="289">
        <v>0</v>
      </c>
      <c r="U103" s="289">
        <v>1211.5029999999999</v>
      </c>
      <c r="V103" s="287">
        <v>2017</v>
      </c>
      <c r="W103" s="404"/>
      <c r="X103" s="273" t="str">
        <f t="shared" si="1"/>
        <v/>
      </c>
    </row>
    <row r="104" spans="1:24" x14ac:dyDescent="0.2">
      <c r="A104" s="287">
        <v>1595</v>
      </c>
      <c r="B104" s="288" t="s">
        <v>59</v>
      </c>
      <c r="C104" s="288" t="s">
        <v>1387</v>
      </c>
      <c r="D104" s="288" t="s">
        <v>10</v>
      </c>
      <c r="E104" s="288" t="s">
        <v>1769</v>
      </c>
      <c r="F104" s="287">
        <v>59528</v>
      </c>
      <c r="G104" s="288" t="s">
        <v>86</v>
      </c>
      <c r="H104" s="288" t="s">
        <v>1393</v>
      </c>
      <c r="I104" s="288" t="s">
        <v>63</v>
      </c>
      <c r="J104" s="287">
        <v>22</v>
      </c>
      <c r="K104" s="287">
        <v>3</v>
      </c>
      <c r="L104" s="288" t="s">
        <v>60</v>
      </c>
      <c r="M104" s="288" t="s">
        <v>43</v>
      </c>
      <c r="N104" s="288" t="s">
        <v>44</v>
      </c>
      <c r="O104" s="288" t="s">
        <v>44</v>
      </c>
      <c r="P104" s="288" t="s">
        <v>1195</v>
      </c>
      <c r="Q104" s="289">
        <v>244692</v>
      </c>
      <c r="R104" s="289">
        <v>242130</v>
      </c>
      <c r="S104" s="289">
        <v>251689</v>
      </c>
      <c r="T104" s="289">
        <v>249052</v>
      </c>
      <c r="U104" s="289">
        <v>163667.5</v>
      </c>
      <c r="V104" s="287">
        <v>2017</v>
      </c>
      <c r="W104" s="404"/>
      <c r="X104" s="273" t="str">
        <f t="shared" si="1"/>
        <v/>
      </c>
    </row>
    <row r="105" spans="1:24" x14ac:dyDescent="0.2">
      <c r="A105" s="287">
        <v>1595</v>
      </c>
      <c r="B105" s="288" t="s">
        <v>59</v>
      </c>
      <c r="C105" s="288" t="s">
        <v>1387</v>
      </c>
      <c r="D105" s="288" t="s">
        <v>10</v>
      </c>
      <c r="E105" s="288" t="s">
        <v>1769</v>
      </c>
      <c r="F105" s="287">
        <v>59528</v>
      </c>
      <c r="G105" s="288" t="s">
        <v>86</v>
      </c>
      <c r="H105" s="288" t="s">
        <v>1393</v>
      </c>
      <c r="I105" s="288" t="s">
        <v>63</v>
      </c>
      <c r="J105" s="287">
        <v>22</v>
      </c>
      <c r="K105" s="287">
        <v>3</v>
      </c>
      <c r="L105" s="288" t="s">
        <v>60</v>
      </c>
      <c r="M105" s="288" t="s">
        <v>46</v>
      </c>
      <c r="N105" s="288" t="s">
        <v>51</v>
      </c>
      <c r="O105" s="288" t="s">
        <v>51</v>
      </c>
      <c r="P105" s="288" t="s">
        <v>52</v>
      </c>
      <c r="Q105" s="289">
        <v>19559</v>
      </c>
      <c r="R105" s="289">
        <v>11609</v>
      </c>
      <c r="S105" s="289">
        <v>113443</v>
      </c>
      <c r="T105" s="289">
        <v>67329</v>
      </c>
      <c r="U105" s="289">
        <v>10285.050999999999</v>
      </c>
      <c r="V105" s="287">
        <v>2017</v>
      </c>
      <c r="W105" s="404"/>
      <c r="X105" s="273" t="str">
        <f t="shared" si="1"/>
        <v/>
      </c>
    </row>
    <row r="106" spans="1:24" x14ac:dyDescent="0.2">
      <c r="A106" s="287">
        <v>1595</v>
      </c>
      <c r="B106" s="288" t="s">
        <v>59</v>
      </c>
      <c r="C106" s="288" t="s">
        <v>1387</v>
      </c>
      <c r="D106" s="288" t="s">
        <v>10</v>
      </c>
      <c r="E106" s="288" t="s">
        <v>1769</v>
      </c>
      <c r="F106" s="287">
        <v>59528</v>
      </c>
      <c r="G106" s="288" t="s">
        <v>86</v>
      </c>
      <c r="H106" s="288" t="s">
        <v>1393</v>
      </c>
      <c r="I106" s="288" t="s">
        <v>63</v>
      </c>
      <c r="J106" s="287">
        <v>22</v>
      </c>
      <c r="K106" s="287">
        <v>3</v>
      </c>
      <c r="L106" s="288" t="s">
        <v>60</v>
      </c>
      <c r="M106" s="288" t="s">
        <v>46</v>
      </c>
      <c r="N106" s="288" t="s">
        <v>44</v>
      </c>
      <c r="O106" s="288" t="s">
        <v>44</v>
      </c>
      <c r="P106" s="288" t="s">
        <v>1195</v>
      </c>
      <c r="Q106" s="289">
        <v>14050047</v>
      </c>
      <c r="R106" s="289">
        <v>8159959</v>
      </c>
      <c r="S106" s="289">
        <v>14449203</v>
      </c>
      <c r="T106" s="289">
        <v>8391701</v>
      </c>
      <c r="U106" s="289">
        <v>1303795.8999999999</v>
      </c>
      <c r="V106" s="287">
        <v>2017</v>
      </c>
      <c r="W106" s="404"/>
      <c r="X106" s="273" t="str">
        <f t="shared" si="1"/>
        <v/>
      </c>
    </row>
    <row r="107" spans="1:24" x14ac:dyDescent="0.2">
      <c r="A107" s="287">
        <v>1595</v>
      </c>
      <c r="B107" s="288" t="s">
        <v>59</v>
      </c>
      <c r="C107" s="288" t="s">
        <v>1387</v>
      </c>
      <c r="D107" s="288" t="s">
        <v>10</v>
      </c>
      <c r="E107" s="288" t="s">
        <v>1769</v>
      </c>
      <c r="F107" s="287">
        <v>59528</v>
      </c>
      <c r="G107" s="288" t="s">
        <v>86</v>
      </c>
      <c r="H107" s="288" t="s">
        <v>1393</v>
      </c>
      <c r="I107" s="288" t="s">
        <v>63</v>
      </c>
      <c r="J107" s="287">
        <v>22</v>
      </c>
      <c r="K107" s="287">
        <v>3</v>
      </c>
      <c r="L107" s="288" t="s">
        <v>60</v>
      </c>
      <c r="M107" s="288" t="s">
        <v>46</v>
      </c>
      <c r="N107" s="288" t="s">
        <v>66</v>
      </c>
      <c r="O107" s="288" t="s">
        <v>66</v>
      </c>
      <c r="P107" s="288" t="s">
        <v>52</v>
      </c>
      <c r="Q107" s="289">
        <v>0</v>
      </c>
      <c r="R107" s="289">
        <v>0</v>
      </c>
      <c r="S107" s="289">
        <v>0</v>
      </c>
      <c r="T107" s="289">
        <v>0</v>
      </c>
      <c r="U107" s="289">
        <v>0</v>
      </c>
      <c r="V107" s="287">
        <v>2017</v>
      </c>
      <c r="W107" s="404"/>
      <c r="X107" s="273" t="str">
        <f t="shared" si="1"/>
        <v/>
      </c>
    </row>
    <row r="108" spans="1:24" x14ac:dyDescent="0.2">
      <c r="A108" s="287">
        <v>1595</v>
      </c>
      <c r="B108" s="288" t="s">
        <v>59</v>
      </c>
      <c r="C108" s="288" t="s">
        <v>1387</v>
      </c>
      <c r="D108" s="288" t="s">
        <v>10</v>
      </c>
      <c r="E108" s="288" t="s">
        <v>1769</v>
      </c>
      <c r="F108" s="287">
        <v>59528</v>
      </c>
      <c r="G108" s="288" t="s">
        <v>86</v>
      </c>
      <c r="H108" s="288" t="s">
        <v>1393</v>
      </c>
      <c r="I108" s="288" t="s">
        <v>63</v>
      </c>
      <c r="J108" s="287">
        <v>22</v>
      </c>
      <c r="K108" s="287">
        <v>3</v>
      </c>
      <c r="L108" s="288" t="s">
        <v>60</v>
      </c>
      <c r="M108" s="288" t="s">
        <v>55</v>
      </c>
      <c r="N108" s="288" t="s">
        <v>51</v>
      </c>
      <c r="O108" s="288" t="s">
        <v>51</v>
      </c>
      <c r="P108" s="288" t="s">
        <v>52</v>
      </c>
      <c r="Q108" s="289">
        <v>1858</v>
      </c>
      <c r="R108" s="289">
        <v>591</v>
      </c>
      <c r="S108" s="289">
        <v>10777</v>
      </c>
      <c r="T108" s="289">
        <v>3423</v>
      </c>
      <c r="U108" s="289">
        <v>602</v>
      </c>
      <c r="V108" s="287">
        <v>2017</v>
      </c>
      <c r="W108" s="404"/>
      <c r="X108" s="273" t="str">
        <f t="shared" si="1"/>
        <v/>
      </c>
    </row>
    <row r="109" spans="1:24" x14ac:dyDescent="0.2">
      <c r="A109" s="287">
        <v>1597</v>
      </c>
      <c r="B109" s="288" t="s">
        <v>38</v>
      </c>
      <c r="C109" s="288" t="s">
        <v>1387</v>
      </c>
      <c r="D109" s="288" t="s">
        <v>712</v>
      </c>
      <c r="E109" s="288" t="s">
        <v>1483</v>
      </c>
      <c r="F109" s="287">
        <v>21461</v>
      </c>
      <c r="G109" s="288" t="s">
        <v>86</v>
      </c>
      <c r="H109" s="288" t="s">
        <v>1393</v>
      </c>
      <c r="I109" s="288" t="s">
        <v>63</v>
      </c>
      <c r="J109" s="287">
        <v>22</v>
      </c>
      <c r="K109" s="287">
        <v>2</v>
      </c>
      <c r="L109" s="288" t="s">
        <v>57</v>
      </c>
      <c r="M109" s="288" t="s">
        <v>56</v>
      </c>
      <c r="N109" s="288" t="s">
        <v>51</v>
      </c>
      <c r="O109" s="288" t="s">
        <v>51</v>
      </c>
      <c r="P109" s="288" t="s">
        <v>52</v>
      </c>
      <c r="Q109" s="289">
        <v>372</v>
      </c>
      <c r="R109" s="289">
        <v>372</v>
      </c>
      <c r="S109" s="289">
        <v>2157</v>
      </c>
      <c r="T109" s="289">
        <v>2157</v>
      </c>
      <c r="U109" s="289">
        <v>173</v>
      </c>
      <c r="V109" s="287">
        <v>2017</v>
      </c>
      <c r="W109" s="404"/>
      <c r="X109" s="273" t="str">
        <f t="shared" si="1"/>
        <v/>
      </c>
    </row>
    <row r="110" spans="1:24" x14ac:dyDescent="0.2">
      <c r="A110" s="287">
        <v>1599</v>
      </c>
      <c r="B110" s="288" t="s">
        <v>38</v>
      </c>
      <c r="C110" s="288" t="s">
        <v>1387</v>
      </c>
      <c r="D110" s="288" t="s">
        <v>11</v>
      </c>
      <c r="E110" s="288" t="s">
        <v>1483</v>
      </c>
      <c r="F110" s="287">
        <v>21461</v>
      </c>
      <c r="G110" s="288" t="s">
        <v>86</v>
      </c>
      <c r="H110" s="288" t="s">
        <v>1393</v>
      </c>
      <c r="I110" s="288" t="s">
        <v>63</v>
      </c>
      <c r="J110" s="287">
        <v>22</v>
      </c>
      <c r="K110" s="287">
        <v>2</v>
      </c>
      <c r="L110" s="288" t="s">
        <v>57</v>
      </c>
      <c r="M110" s="288" t="s">
        <v>47</v>
      </c>
      <c r="N110" s="288" t="s">
        <v>51</v>
      </c>
      <c r="O110" s="288" t="s">
        <v>51</v>
      </c>
      <c r="P110" s="288" t="s">
        <v>52</v>
      </c>
      <c r="Q110" s="289">
        <v>24</v>
      </c>
      <c r="R110" s="289">
        <v>24</v>
      </c>
      <c r="S110" s="289">
        <v>139</v>
      </c>
      <c r="T110" s="289">
        <v>139</v>
      </c>
      <c r="U110" s="289">
        <v>5.5359999999999996</v>
      </c>
      <c r="V110" s="287">
        <v>2017</v>
      </c>
      <c r="W110" s="404" t="s">
        <v>662</v>
      </c>
      <c r="X110" s="273" t="str">
        <f t="shared" si="1"/>
        <v/>
      </c>
    </row>
    <row r="111" spans="1:24" x14ac:dyDescent="0.2">
      <c r="A111" s="287">
        <v>1599</v>
      </c>
      <c r="B111" s="288" t="s">
        <v>38</v>
      </c>
      <c r="C111" s="288" t="s">
        <v>1387</v>
      </c>
      <c r="D111" s="288" t="s">
        <v>11</v>
      </c>
      <c r="E111" s="288" t="s">
        <v>1483</v>
      </c>
      <c r="F111" s="287">
        <v>21461</v>
      </c>
      <c r="G111" s="288" t="s">
        <v>86</v>
      </c>
      <c r="H111" s="288" t="s">
        <v>1393</v>
      </c>
      <c r="I111" s="288" t="s">
        <v>63</v>
      </c>
      <c r="J111" s="287">
        <v>22</v>
      </c>
      <c r="K111" s="287">
        <v>2</v>
      </c>
      <c r="L111" s="288" t="s">
        <v>57</v>
      </c>
      <c r="M111" s="288" t="s">
        <v>47</v>
      </c>
      <c r="N111" s="288" t="s">
        <v>44</v>
      </c>
      <c r="O111" s="288" t="s">
        <v>44</v>
      </c>
      <c r="P111" s="288" t="s">
        <v>1195</v>
      </c>
      <c r="Q111" s="289">
        <v>184467</v>
      </c>
      <c r="R111" s="289">
        <v>184467</v>
      </c>
      <c r="S111" s="289">
        <v>190001</v>
      </c>
      <c r="T111" s="289">
        <v>190001</v>
      </c>
      <c r="U111" s="289">
        <v>13677.668</v>
      </c>
      <c r="V111" s="287">
        <v>2017</v>
      </c>
      <c r="W111" s="404" t="s">
        <v>662</v>
      </c>
      <c r="X111" s="273" t="str">
        <f t="shared" si="1"/>
        <v/>
      </c>
    </row>
    <row r="112" spans="1:24" x14ac:dyDescent="0.2">
      <c r="A112" s="287">
        <v>1599</v>
      </c>
      <c r="B112" s="288" t="s">
        <v>38</v>
      </c>
      <c r="C112" s="288" t="s">
        <v>1387</v>
      </c>
      <c r="D112" s="288" t="s">
        <v>11</v>
      </c>
      <c r="E112" s="288" t="s">
        <v>1483</v>
      </c>
      <c r="F112" s="287">
        <v>21461</v>
      </c>
      <c r="G112" s="288" t="s">
        <v>86</v>
      </c>
      <c r="H112" s="288" t="s">
        <v>1393</v>
      </c>
      <c r="I112" s="288" t="s">
        <v>63</v>
      </c>
      <c r="J112" s="287">
        <v>22</v>
      </c>
      <c r="K112" s="287">
        <v>2</v>
      </c>
      <c r="L112" s="288" t="s">
        <v>57</v>
      </c>
      <c r="M112" s="288" t="s">
        <v>47</v>
      </c>
      <c r="N112" s="288" t="s">
        <v>66</v>
      </c>
      <c r="O112" s="288" t="s">
        <v>66</v>
      </c>
      <c r="P112" s="288" t="s">
        <v>52</v>
      </c>
      <c r="Q112" s="289">
        <v>60197</v>
      </c>
      <c r="R112" s="289">
        <v>60197</v>
      </c>
      <c r="S112" s="289">
        <v>379153</v>
      </c>
      <c r="T112" s="289">
        <v>379153</v>
      </c>
      <c r="U112" s="289">
        <v>26821.795999999998</v>
      </c>
      <c r="V112" s="287">
        <v>2017</v>
      </c>
      <c r="W112" s="404" t="s">
        <v>662</v>
      </c>
      <c r="X112" s="273" t="str">
        <f t="shared" si="1"/>
        <v/>
      </c>
    </row>
    <row r="113" spans="1:24" x14ac:dyDescent="0.2">
      <c r="A113" s="287">
        <v>1603</v>
      </c>
      <c r="B113" s="288" t="s">
        <v>38</v>
      </c>
      <c r="C113" s="288" t="s">
        <v>1387</v>
      </c>
      <c r="D113" s="288" t="s">
        <v>713</v>
      </c>
      <c r="E113" s="288" t="s">
        <v>714</v>
      </c>
      <c r="F113" s="287">
        <v>8776</v>
      </c>
      <c r="G113" s="288" t="s">
        <v>86</v>
      </c>
      <c r="H113" s="288" t="s">
        <v>1393</v>
      </c>
      <c r="I113" s="288" t="s">
        <v>63</v>
      </c>
      <c r="J113" s="287">
        <v>22</v>
      </c>
      <c r="K113" s="287">
        <v>1</v>
      </c>
      <c r="L113" s="288" t="s">
        <v>39</v>
      </c>
      <c r="M113" s="288" t="s">
        <v>40</v>
      </c>
      <c r="N113" s="288" t="s">
        <v>41</v>
      </c>
      <c r="O113" s="288" t="s">
        <v>42</v>
      </c>
      <c r="P113" s="288" t="s">
        <v>1387</v>
      </c>
      <c r="Q113" s="289">
        <v>0</v>
      </c>
      <c r="R113" s="289">
        <v>0</v>
      </c>
      <c r="S113" s="289">
        <v>140803</v>
      </c>
      <c r="T113" s="289">
        <v>140803</v>
      </c>
      <c r="U113" s="289">
        <v>15283</v>
      </c>
      <c r="V113" s="287">
        <v>2017</v>
      </c>
      <c r="W113" s="404"/>
      <c r="X113" s="273" t="str">
        <f t="shared" si="1"/>
        <v/>
      </c>
    </row>
    <row r="114" spans="1:24" x14ac:dyDescent="0.2">
      <c r="A114" s="287">
        <v>1604</v>
      </c>
      <c r="B114" s="288" t="s">
        <v>38</v>
      </c>
      <c r="C114" s="288" t="s">
        <v>1387</v>
      </c>
      <c r="D114" s="288" t="s">
        <v>715</v>
      </c>
      <c r="E114" s="288" t="s">
        <v>714</v>
      </c>
      <c r="F114" s="287">
        <v>8776</v>
      </c>
      <c r="G114" s="288" t="s">
        <v>86</v>
      </c>
      <c r="H114" s="288" t="s">
        <v>1393</v>
      </c>
      <c r="I114" s="288" t="s">
        <v>63</v>
      </c>
      <c r="J114" s="287">
        <v>22</v>
      </c>
      <c r="K114" s="287">
        <v>1</v>
      </c>
      <c r="L114" s="288" t="s">
        <v>39</v>
      </c>
      <c r="M114" s="288" t="s">
        <v>40</v>
      </c>
      <c r="N114" s="288" t="s">
        <v>41</v>
      </c>
      <c r="O114" s="288" t="s">
        <v>42</v>
      </c>
      <c r="P114" s="288" t="s">
        <v>1387</v>
      </c>
      <c r="Q114" s="289">
        <v>0</v>
      </c>
      <c r="R114" s="289">
        <v>0</v>
      </c>
      <c r="S114" s="289">
        <v>22268</v>
      </c>
      <c r="T114" s="289">
        <v>22268</v>
      </c>
      <c r="U114" s="289">
        <v>2417</v>
      </c>
      <c r="V114" s="287">
        <v>2017</v>
      </c>
      <c r="W114" s="404"/>
      <c r="X114" s="273" t="str">
        <f t="shared" si="1"/>
        <v/>
      </c>
    </row>
    <row r="115" spans="1:24" x14ac:dyDescent="0.2">
      <c r="A115" s="287">
        <v>1605</v>
      </c>
      <c r="B115" s="288" t="s">
        <v>38</v>
      </c>
      <c r="C115" s="288" t="s">
        <v>1387</v>
      </c>
      <c r="D115" s="288" t="s">
        <v>716</v>
      </c>
      <c r="E115" s="288" t="s">
        <v>714</v>
      </c>
      <c r="F115" s="287">
        <v>8776</v>
      </c>
      <c r="G115" s="288" t="s">
        <v>86</v>
      </c>
      <c r="H115" s="288" t="s">
        <v>1393</v>
      </c>
      <c r="I115" s="288" t="s">
        <v>63</v>
      </c>
      <c r="J115" s="287">
        <v>22</v>
      </c>
      <c r="K115" s="287">
        <v>1</v>
      </c>
      <c r="L115" s="288" t="s">
        <v>39</v>
      </c>
      <c r="M115" s="288" t="s">
        <v>40</v>
      </c>
      <c r="N115" s="288" t="s">
        <v>41</v>
      </c>
      <c r="O115" s="288" t="s">
        <v>42</v>
      </c>
      <c r="P115" s="288" t="s">
        <v>1387</v>
      </c>
      <c r="Q115" s="289">
        <v>0</v>
      </c>
      <c r="R115" s="289">
        <v>0</v>
      </c>
      <c r="S115" s="289">
        <v>1677070</v>
      </c>
      <c r="T115" s="289">
        <v>1677070</v>
      </c>
      <c r="U115" s="289">
        <v>182033</v>
      </c>
      <c r="V115" s="287">
        <v>2017</v>
      </c>
      <c r="W115" s="404"/>
      <c r="X115" s="273" t="str">
        <f t="shared" si="1"/>
        <v/>
      </c>
    </row>
    <row r="116" spans="1:24" x14ac:dyDescent="0.2">
      <c r="A116" s="287">
        <v>1607</v>
      </c>
      <c r="B116" s="288" t="s">
        <v>38</v>
      </c>
      <c r="C116" s="288" t="s">
        <v>1387</v>
      </c>
      <c r="D116" s="288" t="s">
        <v>1504</v>
      </c>
      <c r="E116" s="288" t="s">
        <v>714</v>
      </c>
      <c r="F116" s="287">
        <v>8776</v>
      </c>
      <c r="G116" s="288" t="s">
        <v>86</v>
      </c>
      <c r="H116" s="288" t="s">
        <v>1393</v>
      </c>
      <c r="I116" s="288" t="s">
        <v>63</v>
      </c>
      <c r="J116" s="287">
        <v>22</v>
      </c>
      <c r="K116" s="287">
        <v>1</v>
      </c>
      <c r="L116" s="288" t="s">
        <v>39</v>
      </c>
      <c r="M116" s="288" t="s">
        <v>40</v>
      </c>
      <c r="N116" s="288" t="s">
        <v>41</v>
      </c>
      <c r="O116" s="288" t="s">
        <v>42</v>
      </c>
      <c r="P116" s="288" t="s">
        <v>1387</v>
      </c>
      <c r="Q116" s="289">
        <v>0</v>
      </c>
      <c r="R116" s="289">
        <v>0</v>
      </c>
      <c r="S116" s="289">
        <v>287436</v>
      </c>
      <c r="T116" s="289">
        <v>287436</v>
      </c>
      <c r="U116" s="289">
        <v>31199</v>
      </c>
      <c r="V116" s="287">
        <v>2017</v>
      </c>
      <c r="W116" s="404"/>
      <c r="X116" s="273" t="str">
        <f t="shared" si="1"/>
        <v/>
      </c>
    </row>
    <row r="117" spans="1:24" x14ac:dyDescent="0.2">
      <c r="A117" s="287">
        <v>1615</v>
      </c>
      <c r="B117" s="288" t="s">
        <v>38</v>
      </c>
      <c r="C117" s="288" t="s">
        <v>1387</v>
      </c>
      <c r="D117" s="288" t="s">
        <v>717</v>
      </c>
      <c r="E117" s="288" t="s">
        <v>718</v>
      </c>
      <c r="F117" s="287">
        <v>13206</v>
      </c>
      <c r="G117" s="288" t="s">
        <v>86</v>
      </c>
      <c r="H117" s="288" t="s">
        <v>1393</v>
      </c>
      <c r="I117" s="288" t="s">
        <v>63</v>
      </c>
      <c r="J117" s="287">
        <v>22</v>
      </c>
      <c r="K117" s="287">
        <v>1</v>
      </c>
      <c r="L117" s="288" t="s">
        <v>39</v>
      </c>
      <c r="M117" s="288" t="s">
        <v>55</v>
      </c>
      <c r="N117" s="288" t="s">
        <v>51</v>
      </c>
      <c r="O117" s="288" t="s">
        <v>51</v>
      </c>
      <c r="P117" s="288" t="s">
        <v>52</v>
      </c>
      <c r="Q117" s="289">
        <v>474</v>
      </c>
      <c r="R117" s="289">
        <v>474</v>
      </c>
      <c r="S117" s="289">
        <v>2731</v>
      </c>
      <c r="T117" s="289">
        <v>2731</v>
      </c>
      <c r="U117" s="289">
        <v>177</v>
      </c>
      <c r="V117" s="287">
        <v>2017</v>
      </c>
      <c r="W117" s="404"/>
      <c r="X117" s="273" t="str">
        <f t="shared" si="1"/>
        <v/>
      </c>
    </row>
    <row r="118" spans="1:24" x14ac:dyDescent="0.2">
      <c r="A118" s="287">
        <v>1619</v>
      </c>
      <c r="B118" s="288" t="s">
        <v>38</v>
      </c>
      <c r="C118" s="288" t="s">
        <v>1387</v>
      </c>
      <c r="D118" s="288" t="s">
        <v>12</v>
      </c>
      <c r="E118" s="288" t="s">
        <v>1484</v>
      </c>
      <c r="F118" s="287">
        <v>58534</v>
      </c>
      <c r="G118" s="288" t="s">
        <v>86</v>
      </c>
      <c r="H118" s="288" t="s">
        <v>1393</v>
      </c>
      <c r="I118" s="288" t="s">
        <v>63</v>
      </c>
      <c r="J118" s="287">
        <v>22</v>
      </c>
      <c r="K118" s="287">
        <v>2</v>
      </c>
      <c r="L118" s="288" t="s">
        <v>57</v>
      </c>
      <c r="M118" s="288" t="s">
        <v>47</v>
      </c>
      <c r="N118" s="288" t="s">
        <v>48</v>
      </c>
      <c r="O118" s="288" t="s">
        <v>49</v>
      </c>
      <c r="P118" s="288" t="s">
        <v>50</v>
      </c>
      <c r="Q118" s="289">
        <v>558920</v>
      </c>
      <c r="R118" s="289">
        <v>558920</v>
      </c>
      <c r="S118" s="289">
        <v>12304437</v>
      </c>
      <c r="T118" s="289">
        <v>12304437</v>
      </c>
      <c r="U118" s="289">
        <v>1136318</v>
      </c>
      <c r="V118" s="287">
        <v>2017</v>
      </c>
      <c r="W118" s="404" t="s">
        <v>662</v>
      </c>
      <c r="X118" s="273" t="str">
        <f t="shared" si="1"/>
        <v/>
      </c>
    </row>
    <row r="119" spans="1:24" x14ac:dyDescent="0.2">
      <c r="A119" s="287">
        <v>1619</v>
      </c>
      <c r="B119" s="288" t="s">
        <v>38</v>
      </c>
      <c r="C119" s="288" t="s">
        <v>1387</v>
      </c>
      <c r="D119" s="288" t="s">
        <v>12</v>
      </c>
      <c r="E119" s="288" t="s">
        <v>1484</v>
      </c>
      <c r="F119" s="287">
        <v>58534</v>
      </c>
      <c r="G119" s="288" t="s">
        <v>86</v>
      </c>
      <c r="H119" s="288" t="s">
        <v>1393</v>
      </c>
      <c r="I119" s="288" t="s">
        <v>63</v>
      </c>
      <c r="J119" s="287">
        <v>22</v>
      </c>
      <c r="K119" s="287">
        <v>2</v>
      </c>
      <c r="L119" s="288" t="s">
        <v>57</v>
      </c>
      <c r="M119" s="288" t="s">
        <v>47</v>
      </c>
      <c r="N119" s="288" t="s">
        <v>51</v>
      </c>
      <c r="O119" s="288" t="s">
        <v>51</v>
      </c>
      <c r="P119" s="288" t="s">
        <v>52</v>
      </c>
      <c r="Q119" s="289">
        <v>0</v>
      </c>
      <c r="R119" s="289">
        <v>0</v>
      </c>
      <c r="S119" s="289">
        <v>0</v>
      </c>
      <c r="T119" s="289">
        <v>0</v>
      </c>
      <c r="U119" s="289">
        <v>0</v>
      </c>
      <c r="V119" s="287">
        <v>2017</v>
      </c>
      <c r="W119" s="404" t="s">
        <v>662</v>
      </c>
      <c r="X119" s="273" t="str">
        <f t="shared" si="1"/>
        <v/>
      </c>
    </row>
    <row r="120" spans="1:24" x14ac:dyDescent="0.2">
      <c r="A120" s="287">
        <v>1619</v>
      </c>
      <c r="B120" s="288" t="s">
        <v>38</v>
      </c>
      <c r="C120" s="288" t="s">
        <v>1387</v>
      </c>
      <c r="D120" s="288" t="s">
        <v>12</v>
      </c>
      <c r="E120" s="288" t="s">
        <v>1484</v>
      </c>
      <c r="F120" s="287">
        <v>58534</v>
      </c>
      <c r="G120" s="288" t="s">
        <v>86</v>
      </c>
      <c r="H120" s="288" t="s">
        <v>1393</v>
      </c>
      <c r="I120" s="288" t="s">
        <v>63</v>
      </c>
      <c r="J120" s="287">
        <v>22</v>
      </c>
      <c r="K120" s="287">
        <v>2</v>
      </c>
      <c r="L120" s="288" t="s">
        <v>57</v>
      </c>
      <c r="M120" s="288" t="s">
        <v>47</v>
      </c>
      <c r="N120" s="288" t="s">
        <v>44</v>
      </c>
      <c r="O120" s="288" t="s">
        <v>44</v>
      </c>
      <c r="P120" s="288" t="s">
        <v>1195</v>
      </c>
      <c r="Q120" s="289">
        <v>197093</v>
      </c>
      <c r="R120" s="289">
        <v>197093</v>
      </c>
      <c r="S120" s="289">
        <v>203005</v>
      </c>
      <c r="T120" s="289">
        <v>203005</v>
      </c>
      <c r="U120" s="289">
        <v>18551.016</v>
      </c>
      <c r="V120" s="287">
        <v>2017</v>
      </c>
      <c r="W120" s="404" t="s">
        <v>662</v>
      </c>
      <c r="X120" s="273" t="str">
        <f t="shared" si="1"/>
        <v/>
      </c>
    </row>
    <row r="121" spans="1:24" x14ac:dyDescent="0.2">
      <c r="A121" s="287">
        <v>1619</v>
      </c>
      <c r="B121" s="288" t="s">
        <v>38</v>
      </c>
      <c r="C121" s="288" t="s">
        <v>1387</v>
      </c>
      <c r="D121" s="288" t="s">
        <v>12</v>
      </c>
      <c r="E121" s="288" t="s">
        <v>1484</v>
      </c>
      <c r="F121" s="287">
        <v>58534</v>
      </c>
      <c r="G121" s="288" t="s">
        <v>86</v>
      </c>
      <c r="H121" s="288" t="s">
        <v>1393</v>
      </c>
      <c r="I121" s="288" t="s">
        <v>63</v>
      </c>
      <c r="J121" s="287">
        <v>22</v>
      </c>
      <c r="K121" s="287">
        <v>2</v>
      </c>
      <c r="L121" s="288" t="s">
        <v>57</v>
      </c>
      <c r="M121" s="288" t="s">
        <v>47</v>
      </c>
      <c r="N121" s="288" t="s">
        <v>66</v>
      </c>
      <c r="O121" s="288" t="s">
        <v>66</v>
      </c>
      <c r="P121" s="288" t="s">
        <v>52</v>
      </c>
      <c r="Q121" s="289">
        <v>0</v>
      </c>
      <c r="R121" s="289">
        <v>0</v>
      </c>
      <c r="S121" s="289">
        <v>0</v>
      </c>
      <c r="T121" s="289">
        <v>0</v>
      </c>
      <c r="U121" s="289">
        <v>0</v>
      </c>
      <c r="V121" s="287">
        <v>2017</v>
      </c>
      <c r="W121" s="404" t="s">
        <v>662</v>
      </c>
      <c r="X121" s="273" t="str">
        <f t="shared" si="1"/>
        <v/>
      </c>
    </row>
    <row r="122" spans="1:24" x14ac:dyDescent="0.2">
      <c r="A122" s="287">
        <v>1620</v>
      </c>
      <c r="B122" s="288" t="s">
        <v>38</v>
      </c>
      <c r="C122" s="288" t="s">
        <v>1387</v>
      </c>
      <c r="D122" s="288" t="s">
        <v>719</v>
      </c>
      <c r="E122" s="288" t="s">
        <v>2299</v>
      </c>
      <c r="F122" s="287">
        <v>61122</v>
      </c>
      <c r="G122" s="288" t="s">
        <v>86</v>
      </c>
      <c r="H122" s="288" t="s">
        <v>1393</v>
      </c>
      <c r="I122" s="288" t="s">
        <v>63</v>
      </c>
      <c r="J122" s="287">
        <v>22</v>
      </c>
      <c r="K122" s="287">
        <v>2</v>
      </c>
      <c r="L122" s="288" t="s">
        <v>57</v>
      </c>
      <c r="M122" s="288" t="s">
        <v>40</v>
      </c>
      <c r="N122" s="288" t="s">
        <v>41</v>
      </c>
      <c r="O122" s="288" t="s">
        <v>42</v>
      </c>
      <c r="P122" s="288" t="s">
        <v>1387</v>
      </c>
      <c r="Q122" s="289">
        <v>0</v>
      </c>
      <c r="R122" s="289">
        <v>0</v>
      </c>
      <c r="S122" s="289">
        <v>561772</v>
      </c>
      <c r="T122" s="289">
        <v>561772</v>
      </c>
      <c r="U122" s="289">
        <v>60976</v>
      </c>
      <c r="V122" s="287">
        <v>2017</v>
      </c>
      <c r="W122" s="404"/>
      <c r="X122" s="273" t="str">
        <f t="shared" si="1"/>
        <v/>
      </c>
    </row>
    <row r="123" spans="1:24" x14ac:dyDescent="0.2">
      <c r="A123" s="287">
        <v>1629</v>
      </c>
      <c r="B123" s="288" t="s">
        <v>38</v>
      </c>
      <c r="C123" s="288" t="s">
        <v>1387</v>
      </c>
      <c r="D123" s="288" t="s">
        <v>14</v>
      </c>
      <c r="E123" s="288" t="s">
        <v>1394</v>
      </c>
      <c r="F123" s="287">
        <v>58185</v>
      </c>
      <c r="G123" s="288" t="s">
        <v>86</v>
      </c>
      <c r="H123" s="288" t="s">
        <v>1393</v>
      </c>
      <c r="I123" s="288" t="s">
        <v>63</v>
      </c>
      <c r="J123" s="287">
        <v>22</v>
      </c>
      <c r="K123" s="287">
        <v>2</v>
      </c>
      <c r="L123" s="288" t="s">
        <v>57</v>
      </c>
      <c r="M123" s="288" t="s">
        <v>40</v>
      </c>
      <c r="N123" s="288" t="s">
        <v>41</v>
      </c>
      <c r="O123" s="288" t="s">
        <v>42</v>
      </c>
      <c r="P123" s="288" t="s">
        <v>1387</v>
      </c>
      <c r="Q123" s="289">
        <v>0</v>
      </c>
      <c r="R123" s="289">
        <v>0</v>
      </c>
      <c r="S123" s="289">
        <v>3003798</v>
      </c>
      <c r="T123" s="289">
        <v>3003798</v>
      </c>
      <c r="U123" s="289">
        <v>326039</v>
      </c>
      <c r="V123" s="287">
        <v>2017</v>
      </c>
      <c r="W123" s="404"/>
      <c r="X123" s="273" t="str">
        <f t="shared" si="1"/>
        <v/>
      </c>
    </row>
    <row r="124" spans="1:24" x14ac:dyDescent="0.2">
      <c r="A124" s="287">
        <v>1630</v>
      </c>
      <c r="B124" s="288" t="s">
        <v>38</v>
      </c>
      <c r="C124" s="288" t="s">
        <v>1387</v>
      </c>
      <c r="D124" s="288" t="s">
        <v>720</v>
      </c>
      <c r="E124" s="288" t="s">
        <v>714</v>
      </c>
      <c r="F124" s="287">
        <v>8776</v>
      </c>
      <c r="G124" s="288" t="s">
        <v>86</v>
      </c>
      <c r="H124" s="288" t="s">
        <v>1393</v>
      </c>
      <c r="I124" s="288" t="s">
        <v>63</v>
      </c>
      <c r="J124" s="287">
        <v>22</v>
      </c>
      <c r="K124" s="287">
        <v>1</v>
      </c>
      <c r="L124" s="288" t="s">
        <v>39</v>
      </c>
      <c r="M124" s="288" t="s">
        <v>40</v>
      </c>
      <c r="N124" s="288" t="s">
        <v>41</v>
      </c>
      <c r="O124" s="288" t="s">
        <v>42</v>
      </c>
      <c r="P124" s="288" t="s">
        <v>1387</v>
      </c>
      <c r="Q124" s="289">
        <v>0</v>
      </c>
      <c r="R124" s="289">
        <v>0</v>
      </c>
      <c r="S124" s="289">
        <v>98127</v>
      </c>
      <c r="T124" s="289">
        <v>98127</v>
      </c>
      <c r="U124" s="289">
        <v>10651</v>
      </c>
      <c r="V124" s="287">
        <v>2017</v>
      </c>
      <c r="W124" s="404"/>
      <c r="X124" s="273" t="str">
        <f t="shared" si="1"/>
        <v/>
      </c>
    </row>
    <row r="125" spans="1:24" x14ac:dyDescent="0.2">
      <c r="A125" s="287">
        <v>1631</v>
      </c>
      <c r="B125" s="288" t="s">
        <v>38</v>
      </c>
      <c r="C125" s="288" t="s">
        <v>1387</v>
      </c>
      <c r="D125" s="288" t="s">
        <v>721</v>
      </c>
      <c r="E125" s="288" t="s">
        <v>2027</v>
      </c>
      <c r="F125" s="287">
        <v>56401</v>
      </c>
      <c r="G125" s="288" t="s">
        <v>86</v>
      </c>
      <c r="H125" s="288" t="s">
        <v>1393</v>
      </c>
      <c r="I125" s="288" t="s">
        <v>63</v>
      </c>
      <c r="J125" s="287">
        <v>22</v>
      </c>
      <c r="K125" s="287">
        <v>2</v>
      </c>
      <c r="L125" s="288" t="s">
        <v>57</v>
      </c>
      <c r="M125" s="288" t="s">
        <v>55</v>
      </c>
      <c r="N125" s="288" t="s">
        <v>71</v>
      </c>
      <c r="O125" s="288" t="s">
        <v>72</v>
      </c>
      <c r="P125" s="288" t="s">
        <v>52</v>
      </c>
      <c r="Q125" s="289">
        <v>0</v>
      </c>
      <c r="R125" s="289">
        <v>0</v>
      </c>
      <c r="S125" s="289">
        <v>0</v>
      </c>
      <c r="T125" s="289">
        <v>0</v>
      </c>
      <c r="U125" s="289">
        <v>0</v>
      </c>
      <c r="V125" s="287">
        <v>2017</v>
      </c>
      <c r="W125" s="404"/>
      <c r="X125" s="273" t="str">
        <f t="shared" si="1"/>
        <v/>
      </c>
    </row>
    <row r="126" spans="1:24" x14ac:dyDescent="0.2">
      <c r="A126" s="287">
        <v>1631</v>
      </c>
      <c r="B126" s="288" t="s">
        <v>38</v>
      </c>
      <c r="C126" s="288" t="s">
        <v>1387</v>
      </c>
      <c r="D126" s="288" t="s">
        <v>721</v>
      </c>
      <c r="E126" s="288" t="s">
        <v>2027</v>
      </c>
      <c r="F126" s="287">
        <v>56401</v>
      </c>
      <c r="G126" s="288" t="s">
        <v>86</v>
      </c>
      <c r="H126" s="288" t="s">
        <v>1393</v>
      </c>
      <c r="I126" s="288" t="s">
        <v>63</v>
      </c>
      <c r="J126" s="287">
        <v>22</v>
      </c>
      <c r="K126" s="287">
        <v>2</v>
      </c>
      <c r="L126" s="288" t="s">
        <v>57</v>
      </c>
      <c r="M126" s="288" t="s">
        <v>55</v>
      </c>
      <c r="N126" s="288" t="s">
        <v>81</v>
      </c>
      <c r="O126" s="288" t="s">
        <v>72</v>
      </c>
      <c r="P126" s="288" t="s">
        <v>52</v>
      </c>
      <c r="Q126" s="289">
        <v>788</v>
      </c>
      <c r="R126" s="289">
        <v>788</v>
      </c>
      <c r="S126" s="289">
        <v>4412</v>
      </c>
      <c r="T126" s="289">
        <v>4412</v>
      </c>
      <c r="U126" s="289">
        <v>298</v>
      </c>
      <c r="V126" s="287">
        <v>2017</v>
      </c>
      <c r="W126" s="404"/>
      <c r="X126" s="273" t="str">
        <f t="shared" si="1"/>
        <v/>
      </c>
    </row>
    <row r="127" spans="1:24" x14ac:dyDescent="0.2">
      <c r="A127" s="287">
        <v>1634</v>
      </c>
      <c r="B127" s="288" t="s">
        <v>38</v>
      </c>
      <c r="C127" s="288" t="s">
        <v>1387</v>
      </c>
      <c r="D127" s="288" t="s">
        <v>722</v>
      </c>
      <c r="E127" s="288" t="s">
        <v>2300</v>
      </c>
      <c r="F127" s="287">
        <v>61350</v>
      </c>
      <c r="G127" s="288" t="s">
        <v>86</v>
      </c>
      <c r="H127" s="288" t="s">
        <v>1393</v>
      </c>
      <c r="I127" s="288" t="s">
        <v>63</v>
      </c>
      <c r="J127" s="287">
        <v>22</v>
      </c>
      <c r="K127" s="287">
        <v>2</v>
      </c>
      <c r="L127" s="288" t="s">
        <v>57</v>
      </c>
      <c r="M127" s="288" t="s">
        <v>40</v>
      </c>
      <c r="N127" s="288" t="s">
        <v>41</v>
      </c>
      <c r="O127" s="288" t="s">
        <v>42</v>
      </c>
      <c r="P127" s="288" t="s">
        <v>1387</v>
      </c>
      <c r="Q127" s="289">
        <v>0</v>
      </c>
      <c r="R127" s="289">
        <v>0</v>
      </c>
      <c r="S127" s="289">
        <v>16492</v>
      </c>
      <c r="T127" s="289">
        <v>16492</v>
      </c>
      <c r="U127" s="289">
        <v>1790</v>
      </c>
      <c r="V127" s="287">
        <v>2017</v>
      </c>
      <c r="W127" s="404"/>
      <c r="X127" s="273" t="str">
        <f t="shared" si="1"/>
        <v/>
      </c>
    </row>
    <row r="128" spans="1:24" x14ac:dyDescent="0.2">
      <c r="A128" s="287">
        <v>1637</v>
      </c>
      <c r="B128" s="288" t="s">
        <v>38</v>
      </c>
      <c r="C128" s="288" t="s">
        <v>1387</v>
      </c>
      <c r="D128" s="288" t="s">
        <v>723</v>
      </c>
      <c r="E128" s="288" t="s">
        <v>2300</v>
      </c>
      <c r="F128" s="287">
        <v>61350</v>
      </c>
      <c r="G128" s="288" t="s">
        <v>86</v>
      </c>
      <c r="H128" s="288" t="s">
        <v>1393</v>
      </c>
      <c r="I128" s="288" t="s">
        <v>63</v>
      </c>
      <c r="J128" s="287">
        <v>22</v>
      </c>
      <c r="K128" s="287">
        <v>2</v>
      </c>
      <c r="L128" s="288" t="s">
        <v>57</v>
      </c>
      <c r="M128" s="288" t="s">
        <v>40</v>
      </c>
      <c r="N128" s="288" t="s">
        <v>41</v>
      </c>
      <c r="O128" s="288" t="s">
        <v>42</v>
      </c>
      <c r="P128" s="288" t="s">
        <v>1387</v>
      </c>
      <c r="Q128" s="289">
        <v>0</v>
      </c>
      <c r="R128" s="289">
        <v>0</v>
      </c>
      <c r="S128" s="289">
        <v>121961</v>
      </c>
      <c r="T128" s="289">
        <v>121961</v>
      </c>
      <c r="U128" s="289">
        <v>13238</v>
      </c>
      <c r="V128" s="287">
        <v>2017</v>
      </c>
      <c r="W128" s="404"/>
      <c r="X128" s="273" t="str">
        <f t="shared" si="1"/>
        <v/>
      </c>
    </row>
    <row r="129" spans="1:24" x14ac:dyDescent="0.2">
      <c r="A129" s="287">
        <v>1638</v>
      </c>
      <c r="B129" s="288" t="s">
        <v>38</v>
      </c>
      <c r="C129" s="288" t="s">
        <v>1387</v>
      </c>
      <c r="D129" s="288" t="s">
        <v>724</v>
      </c>
      <c r="E129" s="288" t="s">
        <v>2300</v>
      </c>
      <c r="F129" s="287">
        <v>61350</v>
      </c>
      <c r="G129" s="288" t="s">
        <v>86</v>
      </c>
      <c r="H129" s="288" t="s">
        <v>1393</v>
      </c>
      <c r="I129" s="288" t="s">
        <v>63</v>
      </c>
      <c r="J129" s="287">
        <v>22</v>
      </c>
      <c r="K129" s="287">
        <v>2</v>
      </c>
      <c r="L129" s="288" t="s">
        <v>57</v>
      </c>
      <c r="M129" s="288" t="s">
        <v>40</v>
      </c>
      <c r="N129" s="288" t="s">
        <v>41</v>
      </c>
      <c r="O129" s="288" t="s">
        <v>42</v>
      </c>
      <c r="P129" s="288" t="s">
        <v>1387</v>
      </c>
      <c r="Q129" s="289">
        <v>0</v>
      </c>
      <c r="R129" s="289">
        <v>0</v>
      </c>
      <c r="S129" s="289">
        <v>98755</v>
      </c>
      <c r="T129" s="289">
        <v>98755</v>
      </c>
      <c r="U129" s="289">
        <v>10719</v>
      </c>
      <c r="V129" s="287">
        <v>2017</v>
      </c>
      <c r="W129" s="404"/>
      <c r="X129" s="273" t="str">
        <f t="shared" si="1"/>
        <v/>
      </c>
    </row>
    <row r="130" spans="1:24" x14ac:dyDescent="0.2">
      <c r="A130" s="287">
        <v>1642</v>
      </c>
      <c r="B130" s="288" t="s">
        <v>38</v>
      </c>
      <c r="C130" s="288" t="s">
        <v>1387</v>
      </c>
      <c r="D130" s="288" t="s">
        <v>1941</v>
      </c>
      <c r="E130" s="288" t="s">
        <v>2027</v>
      </c>
      <c r="F130" s="287">
        <v>56401</v>
      </c>
      <c r="G130" s="288" t="s">
        <v>86</v>
      </c>
      <c r="H130" s="288" t="s">
        <v>1393</v>
      </c>
      <c r="I130" s="288" t="s">
        <v>63</v>
      </c>
      <c r="J130" s="287">
        <v>22</v>
      </c>
      <c r="K130" s="287">
        <v>2</v>
      </c>
      <c r="L130" s="288" t="s">
        <v>57</v>
      </c>
      <c r="M130" s="288" t="s">
        <v>55</v>
      </c>
      <c r="N130" s="288" t="s">
        <v>48</v>
      </c>
      <c r="O130" s="288" t="s">
        <v>49</v>
      </c>
      <c r="P130" s="288" t="s">
        <v>50</v>
      </c>
      <c r="Q130" s="289">
        <v>0</v>
      </c>
      <c r="R130" s="289">
        <v>0</v>
      </c>
      <c r="S130" s="289">
        <v>0</v>
      </c>
      <c r="T130" s="289">
        <v>0</v>
      </c>
      <c r="U130" s="289">
        <v>0</v>
      </c>
      <c r="V130" s="287">
        <v>2017</v>
      </c>
      <c r="W130" s="404"/>
      <c r="X130" s="273" t="str">
        <f t="shared" si="1"/>
        <v/>
      </c>
    </row>
    <row r="131" spans="1:24" x14ac:dyDescent="0.2">
      <c r="A131" s="287">
        <v>1642</v>
      </c>
      <c r="B131" s="288" t="s">
        <v>38</v>
      </c>
      <c r="C131" s="288" t="s">
        <v>1387</v>
      </c>
      <c r="D131" s="288" t="s">
        <v>1941</v>
      </c>
      <c r="E131" s="288" t="s">
        <v>2027</v>
      </c>
      <c r="F131" s="287">
        <v>56401</v>
      </c>
      <c r="G131" s="288" t="s">
        <v>86</v>
      </c>
      <c r="H131" s="288" t="s">
        <v>1393</v>
      </c>
      <c r="I131" s="288" t="s">
        <v>63</v>
      </c>
      <c r="J131" s="287">
        <v>22</v>
      </c>
      <c r="K131" s="287">
        <v>2</v>
      </c>
      <c r="L131" s="288" t="s">
        <v>57</v>
      </c>
      <c r="M131" s="288" t="s">
        <v>55</v>
      </c>
      <c r="N131" s="288" t="s">
        <v>51</v>
      </c>
      <c r="O131" s="288" t="s">
        <v>51</v>
      </c>
      <c r="P131" s="288" t="s">
        <v>52</v>
      </c>
      <c r="Q131" s="289">
        <v>2862</v>
      </c>
      <c r="R131" s="289">
        <v>2862</v>
      </c>
      <c r="S131" s="289">
        <v>16600</v>
      </c>
      <c r="T131" s="289">
        <v>16600</v>
      </c>
      <c r="U131" s="289">
        <v>1611.7629999999999</v>
      </c>
      <c r="V131" s="287">
        <v>2017</v>
      </c>
      <c r="W131" s="404"/>
      <c r="X131" s="273" t="str">
        <f t="shared" si="1"/>
        <v/>
      </c>
    </row>
    <row r="132" spans="1:24" x14ac:dyDescent="0.2">
      <c r="A132" s="287">
        <v>1642</v>
      </c>
      <c r="B132" s="288" t="s">
        <v>38</v>
      </c>
      <c r="C132" s="288" t="s">
        <v>1387</v>
      </c>
      <c r="D132" s="288" t="s">
        <v>1941</v>
      </c>
      <c r="E132" s="288" t="s">
        <v>2027</v>
      </c>
      <c r="F132" s="287">
        <v>56401</v>
      </c>
      <c r="G132" s="288" t="s">
        <v>86</v>
      </c>
      <c r="H132" s="288" t="s">
        <v>1393</v>
      </c>
      <c r="I132" s="288" t="s">
        <v>63</v>
      </c>
      <c r="J132" s="287">
        <v>22</v>
      </c>
      <c r="K132" s="287">
        <v>2</v>
      </c>
      <c r="L132" s="288" t="s">
        <v>57</v>
      </c>
      <c r="M132" s="288" t="s">
        <v>55</v>
      </c>
      <c r="N132" s="288" t="s">
        <v>81</v>
      </c>
      <c r="O132" s="288" t="s">
        <v>72</v>
      </c>
      <c r="P132" s="288" t="s">
        <v>52</v>
      </c>
      <c r="Q132" s="289">
        <v>600</v>
      </c>
      <c r="R132" s="289">
        <v>600</v>
      </c>
      <c r="S132" s="289">
        <v>3361</v>
      </c>
      <c r="T132" s="289">
        <v>3361</v>
      </c>
      <c r="U132" s="289">
        <v>326.24400000000003</v>
      </c>
      <c r="V132" s="287">
        <v>2017</v>
      </c>
      <c r="W132" s="404"/>
      <c r="X132" s="273" t="str">
        <f t="shared" si="1"/>
        <v/>
      </c>
    </row>
    <row r="133" spans="1:24" x14ac:dyDescent="0.2">
      <c r="A133" s="287">
        <v>1642</v>
      </c>
      <c r="B133" s="288" t="s">
        <v>38</v>
      </c>
      <c r="C133" s="288" t="s">
        <v>1387</v>
      </c>
      <c r="D133" s="288" t="s">
        <v>1941</v>
      </c>
      <c r="E133" s="288" t="s">
        <v>2027</v>
      </c>
      <c r="F133" s="287">
        <v>56401</v>
      </c>
      <c r="G133" s="288" t="s">
        <v>86</v>
      </c>
      <c r="H133" s="288" t="s">
        <v>1393</v>
      </c>
      <c r="I133" s="288" t="s">
        <v>63</v>
      </c>
      <c r="J133" s="287">
        <v>22</v>
      </c>
      <c r="K133" s="287">
        <v>2</v>
      </c>
      <c r="L133" s="288" t="s">
        <v>57</v>
      </c>
      <c r="M133" s="288" t="s">
        <v>55</v>
      </c>
      <c r="N133" s="288" t="s">
        <v>44</v>
      </c>
      <c r="O133" s="288" t="s">
        <v>44</v>
      </c>
      <c r="P133" s="288" t="s">
        <v>1195</v>
      </c>
      <c r="Q133" s="289">
        <v>231583</v>
      </c>
      <c r="R133" s="289">
        <v>231583</v>
      </c>
      <c r="S133" s="289">
        <v>238300</v>
      </c>
      <c r="T133" s="289">
        <v>238300</v>
      </c>
      <c r="U133" s="289">
        <v>23137.992999999999</v>
      </c>
      <c r="V133" s="287">
        <v>2017</v>
      </c>
      <c r="W133" s="404"/>
      <c r="X133" s="273" t="str">
        <f t="shared" si="1"/>
        <v/>
      </c>
    </row>
    <row r="134" spans="1:24" x14ac:dyDescent="0.2">
      <c r="A134" s="287">
        <v>1642</v>
      </c>
      <c r="B134" s="288" t="s">
        <v>38</v>
      </c>
      <c r="C134" s="288" t="s">
        <v>1387</v>
      </c>
      <c r="D134" s="288" t="s">
        <v>1941</v>
      </c>
      <c r="E134" s="288" t="s">
        <v>2027</v>
      </c>
      <c r="F134" s="287">
        <v>56401</v>
      </c>
      <c r="G134" s="288" t="s">
        <v>86</v>
      </c>
      <c r="H134" s="288" t="s">
        <v>1393</v>
      </c>
      <c r="I134" s="288" t="s">
        <v>63</v>
      </c>
      <c r="J134" s="287">
        <v>22</v>
      </c>
      <c r="K134" s="287">
        <v>2</v>
      </c>
      <c r="L134" s="288" t="s">
        <v>57</v>
      </c>
      <c r="M134" s="288" t="s">
        <v>47</v>
      </c>
      <c r="N134" s="288" t="s">
        <v>44</v>
      </c>
      <c r="O134" s="288" t="s">
        <v>44</v>
      </c>
      <c r="P134" s="288" t="s">
        <v>1195</v>
      </c>
      <c r="Q134" s="289">
        <v>72814</v>
      </c>
      <c r="R134" s="289">
        <v>72814</v>
      </c>
      <c r="S134" s="289">
        <v>74902</v>
      </c>
      <c r="T134" s="289">
        <v>74902</v>
      </c>
      <c r="U134" s="289">
        <v>5333.6790000000001</v>
      </c>
      <c r="V134" s="287">
        <v>2017</v>
      </c>
      <c r="W134" s="404" t="s">
        <v>662</v>
      </c>
      <c r="X134" s="273" t="str">
        <f t="shared" si="1"/>
        <v/>
      </c>
    </row>
    <row r="135" spans="1:24" x14ac:dyDescent="0.2">
      <c r="A135" s="287">
        <v>1642</v>
      </c>
      <c r="B135" s="288" t="s">
        <v>38</v>
      </c>
      <c r="C135" s="288" t="s">
        <v>1387</v>
      </c>
      <c r="D135" s="288" t="s">
        <v>1941</v>
      </c>
      <c r="E135" s="288" t="s">
        <v>2027</v>
      </c>
      <c r="F135" s="287">
        <v>56401</v>
      </c>
      <c r="G135" s="288" t="s">
        <v>86</v>
      </c>
      <c r="H135" s="288" t="s">
        <v>1393</v>
      </c>
      <c r="I135" s="288" t="s">
        <v>63</v>
      </c>
      <c r="J135" s="287">
        <v>22</v>
      </c>
      <c r="K135" s="287">
        <v>2</v>
      </c>
      <c r="L135" s="288" t="s">
        <v>57</v>
      </c>
      <c r="M135" s="288" t="s">
        <v>47</v>
      </c>
      <c r="N135" s="288" t="s">
        <v>66</v>
      </c>
      <c r="O135" s="288" t="s">
        <v>66</v>
      </c>
      <c r="P135" s="288" t="s">
        <v>52</v>
      </c>
      <c r="Q135" s="289">
        <v>3168</v>
      </c>
      <c r="R135" s="289">
        <v>3168</v>
      </c>
      <c r="S135" s="289">
        <v>19958</v>
      </c>
      <c r="T135" s="289">
        <v>19958</v>
      </c>
      <c r="U135" s="289">
        <v>1485.3209999999999</v>
      </c>
      <c r="V135" s="287">
        <v>2017</v>
      </c>
      <c r="W135" s="404" t="s">
        <v>662</v>
      </c>
      <c r="X135" s="273" t="str">
        <f t="shared" ref="X135:X198" si="2">IF(OR(K135&gt;3,T135=0),"",IF(N135="WDS",T135/U135,""))</f>
        <v/>
      </c>
    </row>
    <row r="136" spans="1:24" x14ac:dyDescent="0.2">
      <c r="A136" s="287">
        <v>1643</v>
      </c>
      <c r="B136" s="288" t="s">
        <v>38</v>
      </c>
      <c r="C136" s="288" t="s">
        <v>1387</v>
      </c>
      <c r="D136" s="288" t="s">
        <v>725</v>
      </c>
      <c r="E136" s="288" t="s">
        <v>2027</v>
      </c>
      <c r="F136" s="287">
        <v>56401</v>
      </c>
      <c r="G136" s="288" t="s">
        <v>86</v>
      </c>
      <c r="H136" s="288" t="s">
        <v>1393</v>
      </c>
      <c r="I136" s="288" t="s">
        <v>63</v>
      </c>
      <c r="J136" s="287">
        <v>22</v>
      </c>
      <c r="K136" s="287">
        <v>2</v>
      </c>
      <c r="L136" s="288" t="s">
        <v>57</v>
      </c>
      <c r="M136" s="288" t="s">
        <v>55</v>
      </c>
      <c r="N136" s="288" t="s">
        <v>51</v>
      </c>
      <c r="O136" s="288" t="s">
        <v>51</v>
      </c>
      <c r="P136" s="288" t="s">
        <v>52</v>
      </c>
      <c r="Q136" s="289">
        <v>0</v>
      </c>
      <c r="R136" s="289">
        <v>0</v>
      </c>
      <c r="S136" s="289">
        <v>0</v>
      </c>
      <c r="T136" s="289">
        <v>0</v>
      </c>
      <c r="U136" s="289">
        <v>0</v>
      </c>
      <c r="V136" s="287">
        <v>2017</v>
      </c>
      <c r="W136" s="404"/>
      <c r="X136" s="273" t="str">
        <f t="shared" si="2"/>
        <v/>
      </c>
    </row>
    <row r="137" spans="1:24" x14ac:dyDescent="0.2">
      <c r="A137" s="287">
        <v>1643</v>
      </c>
      <c r="B137" s="288" t="s">
        <v>38</v>
      </c>
      <c r="C137" s="288" t="s">
        <v>1387</v>
      </c>
      <c r="D137" s="288" t="s">
        <v>725</v>
      </c>
      <c r="E137" s="288" t="s">
        <v>2027</v>
      </c>
      <c r="F137" s="287">
        <v>56401</v>
      </c>
      <c r="G137" s="288" t="s">
        <v>86</v>
      </c>
      <c r="H137" s="288" t="s">
        <v>1393</v>
      </c>
      <c r="I137" s="288" t="s">
        <v>63</v>
      </c>
      <c r="J137" s="287">
        <v>22</v>
      </c>
      <c r="K137" s="287">
        <v>2</v>
      </c>
      <c r="L137" s="288" t="s">
        <v>57</v>
      </c>
      <c r="M137" s="288" t="s">
        <v>55</v>
      </c>
      <c r="N137" s="288" t="s">
        <v>71</v>
      </c>
      <c r="O137" s="288" t="s">
        <v>72</v>
      </c>
      <c r="P137" s="288" t="s">
        <v>52</v>
      </c>
      <c r="Q137" s="289">
        <v>0</v>
      </c>
      <c r="R137" s="289">
        <v>0</v>
      </c>
      <c r="S137" s="289">
        <v>0</v>
      </c>
      <c r="T137" s="289">
        <v>0</v>
      </c>
      <c r="U137" s="289">
        <v>0</v>
      </c>
      <c r="V137" s="287">
        <v>2017</v>
      </c>
      <c r="W137" s="404"/>
      <c r="X137" s="273" t="str">
        <f t="shared" si="2"/>
        <v/>
      </c>
    </row>
    <row r="138" spans="1:24" x14ac:dyDescent="0.2">
      <c r="A138" s="287">
        <v>1643</v>
      </c>
      <c r="B138" s="288" t="s">
        <v>38</v>
      </c>
      <c r="C138" s="288" t="s">
        <v>1387</v>
      </c>
      <c r="D138" s="288" t="s">
        <v>725</v>
      </c>
      <c r="E138" s="288" t="s">
        <v>2027</v>
      </c>
      <c r="F138" s="287">
        <v>56401</v>
      </c>
      <c r="G138" s="288" t="s">
        <v>86</v>
      </c>
      <c r="H138" s="288" t="s">
        <v>1393</v>
      </c>
      <c r="I138" s="288" t="s">
        <v>63</v>
      </c>
      <c r="J138" s="287">
        <v>22</v>
      </c>
      <c r="K138" s="287">
        <v>2</v>
      </c>
      <c r="L138" s="288" t="s">
        <v>57</v>
      </c>
      <c r="M138" s="288" t="s">
        <v>55</v>
      </c>
      <c r="N138" s="288" t="s">
        <v>81</v>
      </c>
      <c r="O138" s="288" t="s">
        <v>72</v>
      </c>
      <c r="P138" s="288" t="s">
        <v>52</v>
      </c>
      <c r="Q138" s="289">
        <v>1183</v>
      </c>
      <c r="R138" s="289">
        <v>1183</v>
      </c>
      <c r="S138" s="289">
        <v>6733</v>
      </c>
      <c r="T138" s="289">
        <v>6733</v>
      </c>
      <c r="U138" s="289">
        <v>479</v>
      </c>
      <c r="V138" s="287">
        <v>2017</v>
      </c>
      <c r="W138" s="404"/>
      <c r="X138" s="273" t="str">
        <f t="shared" si="2"/>
        <v/>
      </c>
    </row>
    <row r="139" spans="1:24" x14ac:dyDescent="0.2">
      <c r="A139" s="287">
        <v>1660</v>
      </c>
      <c r="B139" s="288" t="s">
        <v>38</v>
      </c>
      <c r="C139" s="288" t="s">
        <v>1387</v>
      </c>
      <c r="D139" s="288" t="s">
        <v>16</v>
      </c>
      <c r="E139" s="288" t="s">
        <v>1300</v>
      </c>
      <c r="F139" s="287">
        <v>2144</v>
      </c>
      <c r="G139" s="288" t="s">
        <v>86</v>
      </c>
      <c r="H139" s="288" t="s">
        <v>1393</v>
      </c>
      <c r="I139" s="288" t="s">
        <v>63</v>
      </c>
      <c r="J139" s="287">
        <v>22</v>
      </c>
      <c r="K139" s="287">
        <v>1</v>
      </c>
      <c r="L139" s="288" t="s">
        <v>39</v>
      </c>
      <c r="M139" s="288" t="s">
        <v>43</v>
      </c>
      <c r="N139" s="288" t="s">
        <v>51</v>
      </c>
      <c r="O139" s="288" t="s">
        <v>51</v>
      </c>
      <c r="P139" s="288" t="s">
        <v>52</v>
      </c>
      <c r="Q139" s="289">
        <v>0</v>
      </c>
      <c r="R139" s="289">
        <v>0</v>
      </c>
      <c r="S139" s="289">
        <v>0</v>
      </c>
      <c r="T139" s="289">
        <v>0</v>
      </c>
      <c r="U139" s="289">
        <v>0</v>
      </c>
      <c r="V139" s="287">
        <v>2017</v>
      </c>
      <c r="W139" s="404" t="s">
        <v>662</v>
      </c>
      <c r="X139" s="273" t="str">
        <f t="shared" si="2"/>
        <v/>
      </c>
    </row>
    <row r="140" spans="1:24" x14ac:dyDescent="0.2">
      <c r="A140" s="287">
        <v>1660</v>
      </c>
      <c r="B140" s="288" t="s">
        <v>38</v>
      </c>
      <c r="C140" s="288" t="s">
        <v>1387</v>
      </c>
      <c r="D140" s="288" t="s">
        <v>16</v>
      </c>
      <c r="E140" s="288" t="s">
        <v>1300</v>
      </c>
      <c r="F140" s="287">
        <v>2144</v>
      </c>
      <c r="G140" s="288" t="s">
        <v>86</v>
      </c>
      <c r="H140" s="288" t="s">
        <v>1393</v>
      </c>
      <c r="I140" s="288" t="s">
        <v>63</v>
      </c>
      <c r="J140" s="287">
        <v>22</v>
      </c>
      <c r="K140" s="287">
        <v>1</v>
      </c>
      <c r="L140" s="288" t="s">
        <v>39</v>
      </c>
      <c r="M140" s="288" t="s">
        <v>43</v>
      </c>
      <c r="N140" s="288" t="s">
        <v>44</v>
      </c>
      <c r="O140" s="288" t="s">
        <v>44</v>
      </c>
      <c r="P140" s="288" t="s">
        <v>1195</v>
      </c>
      <c r="Q140" s="289">
        <v>0</v>
      </c>
      <c r="R140" s="289">
        <v>0</v>
      </c>
      <c r="S140" s="289">
        <v>0</v>
      </c>
      <c r="T140" s="289">
        <v>0</v>
      </c>
      <c r="U140" s="289">
        <v>804</v>
      </c>
      <c r="V140" s="287">
        <v>2017</v>
      </c>
      <c r="W140" s="404" t="s">
        <v>662</v>
      </c>
      <c r="X140" s="273" t="str">
        <f t="shared" si="2"/>
        <v/>
      </c>
    </row>
    <row r="141" spans="1:24" x14ac:dyDescent="0.2">
      <c r="A141" s="287">
        <v>1660</v>
      </c>
      <c r="B141" s="288" t="s">
        <v>38</v>
      </c>
      <c r="C141" s="288" t="s">
        <v>1387</v>
      </c>
      <c r="D141" s="288" t="s">
        <v>16</v>
      </c>
      <c r="E141" s="288" t="s">
        <v>1300</v>
      </c>
      <c r="F141" s="287">
        <v>2144</v>
      </c>
      <c r="G141" s="288" t="s">
        <v>86</v>
      </c>
      <c r="H141" s="288" t="s">
        <v>1393</v>
      </c>
      <c r="I141" s="288" t="s">
        <v>63</v>
      </c>
      <c r="J141" s="287">
        <v>22</v>
      </c>
      <c r="K141" s="287">
        <v>1</v>
      </c>
      <c r="L141" s="288" t="s">
        <v>39</v>
      </c>
      <c r="M141" s="288" t="s">
        <v>46</v>
      </c>
      <c r="N141" s="288" t="s">
        <v>51</v>
      </c>
      <c r="O141" s="288" t="s">
        <v>51</v>
      </c>
      <c r="P141" s="288" t="s">
        <v>52</v>
      </c>
      <c r="Q141" s="289">
        <v>0</v>
      </c>
      <c r="R141" s="289">
        <v>0</v>
      </c>
      <c r="S141" s="289">
        <v>0</v>
      </c>
      <c r="T141" s="289">
        <v>0</v>
      </c>
      <c r="U141" s="289">
        <v>0</v>
      </c>
      <c r="V141" s="287">
        <v>2017</v>
      </c>
      <c r="W141" s="404" t="s">
        <v>662</v>
      </c>
      <c r="X141" s="273" t="str">
        <f t="shared" si="2"/>
        <v/>
      </c>
    </row>
    <row r="142" spans="1:24" x14ac:dyDescent="0.2">
      <c r="A142" s="287">
        <v>1660</v>
      </c>
      <c r="B142" s="288" t="s">
        <v>38</v>
      </c>
      <c r="C142" s="288" t="s">
        <v>1387</v>
      </c>
      <c r="D142" s="288" t="s">
        <v>16</v>
      </c>
      <c r="E142" s="288" t="s">
        <v>1300</v>
      </c>
      <c r="F142" s="287">
        <v>2144</v>
      </c>
      <c r="G142" s="288" t="s">
        <v>86</v>
      </c>
      <c r="H142" s="288" t="s">
        <v>1393</v>
      </c>
      <c r="I142" s="288" t="s">
        <v>63</v>
      </c>
      <c r="J142" s="287">
        <v>22</v>
      </c>
      <c r="K142" s="287">
        <v>1</v>
      </c>
      <c r="L142" s="288" t="s">
        <v>39</v>
      </c>
      <c r="M142" s="288" t="s">
        <v>46</v>
      </c>
      <c r="N142" s="288" t="s">
        <v>44</v>
      </c>
      <c r="O142" s="288" t="s">
        <v>44</v>
      </c>
      <c r="P142" s="288" t="s">
        <v>1195</v>
      </c>
      <c r="Q142" s="289">
        <v>56038</v>
      </c>
      <c r="R142" s="289">
        <v>56038</v>
      </c>
      <c r="S142" s="289">
        <v>57509</v>
      </c>
      <c r="T142" s="289">
        <v>57509</v>
      </c>
      <c r="U142" s="289">
        <v>4048</v>
      </c>
      <c r="V142" s="287">
        <v>2017</v>
      </c>
      <c r="W142" s="404" t="s">
        <v>662</v>
      </c>
      <c r="X142" s="273" t="str">
        <f t="shared" si="2"/>
        <v/>
      </c>
    </row>
    <row r="143" spans="1:24" x14ac:dyDescent="0.2">
      <c r="A143" s="287">
        <v>1660</v>
      </c>
      <c r="B143" s="288" t="s">
        <v>38</v>
      </c>
      <c r="C143" s="288" t="s">
        <v>1387</v>
      </c>
      <c r="D143" s="288" t="s">
        <v>16</v>
      </c>
      <c r="E143" s="288" t="s">
        <v>1300</v>
      </c>
      <c r="F143" s="287">
        <v>2144</v>
      </c>
      <c r="G143" s="288" t="s">
        <v>86</v>
      </c>
      <c r="H143" s="288" t="s">
        <v>1393</v>
      </c>
      <c r="I143" s="288" t="s">
        <v>63</v>
      </c>
      <c r="J143" s="287">
        <v>22</v>
      </c>
      <c r="K143" s="287">
        <v>1</v>
      </c>
      <c r="L143" s="288" t="s">
        <v>39</v>
      </c>
      <c r="M143" s="288" t="s">
        <v>55</v>
      </c>
      <c r="N143" s="288" t="s">
        <v>51</v>
      </c>
      <c r="O143" s="288" t="s">
        <v>51</v>
      </c>
      <c r="P143" s="288" t="s">
        <v>52</v>
      </c>
      <c r="Q143" s="289">
        <v>16054</v>
      </c>
      <c r="R143" s="289">
        <v>16054</v>
      </c>
      <c r="S143" s="289">
        <v>92953</v>
      </c>
      <c r="T143" s="289">
        <v>92953</v>
      </c>
      <c r="U143" s="289">
        <v>9281.3189999999995</v>
      </c>
      <c r="V143" s="287">
        <v>2017</v>
      </c>
      <c r="W143" s="404" t="s">
        <v>662</v>
      </c>
      <c r="X143" s="273" t="str">
        <f t="shared" si="2"/>
        <v/>
      </c>
    </row>
    <row r="144" spans="1:24" s="184" customFormat="1" x14ac:dyDescent="0.2">
      <c r="A144" s="287">
        <v>1660</v>
      </c>
      <c r="B144" s="288" t="s">
        <v>38</v>
      </c>
      <c r="C144" s="288" t="s">
        <v>1387</v>
      </c>
      <c r="D144" s="288" t="s">
        <v>16</v>
      </c>
      <c r="E144" s="288" t="s">
        <v>1300</v>
      </c>
      <c r="F144" s="287">
        <v>2144</v>
      </c>
      <c r="G144" s="288" t="s">
        <v>86</v>
      </c>
      <c r="H144" s="288" t="s">
        <v>1393</v>
      </c>
      <c r="I144" s="288" t="s">
        <v>63</v>
      </c>
      <c r="J144" s="287">
        <v>22</v>
      </c>
      <c r="K144" s="287">
        <v>1</v>
      </c>
      <c r="L144" s="288" t="s">
        <v>39</v>
      </c>
      <c r="M144" s="288" t="s">
        <v>55</v>
      </c>
      <c r="N144" s="288" t="s">
        <v>44</v>
      </c>
      <c r="O144" s="288" t="s">
        <v>44</v>
      </c>
      <c r="P144" s="288" t="s">
        <v>1195</v>
      </c>
      <c r="Q144" s="289">
        <v>300789</v>
      </c>
      <c r="R144" s="289">
        <v>300789</v>
      </c>
      <c r="S144" s="289">
        <v>308908</v>
      </c>
      <c r="T144" s="289">
        <v>308908</v>
      </c>
      <c r="U144" s="289">
        <v>30844.681</v>
      </c>
      <c r="V144" s="287">
        <v>2017</v>
      </c>
      <c r="W144" s="404" t="s">
        <v>662</v>
      </c>
      <c r="X144" s="453" t="str">
        <f t="shared" si="2"/>
        <v/>
      </c>
    </row>
    <row r="145" spans="1:24" x14ac:dyDescent="0.2">
      <c r="A145" s="287">
        <v>1660</v>
      </c>
      <c r="B145" s="288" t="s">
        <v>38</v>
      </c>
      <c r="C145" s="288" t="s">
        <v>1387</v>
      </c>
      <c r="D145" s="288" t="s">
        <v>16</v>
      </c>
      <c r="E145" s="288" t="s">
        <v>1300</v>
      </c>
      <c r="F145" s="287">
        <v>2144</v>
      </c>
      <c r="G145" s="288" t="s">
        <v>86</v>
      </c>
      <c r="H145" s="288" t="s">
        <v>1393</v>
      </c>
      <c r="I145" s="288" t="s">
        <v>63</v>
      </c>
      <c r="J145" s="287">
        <v>22</v>
      </c>
      <c r="K145" s="287">
        <v>1</v>
      </c>
      <c r="L145" s="288" t="s">
        <v>39</v>
      </c>
      <c r="M145" s="288" t="s">
        <v>56</v>
      </c>
      <c r="N145" s="288" t="s">
        <v>51</v>
      </c>
      <c r="O145" s="288" t="s">
        <v>51</v>
      </c>
      <c r="P145" s="288" t="s">
        <v>52</v>
      </c>
      <c r="Q145" s="289">
        <v>0</v>
      </c>
      <c r="R145" s="289">
        <v>0</v>
      </c>
      <c r="S145" s="289">
        <v>0</v>
      </c>
      <c r="T145" s="289">
        <v>0</v>
      </c>
      <c r="U145" s="289">
        <v>0</v>
      </c>
      <c r="V145" s="287">
        <v>2017</v>
      </c>
      <c r="W145" s="404"/>
      <c r="X145" s="273" t="str">
        <f t="shared" si="2"/>
        <v/>
      </c>
    </row>
    <row r="146" spans="1:24" x14ac:dyDescent="0.2">
      <c r="A146" s="287">
        <v>1670</v>
      </c>
      <c r="B146" s="288" t="s">
        <v>38</v>
      </c>
      <c r="C146" s="288" t="s">
        <v>1387</v>
      </c>
      <c r="D146" s="288" t="s">
        <v>726</v>
      </c>
      <c r="E146" s="288" t="s">
        <v>1399</v>
      </c>
      <c r="F146" s="287">
        <v>9442</v>
      </c>
      <c r="G146" s="288" t="s">
        <v>86</v>
      </c>
      <c r="H146" s="288" t="s">
        <v>1393</v>
      </c>
      <c r="I146" s="288" t="s">
        <v>63</v>
      </c>
      <c r="J146" s="287">
        <v>22</v>
      </c>
      <c r="K146" s="287">
        <v>1</v>
      </c>
      <c r="L146" s="288" t="s">
        <v>39</v>
      </c>
      <c r="M146" s="288" t="s">
        <v>56</v>
      </c>
      <c r="N146" s="288" t="s">
        <v>51</v>
      </c>
      <c r="O146" s="288" t="s">
        <v>51</v>
      </c>
      <c r="P146" s="288" t="s">
        <v>52</v>
      </c>
      <c r="Q146" s="289">
        <v>107</v>
      </c>
      <c r="R146" s="289">
        <v>107</v>
      </c>
      <c r="S146" s="289">
        <v>629</v>
      </c>
      <c r="T146" s="289">
        <v>629</v>
      </c>
      <c r="U146" s="289">
        <v>64.650000000000006</v>
      </c>
      <c r="V146" s="287">
        <v>2017</v>
      </c>
      <c r="W146" s="404"/>
      <c r="X146" s="273" t="str">
        <f t="shared" si="2"/>
        <v/>
      </c>
    </row>
    <row r="147" spans="1:24" x14ac:dyDescent="0.2">
      <c r="A147" s="287">
        <v>1670</v>
      </c>
      <c r="B147" s="288" t="s">
        <v>38</v>
      </c>
      <c r="C147" s="288" t="s">
        <v>1387</v>
      </c>
      <c r="D147" s="288" t="s">
        <v>726</v>
      </c>
      <c r="E147" s="288" t="s">
        <v>1399</v>
      </c>
      <c r="F147" s="287">
        <v>9442</v>
      </c>
      <c r="G147" s="288" t="s">
        <v>86</v>
      </c>
      <c r="H147" s="288" t="s">
        <v>1393</v>
      </c>
      <c r="I147" s="288" t="s">
        <v>63</v>
      </c>
      <c r="J147" s="287">
        <v>22</v>
      </c>
      <c r="K147" s="287">
        <v>1</v>
      </c>
      <c r="L147" s="288" t="s">
        <v>39</v>
      </c>
      <c r="M147" s="288" t="s">
        <v>56</v>
      </c>
      <c r="N147" s="288" t="s">
        <v>44</v>
      </c>
      <c r="O147" s="288" t="s">
        <v>44</v>
      </c>
      <c r="P147" s="288" t="s">
        <v>1195</v>
      </c>
      <c r="Q147" s="289">
        <v>889</v>
      </c>
      <c r="R147" s="289">
        <v>889</v>
      </c>
      <c r="S147" s="289">
        <v>889</v>
      </c>
      <c r="T147" s="289">
        <v>889</v>
      </c>
      <c r="U147" s="289">
        <v>91.35</v>
      </c>
      <c r="V147" s="287">
        <v>2017</v>
      </c>
      <c r="W147" s="404"/>
      <c r="X147" s="273" t="str">
        <f t="shared" si="2"/>
        <v/>
      </c>
    </row>
    <row r="148" spans="1:24" x14ac:dyDescent="0.2">
      <c r="A148" s="287">
        <v>1678</v>
      </c>
      <c r="B148" s="288" t="s">
        <v>38</v>
      </c>
      <c r="C148" s="288" t="s">
        <v>1387</v>
      </c>
      <c r="D148" s="288" t="s">
        <v>17</v>
      </c>
      <c r="E148" s="288" t="s">
        <v>1201</v>
      </c>
      <c r="F148" s="287">
        <v>14605</v>
      </c>
      <c r="G148" s="288" t="s">
        <v>86</v>
      </c>
      <c r="H148" s="288" t="s">
        <v>1393</v>
      </c>
      <c r="I148" s="288" t="s">
        <v>63</v>
      </c>
      <c r="J148" s="287">
        <v>22</v>
      </c>
      <c r="K148" s="287">
        <v>1</v>
      </c>
      <c r="L148" s="288" t="s">
        <v>39</v>
      </c>
      <c r="M148" s="288" t="s">
        <v>55</v>
      </c>
      <c r="N148" s="288" t="s">
        <v>51</v>
      </c>
      <c r="O148" s="288" t="s">
        <v>51</v>
      </c>
      <c r="P148" s="288" t="s">
        <v>52</v>
      </c>
      <c r="Q148" s="289">
        <v>4557</v>
      </c>
      <c r="R148" s="289">
        <v>4557</v>
      </c>
      <c r="S148" s="289">
        <v>26543</v>
      </c>
      <c r="T148" s="289">
        <v>26543</v>
      </c>
      <c r="U148" s="289">
        <v>2196.5</v>
      </c>
      <c r="V148" s="287">
        <v>2017</v>
      </c>
      <c r="W148" s="404"/>
      <c r="X148" s="273" t="str">
        <f t="shared" si="2"/>
        <v/>
      </c>
    </row>
    <row r="149" spans="1:24" x14ac:dyDescent="0.2">
      <c r="A149" s="287">
        <v>1678</v>
      </c>
      <c r="B149" s="288" t="s">
        <v>38</v>
      </c>
      <c r="C149" s="288" t="s">
        <v>1387</v>
      </c>
      <c r="D149" s="288" t="s">
        <v>17</v>
      </c>
      <c r="E149" s="288" t="s">
        <v>1201</v>
      </c>
      <c r="F149" s="287">
        <v>14605</v>
      </c>
      <c r="G149" s="288" t="s">
        <v>86</v>
      </c>
      <c r="H149" s="288" t="s">
        <v>1393</v>
      </c>
      <c r="I149" s="288" t="s">
        <v>63</v>
      </c>
      <c r="J149" s="287">
        <v>22</v>
      </c>
      <c r="K149" s="287">
        <v>1</v>
      </c>
      <c r="L149" s="288" t="s">
        <v>39</v>
      </c>
      <c r="M149" s="288" t="s">
        <v>55</v>
      </c>
      <c r="N149" s="288" t="s">
        <v>44</v>
      </c>
      <c r="O149" s="288" t="s">
        <v>44</v>
      </c>
      <c r="P149" s="288" t="s">
        <v>1195</v>
      </c>
      <c r="Q149" s="289">
        <v>142218</v>
      </c>
      <c r="R149" s="289">
        <v>142218</v>
      </c>
      <c r="S149" s="289">
        <v>146343</v>
      </c>
      <c r="T149" s="289">
        <v>146343</v>
      </c>
      <c r="U149" s="289">
        <v>12109.5</v>
      </c>
      <c r="V149" s="287">
        <v>2017</v>
      </c>
      <c r="W149" s="404"/>
      <c r="X149" s="273" t="str">
        <f t="shared" si="2"/>
        <v/>
      </c>
    </row>
    <row r="150" spans="1:24" x14ac:dyDescent="0.2">
      <c r="A150" s="287">
        <v>1682</v>
      </c>
      <c r="B150" s="288" t="s">
        <v>38</v>
      </c>
      <c r="C150" s="288" t="s">
        <v>1387</v>
      </c>
      <c r="D150" s="288" t="s">
        <v>18</v>
      </c>
      <c r="E150" s="288" t="s">
        <v>19</v>
      </c>
      <c r="F150" s="287">
        <v>18488</v>
      </c>
      <c r="G150" s="288" t="s">
        <v>86</v>
      </c>
      <c r="H150" s="288" t="s">
        <v>1393</v>
      </c>
      <c r="I150" s="288" t="s">
        <v>63</v>
      </c>
      <c r="J150" s="287">
        <v>22</v>
      </c>
      <c r="K150" s="287">
        <v>1</v>
      </c>
      <c r="L150" s="288" t="s">
        <v>39</v>
      </c>
      <c r="M150" s="288" t="s">
        <v>43</v>
      </c>
      <c r="N150" s="288" t="s">
        <v>51</v>
      </c>
      <c r="O150" s="288" t="s">
        <v>51</v>
      </c>
      <c r="P150" s="288" t="s">
        <v>52</v>
      </c>
      <c r="Q150" s="289">
        <v>3922</v>
      </c>
      <c r="R150" s="289">
        <v>3922</v>
      </c>
      <c r="S150" s="289">
        <v>22944</v>
      </c>
      <c r="T150" s="289">
        <v>22944</v>
      </c>
      <c r="U150" s="289">
        <v>2326.422</v>
      </c>
      <c r="V150" s="287">
        <v>2017</v>
      </c>
      <c r="W150" s="404" t="s">
        <v>662</v>
      </c>
      <c r="X150" s="273" t="str">
        <f t="shared" si="2"/>
        <v/>
      </c>
    </row>
    <row r="151" spans="1:24" x14ac:dyDescent="0.2">
      <c r="A151" s="287">
        <v>1682</v>
      </c>
      <c r="B151" s="288" t="s">
        <v>38</v>
      </c>
      <c r="C151" s="288" t="s">
        <v>1387</v>
      </c>
      <c r="D151" s="288" t="s">
        <v>18</v>
      </c>
      <c r="E151" s="288" t="s">
        <v>19</v>
      </c>
      <c r="F151" s="287">
        <v>18488</v>
      </c>
      <c r="G151" s="288" t="s">
        <v>86</v>
      </c>
      <c r="H151" s="288" t="s">
        <v>1393</v>
      </c>
      <c r="I151" s="288" t="s">
        <v>63</v>
      </c>
      <c r="J151" s="287">
        <v>22</v>
      </c>
      <c r="K151" s="287">
        <v>1</v>
      </c>
      <c r="L151" s="288" t="s">
        <v>39</v>
      </c>
      <c r="M151" s="288" t="s">
        <v>43</v>
      </c>
      <c r="N151" s="288" t="s">
        <v>44</v>
      </c>
      <c r="O151" s="288" t="s">
        <v>44</v>
      </c>
      <c r="P151" s="288" t="s">
        <v>1195</v>
      </c>
      <c r="Q151" s="289">
        <v>344355</v>
      </c>
      <c r="R151" s="289">
        <v>344355</v>
      </c>
      <c r="S151" s="289">
        <v>354685</v>
      </c>
      <c r="T151" s="289">
        <v>354685</v>
      </c>
      <c r="U151" s="289">
        <v>39514.578000000001</v>
      </c>
      <c r="V151" s="287">
        <v>2017</v>
      </c>
      <c r="W151" s="404" t="s">
        <v>662</v>
      </c>
      <c r="X151" s="273" t="str">
        <f t="shared" si="2"/>
        <v/>
      </c>
    </row>
    <row r="152" spans="1:24" x14ac:dyDescent="0.2">
      <c r="A152" s="287">
        <v>1682</v>
      </c>
      <c r="B152" s="288" t="s">
        <v>38</v>
      </c>
      <c r="C152" s="288" t="s">
        <v>1387</v>
      </c>
      <c r="D152" s="288" t="s">
        <v>18</v>
      </c>
      <c r="E152" s="288" t="s">
        <v>19</v>
      </c>
      <c r="F152" s="287">
        <v>18488</v>
      </c>
      <c r="G152" s="288" t="s">
        <v>86</v>
      </c>
      <c r="H152" s="288" t="s">
        <v>1393</v>
      </c>
      <c r="I152" s="288" t="s">
        <v>63</v>
      </c>
      <c r="J152" s="287">
        <v>22</v>
      </c>
      <c r="K152" s="287">
        <v>1</v>
      </c>
      <c r="L152" s="288" t="s">
        <v>39</v>
      </c>
      <c r="M152" s="288" t="s">
        <v>46</v>
      </c>
      <c r="N152" s="288" t="s">
        <v>51</v>
      </c>
      <c r="O152" s="288" t="s">
        <v>51</v>
      </c>
      <c r="P152" s="288" t="s">
        <v>52</v>
      </c>
      <c r="Q152" s="289">
        <v>1946</v>
      </c>
      <c r="R152" s="289">
        <v>1946</v>
      </c>
      <c r="S152" s="289">
        <v>11385</v>
      </c>
      <c r="T152" s="289">
        <v>11385</v>
      </c>
      <c r="U152" s="289">
        <v>670.10599999999999</v>
      </c>
      <c r="V152" s="287">
        <v>2017</v>
      </c>
      <c r="W152" s="404" t="s">
        <v>662</v>
      </c>
      <c r="X152" s="273" t="str">
        <f t="shared" si="2"/>
        <v/>
      </c>
    </row>
    <row r="153" spans="1:24" x14ac:dyDescent="0.2">
      <c r="A153" s="287">
        <v>1682</v>
      </c>
      <c r="B153" s="288" t="s">
        <v>38</v>
      </c>
      <c r="C153" s="288" t="s">
        <v>1387</v>
      </c>
      <c r="D153" s="288" t="s">
        <v>18</v>
      </c>
      <c r="E153" s="288" t="s">
        <v>19</v>
      </c>
      <c r="F153" s="287">
        <v>18488</v>
      </c>
      <c r="G153" s="288" t="s">
        <v>86</v>
      </c>
      <c r="H153" s="288" t="s">
        <v>1393</v>
      </c>
      <c r="I153" s="288" t="s">
        <v>63</v>
      </c>
      <c r="J153" s="287">
        <v>22</v>
      </c>
      <c r="K153" s="287">
        <v>1</v>
      </c>
      <c r="L153" s="288" t="s">
        <v>39</v>
      </c>
      <c r="M153" s="288" t="s">
        <v>46</v>
      </c>
      <c r="N153" s="288" t="s">
        <v>44</v>
      </c>
      <c r="O153" s="288" t="s">
        <v>44</v>
      </c>
      <c r="P153" s="288" t="s">
        <v>1195</v>
      </c>
      <c r="Q153" s="289">
        <v>222141</v>
      </c>
      <c r="R153" s="289">
        <v>222141</v>
      </c>
      <c r="S153" s="289">
        <v>228805</v>
      </c>
      <c r="T153" s="289">
        <v>228805</v>
      </c>
      <c r="U153" s="289">
        <v>13339.894</v>
      </c>
      <c r="V153" s="287">
        <v>2017</v>
      </c>
      <c r="W153" s="404" t="s">
        <v>662</v>
      </c>
      <c r="X153" s="273" t="str">
        <f t="shared" si="2"/>
        <v/>
      </c>
    </row>
    <row r="154" spans="1:24" x14ac:dyDescent="0.2">
      <c r="A154" s="287">
        <v>1682</v>
      </c>
      <c r="B154" s="288" t="s">
        <v>38</v>
      </c>
      <c r="C154" s="288" t="s">
        <v>1387</v>
      </c>
      <c r="D154" s="288" t="s">
        <v>18</v>
      </c>
      <c r="E154" s="288" t="s">
        <v>19</v>
      </c>
      <c r="F154" s="287">
        <v>18488</v>
      </c>
      <c r="G154" s="288" t="s">
        <v>86</v>
      </c>
      <c r="H154" s="288" t="s">
        <v>1393</v>
      </c>
      <c r="I154" s="288" t="s">
        <v>63</v>
      </c>
      <c r="J154" s="287">
        <v>22</v>
      </c>
      <c r="K154" s="287">
        <v>1</v>
      </c>
      <c r="L154" s="288" t="s">
        <v>39</v>
      </c>
      <c r="M154" s="288" t="s">
        <v>47</v>
      </c>
      <c r="N154" s="288" t="s">
        <v>51</v>
      </c>
      <c r="O154" s="288" t="s">
        <v>51</v>
      </c>
      <c r="P154" s="288" t="s">
        <v>52</v>
      </c>
      <c r="Q154" s="289">
        <v>0</v>
      </c>
      <c r="R154" s="289">
        <v>0</v>
      </c>
      <c r="S154" s="289">
        <v>0</v>
      </c>
      <c r="T154" s="289">
        <v>0</v>
      </c>
      <c r="U154" s="289">
        <v>0</v>
      </c>
      <c r="V154" s="287">
        <v>2017</v>
      </c>
      <c r="W154" s="404" t="s">
        <v>662</v>
      </c>
      <c r="X154" s="273" t="str">
        <f t="shared" si="2"/>
        <v/>
      </c>
    </row>
    <row r="155" spans="1:24" x14ac:dyDescent="0.2">
      <c r="A155" s="287">
        <v>1682</v>
      </c>
      <c r="B155" s="288" t="s">
        <v>38</v>
      </c>
      <c r="C155" s="288" t="s">
        <v>1387</v>
      </c>
      <c r="D155" s="288" t="s">
        <v>18</v>
      </c>
      <c r="E155" s="288" t="s">
        <v>19</v>
      </c>
      <c r="F155" s="287">
        <v>18488</v>
      </c>
      <c r="G155" s="288" t="s">
        <v>86</v>
      </c>
      <c r="H155" s="288" t="s">
        <v>1393</v>
      </c>
      <c r="I155" s="288" t="s">
        <v>63</v>
      </c>
      <c r="J155" s="287">
        <v>22</v>
      </c>
      <c r="K155" s="287">
        <v>1</v>
      </c>
      <c r="L155" s="288" t="s">
        <v>39</v>
      </c>
      <c r="M155" s="288" t="s">
        <v>47</v>
      </c>
      <c r="N155" s="288" t="s">
        <v>66</v>
      </c>
      <c r="O155" s="288" t="s">
        <v>66</v>
      </c>
      <c r="P155" s="288" t="s">
        <v>52</v>
      </c>
      <c r="Q155" s="289">
        <v>4142</v>
      </c>
      <c r="R155" s="289">
        <v>4142</v>
      </c>
      <c r="S155" s="289">
        <v>26094</v>
      </c>
      <c r="T155" s="289">
        <v>26094</v>
      </c>
      <c r="U155" s="289">
        <v>1826</v>
      </c>
      <c r="V155" s="287">
        <v>2017</v>
      </c>
      <c r="W155" s="404" t="s">
        <v>662</v>
      </c>
      <c r="X155" s="273" t="str">
        <f t="shared" si="2"/>
        <v/>
      </c>
    </row>
    <row r="156" spans="1:24" x14ac:dyDescent="0.2">
      <c r="A156" s="287">
        <v>2349</v>
      </c>
      <c r="B156" s="288" t="s">
        <v>38</v>
      </c>
      <c r="C156" s="288" t="s">
        <v>1387</v>
      </c>
      <c r="D156" s="288" t="s">
        <v>100</v>
      </c>
      <c r="E156" s="288" t="s">
        <v>2299</v>
      </c>
      <c r="F156" s="287">
        <v>61122</v>
      </c>
      <c r="G156" s="288" t="s">
        <v>101</v>
      </c>
      <c r="H156" s="288" t="s">
        <v>1393</v>
      </c>
      <c r="I156" s="288" t="s">
        <v>63</v>
      </c>
      <c r="J156" s="287">
        <v>22</v>
      </c>
      <c r="K156" s="287">
        <v>2</v>
      </c>
      <c r="L156" s="288" t="s">
        <v>57</v>
      </c>
      <c r="M156" s="288" t="s">
        <v>40</v>
      </c>
      <c r="N156" s="288" t="s">
        <v>41</v>
      </c>
      <c r="O156" s="288" t="s">
        <v>42</v>
      </c>
      <c r="P156" s="288" t="s">
        <v>1387</v>
      </c>
      <c r="Q156" s="289">
        <v>0</v>
      </c>
      <c r="R156" s="289">
        <v>0</v>
      </c>
      <c r="S156" s="289">
        <v>3497300</v>
      </c>
      <c r="T156" s="289">
        <v>3497300</v>
      </c>
      <c r="U156" s="289">
        <v>379605</v>
      </c>
      <c r="V156" s="287">
        <v>2017</v>
      </c>
      <c r="W156" s="404"/>
      <c r="X156" s="273" t="str">
        <f t="shared" si="2"/>
        <v/>
      </c>
    </row>
    <row r="157" spans="1:24" x14ac:dyDescent="0.2">
      <c r="A157" s="287">
        <v>2351</v>
      </c>
      <c r="B157" s="288" t="s">
        <v>38</v>
      </c>
      <c r="C157" s="288" t="s">
        <v>1387</v>
      </c>
      <c r="D157" s="288" t="s">
        <v>102</v>
      </c>
      <c r="E157" s="288" t="s">
        <v>2299</v>
      </c>
      <c r="F157" s="287">
        <v>61122</v>
      </c>
      <c r="G157" s="288" t="s">
        <v>101</v>
      </c>
      <c r="H157" s="288" t="s">
        <v>1393</v>
      </c>
      <c r="I157" s="288" t="s">
        <v>63</v>
      </c>
      <c r="J157" s="287">
        <v>22</v>
      </c>
      <c r="K157" s="287">
        <v>2</v>
      </c>
      <c r="L157" s="288" t="s">
        <v>57</v>
      </c>
      <c r="M157" s="288" t="s">
        <v>40</v>
      </c>
      <c r="N157" s="288" t="s">
        <v>41</v>
      </c>
      <c r="O157" s="288" t="s">
        <v>42</v>
      </c>
      <c r="P157" s="288" t="s">
        <v>1387</v>
      </c>
      <c r="Q157" s="289">
        <v>0</v>
      </c>
      <c r="R157" s="289">
        <v>0</v>
      </c>
      <c r="S157" s="289">
        <v>2921672</v>
      </c>
      <c r="T157" s="289">
        <v>2921672</v>
      </c>
      <c r="U157" s="289">
        <v>317125</v>
      </c>
      <c r="V157" s="287">
        <v>2017</v>
      </c>
      <c r="W157" s="404"/>
      <c r="X157" s="273" t="str">
        <f t="shared" si="2"/>
        <v/>
      </c>
    </row>
    <row r="158" spans="1:24" x14ac:dyDescent="0.2">
      <c r="A158" s="287">
        <v>2352</v>
      </c>
      <c r="B158" s="288" t="s">
        <v>38</v>
      </c>
      <c r="C158" s="288" t="s">
        <v>1387</v>
      </c>
      <c r="D158" s="288" t="s">
        <v>1505</v>
      </c>
      <c r="E158" s="288" t="s">
        <v>2299</v>
      </c>
      <c r="F158" s="287">
        <v>61122</v>
      </c>
      <c r="G158" s="288" t="s">
        <v>94</v>
      </c>
      <c r="H158" s="288" t="s">
        <v>1393</v>
      </c>
      <c r="I158" s="288" t="s">
        <v>63</v>
      </c>
      <c r="J158" s="287">
        <v>22</v>
      </c>
      <c r="K158" s="287">
        <v>2</v>
      </c>
      <c r="L158" s="288" t="s">
        <v>57</v>
      </c>
      <c r="M158" s="288" t="s">
        <v>40</v>
      </c>
      <c r="N158" s="288" t="s">
        <v>41</v>
      </c>
      <c r="O158" s="288" t="s">
        <v>42</v>
      </c>
      <c r="P158" s="288" t="s">
        <v>1387</v>
      </c>
      <c r="Q158" s="289">
        <v>0</v>
      </c>
      <c r="R158" s="289">
        <v>0</v>
      </c>
      <c r="S158" s="289">
        <v>1403592</v>
      </c>
      <c r="T158" s="289">
        <v>1403592</v>
      </c>
      <c r="U158" s="289">
        <v>152349</v>
      </c>
      <c r="V158" s="287">
        <v>2017</v>
      </c>
      <c r="W158" s="404"/>
      <c r="X158" s="273" t="str">
        <f t="shared" si="2"/>
        <v/>
      </c>
    </row>
    <row r="159" spans="1:24" x14ac:dyDescent="0.2">
      <c r="A159" s="287">
        <v>2353</v>
      </c>
      <c r="B159" s="288" t="s">
        <v>38</v>
      </c>
      <c r="C159" s="288" t="s">
        <v>1387</v>
      </c>
      <c r="D159" s="288" t="s">
        <v>727</v>
      </c>
      <c r="E159" s="288" t="s">
        <v>2299</v>
      </c>
      <c r="F159" s="287">
        <v>61122</v>
      </c>
      <c r="G159" s="288" t="s">
        <v>94</v>
      </c>
      <c r="H159" s="288" t="s">
        <v>1393</v>
      </c>
      <c r="I159" s="288" t="s">
        <v>63</v>
      </c>
      <c r="J159" s="287">
        <v>22</v>
      </c>
      <c r="K159" s="287">
        <v>2</v>
      </c>
      <c r="L159" s="288" t="s">
        <v>57</v>
      </c>
      <c r="M159" s="288" t="s">
        <v>40</v>
      </c>
      <c r="N159" s="288" t="s">
        <v>41</v>
      </c>
      <c r="O159" s="288" t="s">
        <v>42</v>
      </c>
      <c r="P159" s="288" t="s">
        <v>1387</v>
      </c>
      <c r="Q159" s="289">
        <v>0</v>
      </c>
      <c r="R159" s="289">
        <v>0</v>
      </c>
      <c r="S159" s="289">
        <v>1524493</v>
      </c>
      <c r="T159" s="289">
        <v>1524493</v>
      </c>
      <c r="U159" s="289">
        <v>165472</v>
      </c>
      <c r="V159" s="287">
        <v>2017</v>
      </c>
      <c r="W159" s="404"/>
      <c r="X159" s="273" t="str">
        <f t="shared" si="2"/>
        <v/>
      </c>
    </row>
    <row r="160" spans="1:24" x14ac:dyDescent="0.2">
      <c r="A160" s="287">
        <v>2354</v>
      </c>
      <c r="B160" s="288" t="s">
        <v>38</v>
      </c>
      <c r="C160" s="288" t="s">
        <v>1387</v>
      </c>
      <c r="D160" s="288" t="s">
        <v>103</v>
      </c>
      <c r="E160" s="288" t="s">
        <v>104</v>
      </c>
      <c r="F160" s="287">
        <v>15472</v>
      </c>
      <c r="G160" s="288" t="s">
        <v>101</v>
      </c>
      <c r="H160" s="288" t="s">
        <v>1393</v>
      </c>
      <c r="I160" s="288" t="s">
        <v>63</v>
      </c>
      <c r="J160" s="287">
        <v>22</v>
      </c>
      <c r="K160" s="287">
        <v>1</v>
      </c>
      <c r="L160" s="288" t="s">
        <v>39</v>
      </c>
      <c r="M160" s="288" t="s">
        <v>40</v>
      </c>
      <c r="N160" s="288" t="s">
        <v>41</v>
      </c>
      <c r="O160" s="288" t="s">
        <v>42</v>
      </c>
      <c r="P160" s="288" t="s">
        <v>1387</v>
      </c>
      <c r="Q160" s="289">
        <v>0</v>
      </c>
      <c r="R160" s="289">
        <v>0</v>
      </c>
      <c r="S160" s="289">
        <v>837409</v>
      </c>
      <c r="T160" s="289">
        <v>837409</v>
      </c>
      <c r="U160" s="289">
        <v>90894</v>
      </c>
      <c r="V160" s="287">
        <v>2017</v>
      </c>
      <c r="W160" s="404"/>
      <c r="X160" s="273" t="str">
        <f t="shared" si="2"/>
        <v/>
      </c>
    </row>
    <row r="161" spans="1:24" x14ac:dyDescent="0.2">
      <c r="A161" s="287">
        <v>2355</v>
      </c>
      <c r="B161" s="288" t="s">
        <v>38</v>
      </c>
      <c r="C161" s="288" t="s">
        <v>1387</v>
      </c>
      <c r="D161" s="288" t="s">
        <v>105</v>
      </c>
      <c r="E161" s="288" t="s">
        <v>104</v>
      </c>
      <c r="F161" s="287">
        <v>15472</v>
      </c>
      <c r="G161" s="288" t="s">
        <v>101</v>
      </c>
      <c r="H161" s="288" t="s">
        <v>1393</v>
      </c>
      <c r="I161" s="288" t="s">
        <v>63</v>
      </c>
      <c r="J161" s="287">
        <v>22</v>
      </c>
      <c r="K161" s="287">
        <v>1</v>
      </c>
      <c r="L161" s="288" t="s">
        <v>39</v>
      </c>
      <c r="M161" s="288" t="s">
        <v>40</v>
      </c>
      <c r="N161" s="288" t="s">
        <v>41</v>
      </c>
      <c r="O161" s="288" t="s">
        <v>42</v>
      </c>
      <c r="P161" s="288" t="s">
        <v>1387</v>
      </c>
      <c r="Q161" s="289">
        <v>0</v>
      </c>
      <c r="R161" s="289">
        <v>0</v>
      </c>
      <c r="S161" s="289">
        <v>410549</v>
      </c>
      <c r="T161" s="289">
        <v>410549</v>
      </c>
      <c r="U161" s="289">
        <v>44562</v>
      </c>
      <c r="V161" s="287">
        <v>2017</v>
      </c>
      <c r="W161" s="404"/>
      <c r="X161" s="273" t="str">
        <f t="shared" si="2"/>
        <v/>
      </c>
    </row>
    <row r="162" spans="1:24" x14ac:dyDescent="0.2">
      <c r="A162" s="287">
        <v>2356</v>
      </c>
      <c r="B162" s="288" t="s">
        <v>38</v>
      </c>
      <c r="C162" s="288" t="s">
        <v>1387</v>
      </c>
      <c r="D162" s="288" t="s">
        <v>728</v>
      </c>
      <c r="E162" s="288" t="s">
        <v>104</v>
      </c>
      <c r="F162" s="287">
        <v>15472</v>
      </c>
      <c r="G162" s="288" t="s">
        <v>101</v>
      </c>
      <c r="H162" s="288" t="s">
        <v>1393</v>
      </c>
      <c r="I162" s="288" t="s">
        <v>63</v>
      </c>
      <c r="J162" s="287">
        <v>22</v>
      </c>
      <c r="K162" s="287">
        <v>1</v>
      </c>
      <c r="L162" s="288" t="s">
        <v>39</v>
      </c>
      <c r="M162" s="288" t="s">
        <v>40</v>
      </c>
      <c r="N162" s="288" t="s">
        <v>41</v>
      </c>
      <c r="O162" s="288" t="s">
        <v>42</v>
      </c>
      <c r="P162" s="288" t="s">
        <v>1387</v>
      </c>
      <c r="Q162" s="289">
        <v>0</v>
      </c>
      <c r="R162" s="289">
        <v>0</v>
      </c>
      <c r="S162" s="289">
        <v>259888</v>
      </c>
      <c r="T162" s="289">
        <v>259888</v>
      </c>
      <c r="U162" s="289">
        <v>28209</v>
      </c>
      <c r="V162" s="287">
        <v>2017</v>
      </c>
      <c r="W162" s="404"/>
      <c r="X162" s="273" t="str">
        <f t="shared" si="2"/>
        <v/>
      </c>
    </row>
    <row r="163" spans="1:24" x14ac:dyDescent="0.2">
      <c r="A163" s="287">
        <v>2357</v>
      </c>
      <c r="B163" s="288" t="s">
        <v>38</v>
      </c>
      <c r="C163" s="288" t="s">
        <v>1387</v>
      </c>
      <c r="D163" s="288" t="s">
        <v>106</v>
      </c>
      <c r="E163" s="288" t="s">
        <v>104</v>
      </c>
      <c r="F163" s="287">
        <v>15472</v>
      </c>
      <c r="G163" s="288" t="s">
        <v>101</v>
      </c>
      <c r="H163" s="288" t="s">
        <v>1393</v>
      </c>
      <c r="I163" s="288" t="s">
        <v>63</v>
      </c>
      <c r="J163" s="287">
        <v>22</v>
      </c>
      <c r="K163" s="287">
        <v>1</v>
      </c>
      <c r="L163" s="288" t="s">
        <v>39</v>
      </c>
      <c r="M163" s="288" t="s">
        <v>40</v>
      </c>
      <c r="N163" s="288" t="s">
        <v>41</v>
      </c>
      <c r="O163" s="288" t="s">
        <v>42</v>
      </c>
      <c r="P163" s="288" t="s">
        <v>1387</v>
      </c>
      <c r="Q163" s="289">
        <v>0</v>
      </c>
      <c r="R163" s="289">
        <v>0</v>
      </c>
      <c r="S163" s="289">
        <v>301395</v>
      </c>
      <c r="T163" s="289">
        <v>301395</v>
      </c>
      <c r="U163" s="289">
        <v>32714</v>
      </c>
      <c r="V163" s="287">
        <v>2017</v>
      </c>
      <c r="W163" s="404"/>
      <c r="X163" s="273" t="str">
        <f t="shared" si="2"/>
        <v/>
      </c>
    </row>
    <row r="164" spans="1:24" x14ac:dyDescent="0.2">
      <c r="A164" s="287">
        <v>2358</v>
      </c>
      <c r="B164" s="288" t="s">
        <v>38</v>
      </c>
      <c r="C164" s="288" t="s">
        <v>1387</v>
      </c>
      <c r="D164" s="288" t="s">
        <v>729</v>
      </c>
      <c r="E164" s="288" t="s">
        <v>104</v>
      </c>
      <c r="F164" s="287">
        <v>15472</v>
      </c>
      <c r="G164" s="288" t="s">
        <v>101</v>
      </c>
      <c r="H164" s="288" t="s">
        <v>1393</v>
      </c>
      <c r="I164" s="288" t="s">
        <v>63</v>
      </c>
      <c r="J164" s="287">
        <v>22</v>
      </c>
      <c r="K164" s="287">
        <v>1</v>
      </c>
      <c r="L164" s="288" t="s">
        <v>39</v>
      </c>
      <c r="M164" s="288" t="s">
        <v>40</v>
      </c>
      <c r="N164" s="288" t="s">
        <v>41</v>
      </c>
      <c r="O164" s="288" t="s">
        <v>42</v>
      </c>
      <c r="P164" s="288" t="s">
        <v>1387</v>
      </c>
      <c r="Q164" s="289">
        <v>0</v>
      </c>
      <c r="R164" s="289">
        <v>0</v>
      </c>
      <c r="S164" s="289">
        <v>91741</v>
      </c>
      <c r="T164" s="289">
        <v>91741</v>
      </c>
      <c r="U164" s="289">
        <v>9958</v>
      </c>
      <c r="V164" s="287">
        <v>2017</v>
      </c>
      <c r="W164" s="404"/>
      <c r="X164" s="273" t="str">
        <f t="shared" si="2"/>
        <v/>
      </c>
    </row>
    <row r="165" spans="1:24" x14ac:dyDescent="0.2">
      <c r="A165" s="287">
        <v>2359</v>
      </c>
      <c r="B165" s="288" t="s">
        <v>38</v>
      </c>
      <c r="C165" s="288" t="s">
        <v>1387</v>
      </c>
      <c r="D165" s="288" t="s">
        <v>730</v>
      </c>
      <c r="E165" s="288" t="s">
        <v>104</v>
      </c>
      <c r="F165" s="287">
        <v>15472</v>
      </c>
      <c r="G165" s="288" t="s">
        <v>101</v>
      </c>
      <c r="H165" s="288" t="s">
        <v>1393</v>
      </c>
      <c r="I165" s="288" t="s">
        <v>63</v>
      </c>
      <c r="J165" s="287">
        <v>22</v>
      </c>
      <c r="K165" s="287">
        <v>1</v>
      </c>
      <c r="L165" s="288" t="s">
        <v>39</v>
      </c>
      <c r="M165" s="288" t="s">
        <v>40</v>
      </c>
      <c r="N165" s="288" t="s">
        <v>41</v>
      </c>
      <c r="O165" s="288" t="s">
        <v>42</v>
      </c>
      <c r="P165" s="288" t="s">
        <v>1387</v>
      </c>
      <c r="Q165" s="289">
        <v>0</v>
      </c>
      <c r="R165" s="289">
        <v>0</v>
      </c>
      <c r="S165" s="289">
        <v>71613</v>
      </c>
      <c r="T165" s="289">
        <v>71613</v>
      </c>
      <c r="U165" s="289">
        <v>7773</v>
      </c>
      <c r="V165" s="287">
        <v>2017</v>
      </c>
      <c r="W165" s="404"/>
      <c r="X165" s="273" t="str">
        <f t="shared" si="2"/>
        <v/>
      </c>
    </row>
    <row r="166" spans="1:24" x14ac:dyDescent="0.2">
      <c r="A166" s="287">
        <v>2360</v>
      </c>
      <c r="B166" s="288" t="s">
        <v>38</v>
      </c>
      <c r="C166" s="288" t="s">
        <v>1387</v>
      </c>
      <c r="D166" s="288" t="s">
        <v>731</v>
      </c>
      <c r="E166" s="288" t="s">
        <v>104</v>
      </c>
      <c r="F166" s="287">
        <v>15472</v>
      </c>
      <c r="G166" s="288" t="s">
        <v>101</v>
      </c>
      <c r="H166" s="288" t="s">
        <v>1393</v>
      </c>
      <c r="I166" s="288" t="s">
        <v>63</v>
      </c>
      <c r="J166" s="287">
        <v>22</v>
      </c>
      <c r="K166" s="287">
        <v>1</v>
      </c>
      <c r="L166" s="288" t="s">
        <v>39</v>
      </c>
      <c r="M166" s="288" t="s">
        <v>40</v>
      </c>
      <c r="N166" s="288" t="s">
        <v>41</v>
      </c>
      <c r="O166" s="288" t="s">
        <v>42</v>
      </c>
      <c r="P166" s="288" t="s">
        <v>1387</v>
      </c>
      <c r="Q166" s="289">
        <v>0</v>
      </c>
      <c r="R166" s="289">
        <v>0</v>
      </c>
      <c r="S166" s="289">
        <v>95954</v>
      </c>
      <c r="T166" s="289">
        <v>95954</v>
      </c>
      <c r="U166" s="289">
        <v>10415</v>
      </c>
      <c r="V166" s="287">
        <v>2017</v>
      </c>
      <c r="W166" s="404"/>
      <c r="X166" s="273" t="str">
        <f t="shared" si="2"/>
        <v/>
      </c>
    </row>
    <row r="167" spans="1:24" x14ac:dyDescent="0.2">
      <c r="A167" s="287">
        <v>2362</v>
      </c>
      <c r="B167" s="288" t="s">
        <v>38</v>
      </c>
      <c r="C167" s="288" t="s">
        <v>1387</v>
      </c>
      <c r="D167" s="288" t="s">
        <v>732</v>
      </c>
      <c r="E167" s="288" t="s">
        <v>104</v>
      </c>
      <c r="F167" s="287">
        <v>15472</v>
      </c>
      <c r="G167" s="288" t="s">
        <v>101</v>
      </c>
      <c r="H167" s="288" t="s">
        <v>1393</v>
      </c>
      <c r="I167" s="288" t="s">
        <v>63</v>
      </c>
      <c r="J167" s="287">
        <v>22</v>
      </c>
      <c r="K167" s="287">
        <v>1</v>
      </c>
      <c r="L167" s="288" t="s">
        <v>39</v>
      </c>
      <c r="M167" s="288" t="s">
        <v>55</v>
      </c>
      <c r="N167" s="288" t="s">
        <v>51</v>
      </c>
      <c r="O167" s="288" t="s">
        <v>51</v>
      </c>
      <c r="P167" s="288" t="s">
        <v>52</v>
      </c>
      <c r="Q167" s="289">
        <v>1551</v>
      </c>
      <c r="R167" s="289">
        <v>1551</v>
      </c>
      <c r="S167" s="289">
        <v>9151</v>
      </c>
      <c r="T167" s="289">
        <v>9151</v>
      </c>
      <c r="U167" s="289">
        <v>459</v>
      </c>
      <c r="V167" s="287">
        <v>2017</v>
      </c>
      <c r="W167" s="404"/>
      <c r="X167" s="273" t="str">
        <f t="shared" si="2"/>
        <v/>
      </c>
    </row>
    <row r="168" spans="1:24" x14ac:dyDescent="0.2">
      <c r="A168" s="287">
        <v>2364</v>
      </c>
      <c r="B168" s="288" t="s">
        <v>38</v>
      </c>
      <c r="C168" s="288" t="s">
        <v>1387</v>
      </c>
      <c r="D168" s="288" t="s">
        <v>107</v>
      </c>
      <c r="E168" s="288" t="s">
        <v>104</v>
      </c>
      <c r="F168" s="287">
        <v>15472</v>
      </c>
      <c r="G168" s="288" t="s">
        <v>101</v>
      </c>
      <c r="H168" s="288" t="s">
        <v>1393</v>
      </c>
      <c r="I168" s="288" t="s">
        <v>63</v>
      </c>
      <c r="J168" s="287">
        <v>22</v>
      </c>
      <c r="K168" s="287">
        <v>1</v>
      </c>
      <c r="L168" s="288" t="s">
        <v>39</v>
      </c>
      <c r="M168" s="288" t="s">
        <v>55</v>
      </c>
      <c r="N168" s="288" t="s">
        <v>71</v>
      </c>
      <c r="O168" s="288" t="s">
        <v>72</v>
      </c>
      <c r="P168" s="288" t="s">
        <v>52</v>
      </c>
      <c r="Q168" s="289">
        <v>1648</v>
      </c>
      <c r="R168" s="289">
        <v>1648</v>
      </c>
      <c r="S168" s="289">
        <v>9221</v>
      </c>
      <c r="T168" s="289">
        <v>9221</v>
      </c>
      <c r="U168" s="289">
        <v>544</v>
      </c>
      <c r="V168" s="287">
        <v>2017</v>
      </c>
      <c r="W168" s="404" t="s">
        <v>662</v>
      </c>
      <c r="X168" s="273" t="str">
        <f t="shared" si="2"/>
        <v/>
      </c>
    </row>
    <row r="169" spans="1:24" x14ac:dyDescent="0.2">
      <c r="A169" s="287">
        <v>2364</v>
      </c>
      <c r="B169" s="288" t="s">
        <v>38</v>
      </c>
      <c r="C169" s="288" t="s">
        <v>1387</v>
      </c>
      <c r="D169" s="288" t="s">
        <v>107</v>
      </c>
      <c r="E169" s="288" t="s">
        <v>104</v>
      </c>
      <c r="F169" s="287">
        <v>15472</v>
      </c>
      <c r="G169" s="288" t="s">
        <v>101</v>
      </c>
      <c r="H169" s="288" t="s">
        <v>1393</v>
      </c>
      <c r="I169" s="288" t="s">
        <v>63</v>
      </c>
      <c r="J169" s="287">
        <v>22</v>
      </c>
      <c r="K169" s="287">
        <v>1</v>
      </c>
      <c r="L169" s="288" t="s">
        <v>39</v>
      </c>
      <c r="M169" s="288" t="s">
        <v>47</v>
      </c>
      <c r="N169" s="288" t="s">
        <v>48</v>
      </c>
      <c r="O169" s="288" t="s">
        <v>49</v>
      </c>
      <c r="P169" s="288" t="s">
        <v>50</v>
      </c>
      <c r="Q169" s="289">
        <v>103186</v>
      </c>
      <c r="R169" s="289">
        <v>103186</v>
      </c>
      <c r="S169" s="289">
        <v>2808576</v>
      </c>
      <c r="T169" s="289">
        <v>2808576</v>
      </c>
      <c r="U169" s="289">
        <v>235777.15</v>
      </c>
      <c r="V169" s="287">
        <v>2017</v>
      </c>
      <c r="W169" s="404" t="s">
        <v>662</v>
      </c>
      <c r="X169" s="273" t="str">
        <f t="shared" si="2"/>
        <v/>
      </c>
    </row>
    <row r="170" spans="1:24" x14ac:dyDescent="0.2">
      <c r="A170" s="287">
        <v>2364</v>
      </c>
      <c r="B170" s="288" t="s">
        <v>38</v>
      </c>
      <c r="C170" s="288" t="s">
        <v>1387</v>
      </c>
      <c r="D170" s="288" t="s">
        <v>107</v>
      </c>
      <c r="E170" s="288" t="s">
        <v>104</v>
      </c>
      <c r="F170" s="287">
        <v>15472</v>
      </c>
      <c r="G170" s="288" t="s">
        <v>101</v>
      </c>
      <c r="H170" s="288" t="s">
        <v>1393</v>
      </c>
      <c r="I170" s="288" t="s">
        <v>63</v>
      </c>
      <c r="J170" s="287">
        <v>22</v>
      </c>
      <c r="K170" s="287">
        <v>1</v>
      </c>
      <c r="L170" s="288" t="s">
        <v>39</v>
      </c>
      <c r="M170" s="288" t="s">
        <v>47</v>
      </c>
      <c r="N170" s="288" t="s">
        <v>51</v>
      </c>
      <c r="O170" s="288" t="s">
        <v>51</v>
      </c>
      <c r="P170" s="288" t="s">
        <v>52</v>
      </c>
      <c r="Q170" s="289">
        <v>4003</v>
      </c>
      <c r="R170" s="289">
        <v>4003</v>
      </c>
      <c r="S170" s="289">
        <v>23263</v>
      </c>
      <c r="T170" s="289">
        <v>23263</v>
      </c>
      <c r="U170" s="289">
        <v>1919.854</v>
      </c>
      <c r="V170" s="287">
        <v>2017</v>
      </c>
      <c r="W170" s="404" t="s">
        <v>662</v>
      </c>
      <c r="X170" s="273" t="str">
        <f t="shared" si="2"/>
        <v/>
      </c>
    </row>
    <row r="171" spans="1:24" x14ac:dyDescent="0.2">
      <c r="A171" s="287">
        <v>2367</v>
      </c>
      <c r="B171" s="288" t="s">
        <v>38</v>
      </c>
      <c r="C171" s="288" t="s">
        <v>1387</v>
      </c>
      <c r="D171" s="288" t="s">
        <v>108</v>
      </c>
      <c r="E171" s="288" t="s">
        <v>104</v>
      </c>
      <c r="F171" s="287">
        <v>15472</v>
      </c>
      <c r="G171" s="288" t="s">
        <v>101</v>
      </c>
      <c r="H171" s="288" t="s">
        <v>1393</v>
      </c>
      <c r="I171" s="288" t="s">
        <v>63</v>
      </c>
      <c r="J171" s="287">
        <v>22</v>
      </c>
      <c r="K171" s="287">
        <v>1</v>
      </c>
      <c r="L171" s="288" t="s">
        <v>39</v>
      </c>
      <c r="M171" s="288" t="s">
        <v>55</v>
      </c>
      <c r="N171" s="288" t="s">
        <v>71</v>
      </c>
      <c r="O171" s="288" t="s">
        <v>72</v>
      </c>
      <c r="P171" s="288" t="s">
        <v>52</v>
      </c>
      <c r="Q171" s="289">
        <v>907</v>
      </c>
      <c r="R171" s="289">
        <v>907</v>
      </c>
      <c r="S171" s="289">
        <v>5170</v>
      </c>
      <c r="T171" s="289">
        <v>5170</v>
      </c>
      <c r="U171" s="289">
        <v>335</v>
      </c>
      <c r="V171" s="287">
        <v>2017</v>
      </c>
      <c r="W171" s="404"/>
      <c r="X171" s="273" t="str">
        <f t="shared" si="2"/>
        <v/>
      </c>
    </row>
    <row r="172" spans="1:24" x14ac:dyDescent="0.2">
      <c r="A172" s="287">
        <v>2367</v>
      </c>
      <c r="B172" s="288" t="s">
        <v>38</v>
      </c>
      <c r="C172" s="288" t="s">
        <v>1387</v>
      </c>
      <c r="D172" s="288" t="s">
        <v>108</v>
      </c>
      <c r="E172" s="288" t="s">
        <v>104</v>
      </c>
      <c r="F172" s="287">
        <v>15472</v>
      </c>
      <c r="G172" s="288" t="s">
        <v>101</v>
      </c>
      <c r="H172" s="288" t="s">
        <v>1393</v>
      </c>
      <c r="I172" s="288" t="s">
        <v>63</v>
      </c>
      <c r="J172" s="287">
        <v>22</v>
      </c>
      <c r="K172" s="287">
        <v>1</v>
      </c>
      <c r="L172" s="288" t="s">
        <v>39</v>
      </c>
      <c r="M172" s="288" t="s">
        <v>55</v>
      </c>
      <c r="N172" s="288" t="s">
        <v>44</v>
      </c>
      <c r="O172" s="288" t="s">
        <v>44</v>
      </c>
      <c r="P172" s="288" t="s">
        <v>1195</v>
      </c>
      <c r="Q172" s="289">
        <v>0</v>
      </c>
      <c r="R172" s="289">
        <v>0</v>
      </c>
      <c r="S172" s="289">
        <v>0</v>
      </c>
      <c r="T172" s="289">
        <v>0</v>
      </c>
      <c r="U172" s="289">
        <v>0</v>
      </c>
      <c r="V172" s="287">
        <v>2017</v>
      </c>
      <c r="W172" s="404"/>
      <c r="X172" s="273" t="str">
        <f t="shared" si="2"/>
        <v/>
      </c>
    </row>
    <row r="173" spans="1:24" x14ac:dyDescent="0.2">
      <c r="A173" s="287">
        <v>2367</v>
      </c>
      <c r="B173" s="288" t="s">
        <v>38</v>
      </c>
      <c r="C173" s="288" t="s">
        <v>1387</v>
      </c>
      <c r="D173" s="288" t="s">
        <v>108</v>
      </c>
      <c r="E173" s="288" t="s">
        <v>104</v>
      </c>
      <c r="F173" s="287">
        <v>15472</v>
      </c>
      <c r="G173" s="288" t="s">
        <v>101</v>
      </c>
      <c r="H173" s="288" t="s">
        <v>1393</v>
      </c>
      <c r="I173" s="288" t="s">
        <v>63</v>
      </c>
      <c r="J173" s="287">
        <v>22</v>
      </c>
      <c r="K173" s="287">
        <v>1</v>
      </c>
      <c r="L173" s="288" t="s">
        <v>39</v>
      </c>
      <c r="M173" s="288" t="s">
        <v>47</v>
      </c>
      <c r="N173" s="288" t="s">
        <v>48</v>
      </c>
      <c r="O173" s="288" t="s">
        <v>49</v>
      </c>
      <c r="P173" s="288" t="s">
        <v>50</v>
      </c>
      <c r="Q173" s="289">
        <v>30860</v>
      </c>
      <c r="R173" s="289">
        <v>30860</v>
      </c>
      <c r="S173" s="289">
        <v>808532</v>
      </c>
      <c r="T173" s="289">
        <v>808532</v>
      </c>
      <c r="U173" s="289">
        <v>51503.921999999999</v>
      </c>
      <c r="V173" s="287">
        <v>2017</v>
      </c>
      <c r="W173" s="404"/>
      <c r="X173" s="273" t="str">
        <f t="shared" si="2"/>
        <v/>
      </c>
    </row>
    <row r="174" spans="1:24" x14ac:dyDescent="0.2">
      <c r="A174" s="287">
        <v>2367</v>
      </c>
      <c r="B174" s="288" t="s">
        <v>38</v>
      </c>
      <c r="C174" s="288" t="s">
        <v>1387</v>
      </c>
      <c r="D174" s="288" t="s">
        <v>108</v>
      </c>
      <c r="E174" s="288" t="s">
        <v>104</v>
      </c>
      <c r="F174" s="287">
        <v>15472</v>
      </c>
      <c r="G174" s="288" t="s">
        <v>101</v>
      </c>
      <c r="H174" s="288" t="s">
        <v>1393</v>
      </c>
      <c r="I174" s="288" t="s">
        <v>63</v>
      </c>
      <c r="J174" s="287">
        <v>22</v>
      </c>
      <c r="K174" s="287">
        <v>1</v>
      </c>
      <c r="L174" s="288" t="s">
        <v>39</v>
      </c>
      <c r="M174" s="288" t="s">
        <v>47</v>
      </c>
      <c r="N174" s="288" t="s">
        <v>51</v>
      </c>
      <c r="O174" s="288" t="s">
        <v>51</v>
      </c>
      <c r="P174" s="288" t="s">
        <v>52</v>
      </c>
      <c r="Q174" s="289">
        <v>0</v>
      </c>
      <c r="R174" s="289">
        <v>0</v>
      </c>
      <c r="S174" s="289">
        <v>0</v>
      </c>
      <c r="T174" s="289">
        <v>0</v>
      </c>
      <c r="U174" s="289">
        <v>0</v>
      </c>
      <c r="V174" s="287">
        <v>2017</v>
      </c>
      <c r="W174" s="404"/>
      <c r="X174" s="273" t="str">
        <f t="shared" si="2"/>
        <v/>
      </c>
    </row>
    <row r="175" spans="1:24" x14ac:dyDescent="0.2">
      <c r="A175" s="287">
        <v>2367</v>
      </c>
      <c r="B175" s="288" t="s">
        <v>38</v>
      </c>
      <c r="C175" s="288" t="s">
        <v>1387</v>
      </c>
      <c r="D175" s="288" t="s">
        <v>108</v>
      </c>
      <c r="E175" s="288" t="s">
        <v>104</v>
      </c>
      <c r="F175" s="287">
        <v>15472</v>
      </c>
      <c r="G175" s="288" t="s">
        <v>101</v>
      </c>
      <c r="H175" s="288" t="s">
        <v>1393</v>
      </c>
      <c r="I175" s="288" t="s">
        <v>63</v>
      </c>
      <c r="J175" s="287">
        <v>22</v>
      </c>
      <c r="K175" s="287">
        <v>1</v>
      </c>
      <c r="L175" s="288" t="s">
        <v>39</v>
      </c>
      <c r="M175" s="288" t="s">
        <v>47</v>
      </c>
      <c r="N175" s="288" t="s">
        <v>44</v>
      </c>
      <c r="O175" s="288" t="s">
        <v>44</v>
      </c>
      <c r="P175" s="288" t="s">
        <v>1195</v>
      </c>
      <c r="Q175" s="289">
        <v>14221</v>
      </c>
      <c r="R175" s="289">
        <v>14221</v>
      </c>
      <c r="S175" s="289">
        <v>14919</v>
      </c>
      <c r="T175" s="289">
        <v>14919</v>
      </c>
      <c r="U175" s="289">
        <v>878.99300000000005</v>
      </c>
      <c r="V175" s="287">
        <v>2017</v>
      </c>
      <c r="W175" s="404"/>
      <c r="X175" s="273" t="str">
        <f t="shared" si="2"/>
        <v/>
      </c>
    </row>
    <row r="176" spans="1:24" x14ac:dyDescent="0.2">
      <c r="A176" s="287">
        <v>2367</v>
      </c>
      <c r="B176" s="288" t="s">
        <v>38</v>
      </c>
      <c r="C176" s="288" t="s">
        <v>1387</v>
      </c>
      <c r="D176" s="288" t="s">
        <v>108</v>
      </c>
      <c r="E176" s="288" t="s">
        <v>104</v>
      </c>
      <c r="F176" s="287">
        <v>15472</v>
      </c>
      <c r="G176" s="288" t="s">
        <v>101</v>
      </c>
      <c r="H176" s="288" t="s">
        <v>1393</v>
      </c>
      <c r="I176" s="288" t="s">
        <v>63</v>
      </c>
      <c r="J176" s="287">
        <v>22</v>
      </c>
      <c r="K176" s="287">
        <v>1</v>
      </c>
      <c r="L176" s="288" t="s">
        <v>39</v>
      </c>
      <c r="M176" s="288" t="s">
        <v>47</v>
      </c>
      <c r="N176" s="288" t="s">
        <v>502</v>
      </c>
      <c r="O176" s="288" t="s">
        <v>54</v>
      </c>
      <c r="P176" s="288" t="s">
        <v>50</v>
      </c>
      <c r="Q176" s="289">
        <v>1258</v>
      </c>
      <c r="R176" s="289">
        <v>1258</v>
      </c>
      <c r="S176" s="289">
        <v>18598</v>
      </c>
      <c r="T176" s="289">
        <v>18598</v>
      </c>
      <c r="U176" s="289">
        <v>1192.6300000000001</v>
      </c>
      <c r="V176" s="287">
        <v>2017</v>
      </c>
      <c r="W176" s="404"/>
      <c r="X176" s="273" t="str">
        <f t="shared" si="2"/>
        <v/>
      </c>
    </row>
    <row r="177" spans="1:24" x14ac:dyDescent="0.2">
      <c r="A177" s="287">
        <v>2367</v>
      </c>
      <c r="B177" s="288" t="s">
        <v>38</v>
      </c>
      <c r="C177" s="288" t="s">
        <v>1387</v>
      </c>
      <c r="D177" s="288" t="s">
        <v>108</v>
      </c>
      <c r="E177" s="288" t="s">
        <v>104</v>
      </c>
      <c r="F177" s="287">
        <v>15472</v>
      </c>
      <c r="G177" s="288" t="s">
        <v>101</v>
      </c>
      <c r="H177" s="288" t="s">
        <v>1393</v>
      </c>
      <c r="I177" s="288" t="s">
        <v>63</v>
      </c>
      <c r="J177" s="287">
        <v>22</v>
      </c>
      <c r="K177" s="287">
        <v>1</v>
      </c>
      <c r="L177" s="288" t="s">
        <v>39</v>
      </c>
      <c r="M177" s="288" t="s">
        <v>47</v>
      </c>
      <c r="N177" s="288" t="s">
        <v>66</v>
      </c>
      <c r="O177" s="288" t="s">
        <v>66</v>
      </c>
      <c r="P177" s="288" t="s">
        <v>52</v>
      </c>
      <c r="Q177" s="289">
        <v>22552</v>
      </c>
      <c r="R177" s="289">
        <v>22552</v>
      </c>
      <c r="S177" s="289">
        <v>133056</v>
      </c>
      <c r="T177" s="289">
        <v>133056</v>
      </c>
      <c r="U177" s="289">
        <v>7872.0659999999998</v>
      </c>
      <c r="V177" s="287">
        <v>2017</v>
      </c>
      <c r="W177" s="404"/>
      <c r="X177" s="273" t="str">
        <f t="shared" si="2"/>
        <v/>
      </c>
    </row>
    <row r="178" spans="1:24" x14ac:dyDescent="0.2">
      <c r="A178" s="287">
        <v>2367</v>
      </c>
      <c r="B178" s="288" t="s">
        <v>38</v>
      </c>
      <c r="C178" s="288" t="s">
        <v>1387</v>
      </c>
      <c r="D178" s="288" t="s">
        <v>108</v>
      </c>
      <c r="E178" s="288" t="s">
        <v>104</v>
      </c>
      <c r="F178" s="287">
        <v>15472</v>
      </c>
      <c r="G178" s="288" t="s">
        <v>101</v>
      </c>
      <c r="H178" s="288" t="s">
        <v>1393</v>
      </c>
      <c r="I178" s="288" t="s">
        <v>63</v>
      </c>
      <c r="J178" s="287">
        <v>22</v>
      </c>
      <c r="K178" s="287">
        <v>1</v>
      </c>
      <c r="L178" s="288" t="s">
        <v>39</v>
      </c>
      <c r="M178" s="288" t="s">
        <v>47</v>
      </c>
      <c r="N178" s="288" t="s">
        <v>74</v>
      </c>
      <c r="O178" s="288" t="s">
        <v>75</v>
      </c>
      <c r="P178" s="288" t="s">
        <v>50</v>
      </c>
      <c r="Q178" s="289">
        <v>450089</v>
      </c>
      <c r="R178" s="289">
        <v>450089</v>
      </c>
      <c r="S178" s="289">
        <v>4624242</v>
      </c>
      <c r="T178" s="289">
        <v>4624242</v>
      </c>
      <c r="U178" s="289">
        <v>289650.39</v>
      </c>
      <c r="V178" s="287">
        <v>2017</v>
      </c>
      <c r="W178" s="404"/>
      <c r="X178" s="273">
        <f t="shared" si="2"/>
        <v>15.96490859204436</v>
      </c>
    </row>
    <row r="179" spans="1:24" x14ac:dyDescent="0.2">
      <c r="A179" s="287">
        <v>2368</v>
      </c>
      <c r="B179" s="288" t="s">
        <v>38</v>
      </c>
      <c r="C179" s="288" t="s">
        <v>1387</v>
      </c>
      <c r="D179" s="288" t="s">
        <v>1506</v>
      </c>
      <c r="E179" s="288" t="s">
        <v>104</v>
      </c>
      <c r="F179" s="287">
        <v>15472</v>
      </c>
      <c r="G179" s="288" t="s">
        <v>101</v>
      </c>
      <c r="H179" s="288" t="s">
        <v>1393</v>
      </c>
      <c r="I179" s="288" t="s">
        <v>63</v>
      </c>
      <c r="J179" s="287">
        <v>22</v>
      </c>
      <c r="K179" s="287">
        <v>1</v>
      </c>
      <c r="L179" s="288" t="s">
        <v>39</v>
      </c>
      <c r="M179" s="288" t="s">
        <v>40</v>
      </c>
      <c r="N179" s="288" t="s">
        <v>41</v>
      </c>
      <c r="O179" s="288" t="s">
        <v>42</v>
      </c>
      <c r="P179" s="288" t="s">
        <v>1387</v>
      </c>
      <c r="Q179" s="289">
        <v>0</v>
      </c>
      <c r="R179" s="289">
        <v>0</v>
      </c>
      <c r="S179" s="289">
        <v>1064314</v>
      </c>
      <c r="T179" s="289">
        <v>1064314</v>
      </c>
      <c r="U179" s="289">
        <v>115523</v>
      </c>
      <c r="V179" s="287">
        <v>2017</v>
      </c>
      <c r="W179" s="404"/>
      <c r="X179" s="273" t="str">
        <f t="shared" si="2"/>
        <v/>
      </c>
    </row>
    <row r="180" spans="1:24" x14ac:dyDescent="0.2">
      <c r="A180" s="287">
        <v>2369</v>
      </c>
      <c r="B180" s="288" t="s">
        <v>38</v>
      </c>
      <c r="C180" s="288" t="s">
        <v>1387</v>
      </c>
      <c r="D180" s="288" t="s">
        <v>733</v>
      </c>
      <c r="E180" s="288" t="s">
        <v>104</v>
      </c>
      <c r="F180" s="287">
        <v>15472</v>
      </c>
      <c r="G180" s="288" t="s">
        <v>101</v>
      </c>
      <c r="H180" s="288" t="s">
        <v>1393</v>
      </c>
      <c r="I180" s="288" t="s">
        <v>63</v>
      </c>
      <c r="J180" s="287">
        <v>22</v>
      </c>
      <c r="K180" s="287">
        <v>1</v>
      </c>
      <c r="L180" s="288" t="s">
        <v>39</v>
      </c>
      <c r="M180" s="288" t="s">
        <v>55</v>
      </c>
      <c r="N180" s="288" t="s">
        <v>51</v>
      </c>
      <c r="O180" s="288" t="s">
        <v>51</v>
      </c>
      <c r="P180" s="288" t="s">
        <v>52</v>
      </c>
      <c r="Q180" s="289">
        <v>0</v>
      </c>
      <c r="R180" s="289">
        <v>0</v>
      </c>
      <c r="S180" s="289">
        <v>0</v>
      </c>
      <c r="T180" s="289">
        <v>0</v>
      </c>
      <c r="U180" s="289">
        <v>0</v>
      </c>
      <c r="V180" s="287">
        <v>2017</v>
      </c>
      <c r="W180" s="404"/>
      <c r="X180" s="273" t="str">
        <f t="shared" si="2"/>
        <v/>
      </c>
    </row>
    <row r="181" spans="1:24" x14ac:dyDescent="0.2">
      <c r="A181" s="287">
        <v>2369</v>
      </c>
      <c r="B181" s="288" t="s">
        <v>38</v>
      </c>
      <c r="C181" s="288" t="s">
        <v>1387</v>
      </c>
      <c r="D181" s="288" t="s">
        <v>733</v>
      </c>
      <c r="E181" s="288" t="s">
        <v>104</v>
      </c>
      <c r="F181" s="287">
        <v>15472</v>
      </c>
      <c r="G181" s="288" t="s">
        <v>101</v>
      </c>
      <c r="H181" s="288" t="s">
        <v>1393</v>
      </c>
      <c r="I181" s="288" t="s">
        <v>63</v>
      </c>
      <c r="J181" s="287">
        <v>22</v>
      </c>
      <c r="K181" s="287">
        <v>1</v>
      </c>
      <c r="L181" s="288" t="s">
        <v>39</v>
      </c>
      <c r="M181" s="288" t="s">
        <v>55</v>
      </c>
      <c r="N181" s="288" t="s">
        <v>71</v>
      </c>
      <c r="O181" s="288" t="s">
        <v>72</v>
      </c>
      <c r="P181" s="288" t="s">
        <v>52</v>
      </c>
      <c r="Q181" s="289">
        <v>1407</v>
      </c>
      <c r="R181" s="289">
        <v>1407</v>
      </c>
      <c r="S181" s="289">
        <v>7743</v>
      </c>
      <c r="T181" s="289">
        <v>7743</v>
      </c>
      <c r="U181" s="289">
        <v>500</v>
      </c>
      <c r="V181" s="287">
        <v>2017</v>
      </c>
      <c r="W181" s="404"/>
      <c r="X181" s="273" t="str">
        <f t="shared" si="2"/>
        <v/>
      </c>
    </row>
    <row r="182" spans="1:24" x14ac:dyDescent="0.2">
      <c r="A182" s="287">
        <v>2480</v>
      </c>
      <c r="B182" s="288" t="s">
        <v>38</v>
      </c>
      <c r="C182" s="288" t="s">
        <v>1387</v>
      </c>
      <c r="D182" s="288" t="s">
        <v>109</v>
      </c>
      <c r="E182" s="288" t="s">
        <v>1507</v>
      </c>
      <c r="F182" s="287">
        <v>58971</v>
      </c>
      <c r="G182" s="288" t="s">
        <v>62</v>
      </c>
      <c r="H182" s="288" t="s">
        <v>1392</v>
      </c>
      <c r="I182" s="288" t="s">
        <v>63</v>
      </c>
      <c r="J182" s="287">
        <v>22</v>
      </c>
      <c r="K182" s="287">
        <v>2</v>
      </c>
      <c r="L182" s="288" t="s">
        <v>57</v>
      </c>
      <c r="M182" s="288" t="s">
        <v>56</v>
      </c>
      <c r="N182" s="288" t="s">
        <v>51</v>
      </c>
      <c r="O182" s="288" t="s">
        <v>51</v>
      </c>
      <c r="P182" s="288" t="s">
        <v>52</v>
      </c>
      <c r="Q182" s="289">
        <v>260</v>
      </c>
      <c r="R182" s="289">
        <v>260</v>
      </c>
      <c r="S182" s="289">
        <v>1531</v>
      </c>
      <c r="T182" s="289">
        <v>1531</v>
      </c>
      <c r="U182" s="289">
        <v>0</v>
      </c>
      <c r="V182" s="287">
        <v>2017</v>
      </c>
      <c r="W182" s="404"/>
      <c r="X182" s="273" t="str">
        <f t="shared" si="2"/>
        <v/>
      </c>
    </row>
    <row r="183" spans="1:24" x14ac:dyDescent="0.2">
      <c r="A183" s="287">
        <v>2480</v>
      </c>
      <c r="B183" s="288" t="s">
        <v>38</v>
      </c>
      <c r="C183" s="288" t="s">
        <v>1387</v>
      </c>
      <c r="D183" s="288" t="s">
        <v>109</v>
      </c>
      <c r="E183" s="288" t="s">
        <v>1507</v>
      </c>
      <c r="F183" s="287">
        <v>58971</v>
      </c>
      <c r="G183" s="288" t="s">
        <v>62</v>
      </c>
      <c r="H183" s="288" t="s">
        <v>1392</v>
      </c>
      <c r="I183" s="288" t="s">
        <v>63</v>
      </c>
      <c r="J183" s="287">
        <v>22</v>
      </c>
      <c r="K183" s="287">
        <v>2</v>
      </c>
      <c r="L183" s="288" t="s">
        <v>57</v>
      </c>
      <c r="M183" s="288" t="s">
        <v>47</v>
      </c>
      <c r="N183" s="288" t="s">
        <v>44</v>
      </c>
      <c r="O183" s="288" t="s">
        <v>44</v>
      </c>
      <c r="P183" s="288" t="s">
        <v>1195</v>
      </c>
      <c r="Q183" s="289">
        <v>102224</v>
      </c>
      <c r="R183" s="289">
        <v>102224</v>
      </c>
      <c r="S183" s="289">
        <v>104268</v>
      </c>
      <c r="T183" s="289">
        <v>104268</v>
      </c>
      <c r="U183" s="289">
        <v>8948</v>
      </c>
      <c r="V183" s="287">
        <v>2017</v>
      </c>
      <c r="W183" s="404" t="s">
        <v>662</v>
      </c>
      <c r="X183" s="273" t="str">
        <f t="shared" si="2"/>
        <v/>
      </c>
    </row>
    <row r="184" spans="1:24" x14ac:dyDescent="0.2">
      <c r="A184" s="287">
        <v>2480</v>
      </c>
      <c r="B184" s="288" t="s">
        <v>38</v>
      </c>
      <c r="C184" s="288" t="s">
        <v>1387</v>
      </c>
      <c r="D184" s="288" t="s">
        <v>109</v>
      </c>
      <c r="E184" s="288" t="s">
        <v>1507</v>
      </c>
      <c r="F184" s="287">
        <v>58971</v>
      </c>
      <c r="G184" s="288" t="s">
        <v>62</v>
      </c>
      <c r="H184" s="288" t="s">
        <v>1392</v>
      </c>
      <c r="I184" s="288" t="s">
        <v>63</v>
      </c>
      <c r="J184" s="287">
        <v>22</v>
      </c>
      <c r="K184" s="287">
        <v>2</v>
      </c>
      <c r="L184" s="288" t="s">
        <v>57</v>
      </c>
      <c r="M184" s="288" t="s">
        <v>47</v>
      </c>
      <c r="N184" s="288" t="s">
        <v>66</v>
      </c>
      <c r="O184" s="288" t="s">
        <v>66</v>
      </c>
      <c r="P184" s="288" t="s">
        <v>52</v>
      </c>
      <c r="Q184" s="289">
        <v>0</v>
      </c>
      <c r="R184" s="289">
        <v>0</v>
      </c>
      <c r="S184" s="289">
        <v>0</v>
      </c>
      <c r="T184" s="289">
        <v>0</v>
      </c>
      <c r="U184" s="289">
        <v>0</v>
      </c>
      <c r="V184" s="287">
        <v>2017</v>
      </c>
      <c r="W184" s="404" t="s">
        <v>662</v>
      </c>
      <c r="X184" s="273" t="str">
        <f t="shared" si="2"/>
        <v/>
      </c>
    </row>
    <row r="185" spans="1:24" x14ac:dyDescent="0.2">
      <c r="A185" s="287">
        <v>2481</v>
      </c>
      <c r="B185" s="288" t="s">
        <v>38</v>
      </c>
      <c r="C185" s="288" t="s">
        <v>1387</v>
      </c>
      <c r="D185" s="288" t="s">
        <v>734</v>
      </c>
      <c r="E185" s="288" t="s">
        <v>683</v>
      </c>
      <c r="F185" s="287">
        <v>3249</v>
      </c>
      <c r="G185" s="288" t="s">
        <v>62</v>
      </c>
      <c r="H185" s="288" t="s">
        <v>1392</v>
      </c>
      <c r="I185" s="288" t="s">
        <v>63</v>
      </c>
      <c r="J185" s="287">
        <v>22</v>
      </c>
      <c r="K185" s="287">
        <v>1</v>
      </c>
      <c r="L185" s="288" t="s">
        <v>39</v>
      </c>
      <c r="M185" s="288" t="s">
        <v>40</v>
      </c>
      <c r="N185" s="288" t="s">
        <v>41</v>
      </c>
      <c r="O185" s="288" t="s">
        <v>42</v>
      </c>
      <c r="P185" s="288" t="s">
        <v>1387</v>
      </c>
      <c r="Q185" s="289">
        <v>0</v>
      </c>
      <c r="R185" s="289">
        <v>0</v>
      </c>
      <c r="S185" s="289">
        <v>131636</v>
      </c>
      <c r="T185" s="289">
        <v>131636</v>
      </c>
      <c r="U185" s="289">
        <v>14288</v>
      </c>
      <c r="V185" s="287">
        <v>2017</v>
      </c>
      <c r="W185" s="404"/>
      <c r="X185" s="273" t="str">
        <f t="shared" si="2"/>
        <v/>
      </c>
    </row>
    <row r="186" spans="1:24" x14ac:dyDescent="0.2">
      <c r="A186" s="287">
        <v>2483</v>
      </c>
      <c r="B186" s="288" t="s">
        <v>38</v>
      </c>
      <c r="C186" s="288" t="s">
        <v>1387</v>
      </c>
      <c r="D186" s="288" t="s">
        <v>735</v>
      </c>
      <c r="E186" s="288" t="s">
        <v>61</v>
      </c>
      <c r="F186" s="287">
        <v>15296</v>
      </c>
      <c r="G186" s="288" t="s">
        <v>62</v>
      </c>
      <c r="H186" s="288" t="s">
        <v>1392</v>
      </c>
      <c r="I186" s="288" t="s">
        <v>63</v>
      </c>
      <c r="J186" s="287">
        <v>22</v>
      </c>
      <c r="K186" s="287">
        <v>1</v>
      </c>
      <c r="L186" s="288" t="s">
        <v>39</v>
      </c>
      <c r="M186" s="288" t="s">
        <v>40</v>
      </c>
      <c r="N186" s="288" t="s">
        <v>41</v>
      </c>
      <c r="O186" s="288" t="s">
        <v>42</v>
      </c>
      <c r="P186" s="288" t="s">
        <v>1387</v>
      </c>
      <c r="Q186" s="289">
        <v>0</v>
      </c>
      <c r="R186" s="289">
        <v>0</v>
      </c>
      <c r="S186" s="289">
        <v>252565</v>
      </c>
      <c r="T186" s="289">
        <v>252565</v>
      </c>
      <c r="U186" s="289">
        <v>27414</v>
      </c>
      <c r="V186" s="287">
        <v>2017</v>
      </c>
      <c r="W186" s="404"/>
      <c r="X186" s="273" t="str">
        <f t="shared" si="2"/>
        <v/>
      </c>
    </row>
    <row r="187" spans="1:24" x14ac:dyDescent="0.2">
      <c r="A187" s="287">
        <v>2485</v>
      </c>
      <c r="B187" s="288" t="s">
        <v>38</v>
      </c>
      <c r="C187" s="288" t="s">
        <v>1387</v>
      </c>
      <c r="D187" s="288" t="s">
        <v>736</v>
      </c>
      <c r="E187" s="288" t="s">
        <v>683</v>
      </c>
      <c r="F187" s="287">
        <v>3249</v>
      </c>
      <c r="G187" s="288" t="s">
        <v>62</v>
      </c>
      <c r="H187" s="288" t="s">
        <v>1392</v>
      </c>
      <c r="I187" s="288" t="s">
        <v>63</v>
      </c>
      <c r="J187" s="287">
        <v>22</v>
      </c>
      <c r="K187" s="287">
        <v>1</v>
      </c>
      <c r="L187" s="288" t="s">
        <v>39</v>
      </c>
      <c r="M187" s="288" t="s">
        <v>55</v>
      </c>
      <c r="N187" s="288" t="s">
        <v>81</v>
      </c>
      <c r="O187" s="288" t="s">
        <v>72</v>
      </c>
      <c r="P187" s="288" t="s">
        <v>52</v>
      </c>
      <c r="Q187" s="289">
        <v>167</v>
      </c>
      <c r="R187" s="289">
        <v>167</v>
      </c>
      <c r="S187" s="289">
        <v>935</v>
      </c>
      <c r="T187" s="289">
        <v>935</v>
      </c>
      <c r="U187" s="289">
        <v>59</v>
      </c>
      <c r="V187" s="287">
        <v>2017</v>
      </c>
      <c r="W187" s="404"/>
      <c r="X187" s="273" t="str">
        <f t="shared" si="2"/>
        <v/>
      </c>
    </row>
    <row r="188" spans="1:24" x14ac:dyDescent="0.2">
      <c r="A188" s="287">
        <v>2486</v>
      </c>
      <c r="B188" s="288" t="s">
        <v>38</v>
      </c>
      <c r="C188" s="288" t="s">
        <v>1387</v>
      </c>
      <c r="D188" s="288" t="s">
        <v>737</v>
      </c>
      <c r="E188" s="288" t="s">
        <v>683</v>
      </c>
      <c r="F188" s="287">
        <v>3249</v>
      </c>
      <c r="G188" s="288" t="s">
        <v>62</v>
      </c>
      <c r="H188" s="288" t="s">
        <v>1392</v>
      </c>
      <c r="I188" s="288" t="s">
        <v>63</v>
      </c>
      <c r="J188" s="287">
        <v>22</v>
      </c>
      <c r="K188" s="287">
        <v>1</v>
      </c>
      <c r="L188" s="288" t="s">
        <v>39</v>
      </c>
      <c r="M188" s="288" t="s">
        <v>40</v>
      </c>
      <c r="N188" s="288" t="s">
        <v>41</v>
      </c>
      <c r="O188" s="288" t="s">
        <v>42</v>
      </c>
      <c r="P188" s="288" t="s">
        <v>1387</v>
      </c>
      <c r="Q188" s="289">
        <v>0</v>
      </c>
      <c r="R188" s="289">
        <v>0</v>
      </c>
      <c r="S188" s="289">
        <v>315103</v>
      </c>
      <c r="T188" s="289">
        <v>315103</v>
      </c>
      <c r="U188" s="289">
        <v>34202</v>
      </c>
      <c r="V188" s="287">
        <v>2017</v>
      </c>
      <c r="W188" s="404"/>
      <c r="X188" s="273" t="str">
        <f t="shared" si="2"/>
        <v/>
      </c>
    </row>
    <row r="189" spans="1:24" x14ac:dyDescent="0.2">
      <c r="A189" s="287">
        <v>2487</v>
      </c>
      <c r="B189" s="288" t="s">
        <v>38</v>
      </c>
      <c r="C189" s="288" t="s">
        <v>1387</v>
      </c>
      <c r="D189" s="288" t="s">
        <v>738</v>
      </c>
      <c r="E189" s="288" t="s">
        <v>683</v>
      </c>
      <c r="F189" s="287">
        <v>3249</v>
      </c>
      <c r="G189" s="288" t="s">
        <v>62</v>
      </c>
      <c r="H189" s="288" t="s">
        <v>1392</v>
      </c>
      <c r="I189" s="288" t="s">
        <v>63</v>
      </c>
      <c r="J189" s="287">
        <v>22</v>
      </c>
      <c r="K189" s="287">
        <v>1</v>
      </c>
      <c r="L189" s="288" t="s">
        <v>39</v>
      </c>
      <c r="M189" s="288" t="s">
        <v>55</v>
      </c>
      <c r="N189" s="288" t="s">
        <v>81</v>
      </c>
      <c r="O189" s="288" t="s">
        <v>72</v>
      </c>
      <c r="P189" s="288" t="s">
        <v>52</v>
      </c>
      <c r="Q189" s="289">
        <v>0</v>
      </c>
      <c r="R189" s="289">
        <v>0</v>
      </c>
      <c r="S189" s="289">
        <v>0</v>
      </c>
      <c r="T189" s="289">
        <v>0</v>
      </c>
      <c r="U189" s="289">
        <v>0</v>
      </c>
      <c r="V189" s="287">
        <v>2017</v>
      </c>
      <c r="W189" s="404"/>
      <c r="X189" s="273" t="str">
        <f t="shared" si="2"/>
        <v/>
      </c>
    </row>
    <row r="190" spans="1:24" x14ac:dyDescent="0.2">
      <c r="A190" s="287">
        <v>2487</v>
      </c>
      <c r="B190" s="288" t="s">
        <v>38</v>
      </c>
      <c r="C190" s="288" t="s">
        <v>1387</v>
      </c>
      <c r="D190" s="288" t="s">
        <v>738</v>
      </c>
      <c r="E190" s="288" t="s">
        <v>683</v>
      </c>
      <c r="F190" s="287">
        <v>3249</v>
      </c>
      <c r="G190" s="288" t="s">
        <v>62</v>
      </c>
      <c r="H190" s="288" t="s">
        <v>1392</v>
      </c>
      <c r="I190" s="288" t="s">
        <v>63</v>
      </c>
      <c r="J190" s="287">
        <v>22</v>
      </c>
      <c r="K190" s="287">
        <v>1</v>
      </c>
      <c r="L190" s="288" t="s">
        <v>39</v>
      </c>
      <c r="M190" s="288" t="s">
        <v>55</v>
      </c>
      <c r="N190" s="288" t="s">
        <v>44</v>
      </c>
      <c r="O190" s="288" t="s">
        <v>44</v>
      </c>
      <c r="P190" s="288" t="s">
        <v>1195</v>
      </c>
      <c r="Q190" s="289">
        <v>5287</v>
      </c>
      <c r="R190" s="289">
        <v>5287</v>
      </c>
      <c r="S190" s="289">
        <v>5439</v>
      </c>
      <c r="T190" s="289">
        <v>5439</v>
      </c>
      <c r="U190" s="289">
        <v>405</v>
      </c>
      <c r="V190" s="287">
        <v>2017</v>
      </c>
      <c r="W190" s="404"/>
      <c r="X190" s="273" t="str">
        <f t="shared" si="2"/>
        <v/>
      </c>
    </row>
    <row r="191" spans="1:24" x14ac:dyDescent="0.2">
      <c r="A191" s="287">
        <v>2490</v>
      </c>
      <c r="B191" s="288" t="s">
        <v>38</v>
      </c>
      <c r="C191" s="288" t="s">
        <v>1387</v>
      </c>
      <c r="D191" s="288" t="s">
        <v>110</v>
      </c>
      <c r="E191" s="288" t="s">
        <v>111</v>
      </c>
      <c r="F191" s="287">
        <v>13192</v>
      </c>
      <c r="G191" s="288" t="s">
        <v>62</v>
      </c>
      <c r="H191" s="288" t="s">
        <v>1392</v>
      </c>
      <c r="I191" s="288" t="s">
        <v>63</v>
      </c>
      <c r="J191" s="287">
        <v>22</v>
      </c>
      <c r="K191" s="287">
        <v>2</v>
      </c>
      <c r="L191" s="288" t="s">
        <v>57</v>
      </c>
      <c r="M191" s="288" t="s">
        <v>55</v>
      </c>
      <c r="N191" s="288" t="s">
        <v>44</v>
      </c>
      <c r="O191" s="288" t="s">
        <v>44</v>
      </c>
      <c r="P191" s="288" t="s">
        <v>1195</v>
      </c>
      <c r="Q191" s="289">
        <v>7984</v>
      </c>
      <c r="R191" s="289">
        <v>7984</v>
      </c>
      <c r="S191" s="289">
        <v>8223</v>
      </c>
      <c r="T191" s="289">
        <v>8223</v>
      </c>
      <c r="U191" s="289">
        <v>361</v>
      </c>
      <c r="V191" s="287">
        <v>2017</v>
      </c>
      <c r="W191" s="404" t="s">
        <v>662</v>
      </c>
      <c r="X191" s="273" t="str">
        <f t="shared" si="2"/>
        <v/>
      </c>
    </row>
    <row r="192" spans="1:24" x14ac:dyDescent="0.2">
      <c r="A192" s="287">
        <v>2490</v>
      </c>
      <c r="B192" s="288" t="s">
        <v>38</v>
      </c>
      <c r="C192" s="288" t="s">
        <v>1387</v>
      </c>
      <c r="D192" s="288" t="s">
        <v>110</v>
      </c>
      <c r="E192" s="288" t="s">
        <v>111</v>
      </c>
      <c r="F192" s="287">
        <v>13192</v>
      </c>
      <c r="G192" s="288" t="s">
        <v>62</v>
      </c>
      <c r="H192" s="288" t="s">
        <v>1392</v>
      </c>
      <c r="I192" s="288" t="s">
        <v>63</v>
      </c>
      <c r="J192" s="287">
        <v>22</v>
      </c>
      <c r="K192" s="287">
        <v>2</v>
      </c>
      <c r="L192" s="288" t="s">
        <v>57</v>
      </c>
      <c r="M192" s="288" t="s">
        <v>47</v>
      </c>
      <c r="N192" s="288" t="s">
        <v>44</v>
      </c>
      <c r="O192" s="288" t="s">
        <v>44</v>
      </c>
      <c r="P192" s="288" t="s">
        <v>1195</v>
      </c>
      <c r="Q192" s="289">
        <v>9052004</v>
      </c>
      <c r="R192" s="289">
        <v>9052004</v>
      </c>
      <c r="S192" s="289">
        <v>9323565</v>
      </c>
      <c r="T192" s="289">
        <v>9323565</v>
      </c>
      <c r="U192" s="289">
        <v>826757</v>
      </c>
      <c r="V192" s="287">
        <v>2017</v>
      </c>
      <c r="W192" s="404" t="s">
        <v>662</v>
      </c>
      <c r="X192" s="273" t="str">
        <f t="shared" si="2"/>
        <v/>
      </c>
    </row>
    <row r="193" spans="1:24" x14ac:dyDescent="0.2">
      <c r="A193" s="287">
        <v>2493</v>
      </c>
      <c r="B193" s="288" t="s">
        <v>59</v>
      </c>
      <c r="C193" s="288" t="s">
        <v>1387</v>
      </c>
      <c r="D193" s="288" t="s">
        <v>112</v>
      </c>
      <c r="E193" s="288" t="s">
        <v>113</v>
      </c>
      <c r="F193" s="287">
        <v>4226</v>
      </c>
      <c r="G193" s="288" t="s">
        <v>62</v>
      </c>
      <c r="H193" s="288" t="s">
        <v>1392</v>
      </c>
      <c r="I193" s="288" t="s">
        <v>63</v>
      </c>
      <c r="J193" s="287">
        <v>22</v>
      </c>
      <c r="K193" s="287">
        <v>1</v>
      </c>
      <c r="L193" s="288" t="s">
        <v>39</v>
      </c>
      <c r="M193" s="288" t="s">
        <v>55</v>
      </c>
      <c r="N193" s="288" t="s">
        <v>51</v>
      </c>
      <c r="O193" s="288" t="s">
        <v>51</v>
      </c>
      <c r="P193" s="288" t="s">
        <v>52</v>
      </c>
      <c r="Q193" s="289">
        <v>848</v>
      </c>
      <c r="R193" s="289">
        <v>648</v>
      </c>
      <c r="S193" s="289">
        <v>4838</v>
      </c>
      <c r="T193" s="289">
        <v>3699</v>
      </c>
      <c r="U193" s="289">
        <v>461.916</v>
      </c>
      <c r="V193" s="287">
        <v>2017</v>
      </c>
      <c r="W193" s="404"/>
      <c r="X193" s="273" t="str">
        <f t="shared" si="2"/>
        <v/>
      </c>
    </row>
    <row r="194" spans="1:24" x14ac:dyDescent="0.2">
      <c r="A194" s="287">
        <v>2493</v>
      </c>
      <c r="B194" s="288" t="s">
        <v>59</v>
      </c>
      <c r="C194" s="288" t="s">
        <v>1387</v>
      </c>
      <c r="D194" s="288" t="s">
        <v>112</v>
      </c>
      <c r="E194" s="288" t="s">
        <v>113</v>
      </c>
      <c r="F194" s="287">
        <v>4226</v>
      </c>
      <c r="G194" s="288" t="s">
        <v>62</v>
      </c>
      <c r="H194" s="288" t="s">
        <v>1392</v>
      </c>
      <c r="I194" s="288" t="s">
        <v>63</v>
      </c>
      <c r="J194" s="287">
        <v>22</v>
      </c>
      <c r="K194" s="287">
        <v>1</v>
      </c>
      <c r="L194" s="288" t="s">
        <v>39</v>
      </c>
      <c r="M194" s="288" t="s">
        <v>55</v>
      </c>
      <c r="N194" s="288" t="s">
        <v>44</v>
      </c>
      <c r="O194" s="288" t="s">
        <v>44</v>
      </c>
      <c r="P194" s="288" t="s">
        <v>1195</v>
      </c>
      <c r="Q194" s="289">
        <v>25719242</v>
      </c>
      <c r="R194" s="289">
        <v>18881217</v>
      </c>
      <c r="S194" s="289">
        <v>26821466</v>
      </c>
      <c r="T194" s="289">
        <v>19692295</v>
      </c>
      <c r="U194" s="289">
        <v>2454710.1</v>
      </c>
      <c r="V194" s="287">
        <v>2017</v>
      </c>
      <c r="W194" s="404"/>
      <c r="X194" s="273" t="str">
        <f t="shared" si="2"/>
        <v/>
      </c>
    </row>
    <row r="195" spans="1:24" x14ac:dyDescent="0.2">
      <c r="A195" s="287">
        <v>2493</v>
      </c>
      <c r="B195" s="288" t="s">
        <v>59</v>
      </c>
      <c r="C195" s="288" t="s">
        <v>1387</v>
      </c>
      <c r="D195" s="288" t="s">
        <v>112</v>
      </c>
      <c r="E195" s="288" t="s">
        <v>113</v>
      </c>
      <c r="F195" s="287">
        <v>4226</v>
      </c>
      <c r="G195" s="288" t="s">
        <v>62</v>
      </c>
      <c r="H195" s="288" t="s">
        <v>1392</v>
      </c>
      <c r="I195" s="288" t="s">
        <v>63</v>
      </c>
      <c r="J195" s="287">
        <v>22</v>
      </c>
      <c r="K195" s="287">
        <v>1</v>
      </c>
      <c r="L195" s="288" t="s">
        <v>39</v>
      </c>
      <c r="M195" s="288" t="s">
        <v>47</v>
      </c>
      <c r="N195" s="288" t="s">
        <v>44</v>
      </c>
      <c r="O195" s="288" t="s">
        <v>44</v>
      </c>
      <c r="P195" s="288" t="s">
        <v>1195</v>
      </c>
      <c r="Q195" s="289">
        <v>7520339</v>
      </c>
      <c r="R195" s="289">
        <v>4764611</v>
      </c>
      <c r="S195" s="289">
        <v>7828250</v>
      </c>
      <c r="T195" s="289">
        <v>4958871</v>
      </c>
      <c r="U195" s="289">
        <v>614265.34</v>
      </c>
      <c r="V195" s="287">
        <v>2017</v>
      </c>
      <c r="W195" s="404"/>
      <c r="X195" s="273" t="str">
        <f t="shared" si="2"/>
        <v/>
      </c>
    </row>
    <row r="196" spans="1:24" x14ac:dyDescent="0.2">
      <c r="A196" s="287">
        <v>2493</v>
      </c>
      <c r="B196" s="288" t="s">
        <v>59</v>
      </c>
      <c r="C196" s="288" t="s">
        <v>1387</v>
      </c>
      <c r="D196" s="288" t="s">
        <v>112</v>
      </c>
      <c r="E196" s="288" t="s">
        <v>113</v>
      </c>
      <c r="F196" s="287">
        <v>4226</v>
      </c>
      <c r="G196" s="288" t="s">
        <v>62</v>
      </c>
      <c r="H196" s="288" t="s">
        <v>1392</v>
      </c>
      <c r="I196" s="288" t="s">
        <v>63</v>
      </c>
      <c r="J196" s="287">
        <v>22</v>
      </c>
      <c r="K196" s="287">
        <v>1</v>
      </c>
      <c r="L196" s="288" t="s">
        <v>39</v>
      </c>
      <c r="M196" s="288" t="s">
        <v>47</v>
      </c>
      <c r="N196" s="288" t="s">
        <v>66</v>
      </c>
      <c r="O196" s="288" t="s">
        <v>66</v>
      </c>
      <c r="P196" s="288" t="s">
        <v>52</v>
      </c>
      <c r="Q196" s="289">
        <v>54277</v>
      </c>
      <c r="R196" s="289">
        <v>30803</v>
      </c>
      <c r="S196" s="289">
        <v>335978</v>
      </c>
      <c r="T196" s="289">
        <v>190729</v>
      </c>
      <c r="U196" s="289">
        <v>23622.655999999999</v>
      </c>
      <c r="V196" s="287">
        <v>2017</v>
      </c>
      <c r="W196" s="404"/>
      <c r="X196" s="273" t="str">
        <f t="shared" si="2"/>
        <v/>
      </c>
    </row>
    <row r="197" spans="1:24" x14ac:dyDescent="0.2">
      <c r="A197" s="287">
        <v>2494</v>
      </c>
      <c r="B197" s="288" t="s">
        <v>38</v>
      </c>
      <c r="C197" s="288" t="s">
        <v>1387</v>
      </c>
      <c r="D197" s="288" t="s">
        <v>114</v>
      </c>
      <c r="E197" s="288" t="s">
        <v>115</v>
      </c>
      <c r="F197" s="287">
        <v>54863</v>
      </c>
      <c r="G197" s="288" t="s">
        <v>62</v>
      </c>
      <c r="H197" s="288" t="s">
        <v>1392</v>
      </c>
      <c r="I197" s="288" t="s">
        <v>63</v>
      </c>
      <c r="J197" s="287">
        <v>22</v>
      </c>
      <c r="K197" s="287">
        <v>2</v>
      </c>
      <c r="L197" s="288" t="s">
        <v>57</v>
      </c>
      <c r="M197" s="288" t="s">
        <v>55</v>
      </c>
      <c r="N197" s="288" t="s">
        <v>51</v>
      </c>
      <c r="O197" s="288" t="s">
        <v>51</v>
      </c>
      <c r="P197" s="288" t="s">
        <v>52</v>
      </c>
      <c r="Q197" s="289">
        <v>6540</v>
      </c>
      <c r="R197" s="289">
        <v>6540</v>
      </c>
      <c r="S197" s="289">
        <v>37669</v>
      </c>
      <c r="T197" s="289">
        <v>37669</v>
      </c>
      <c r="U197" s="289">
        <v>2088.8670000000002</v>
      </c>
      <c r="V197" s="287">
        <v>2017</v>
      </c>
      <c r="W197" s="404"/>
      <c r="X197" s="273" t="str">
        <f t="shared" si="2"/>
        <v/>
      </c>
    </row>
    <row r="198" spans="1:24" x14ac:dyDescent="0.2">
      <c r="A198" s="287">
        <v>2494</v>
      </c>
      <c r="B198" s="288" t="s">
        <v>38</v>
      </c>
      <c r="C198" s="288" t="s">
        <v>1387</v>
      </c>
      <c r="D198" s="288" t="s">
        <v>114</v>
      </c>
      <c r="E198" s="288" t="s">
        <v>115</v>
      </c>
      <c r="F198" s="287">
        <v>54863</v>
      </c>
      <c r="G198" s="288" t="s">
        <v>62</v>
      </c>
      <c r="H198" s="288" t="s">
        <v>1392</v>
      </c>
      <c r="I198" s="288" t="s">
        <v>63</v>
      </c>
      <c r="J198" s="287">
        <v>22</v>
      </c>
      <c r="K198" s="287">
        <v>2</v>
      </c>
      <c r="L198" s="288" t="s">
        <v>57</v>
      </c>
      <c r="M198" s="288" t="s">
        <v>55</v>
      </c>
      <c r="N198" s="288" t="s">
        <v>44</v>
      </c>
      <c r="O198" s="288" t="s">
        <v>44</v>
      </c>
      <c r="P198" s="288" t="s">
        <v>1195</v>
      </c>
      <c r="Q198" s="289">
        <v>85750</v>
      </c>
      <c r="R198" s="289">
        <v>85750</v>
      </c>
      <c r="S198" s="289">
        <v>89178</v>
      </c>
      <c r="T198" s="289">
        <v>89178</v>
      </c>
      <c r="U198" s="289">
        <v>4945.1329999999998</v>
      </c>
      <c r="V198" s="287">
        <v>2017</v>
      </c>
      <c r="W198" s="404"/>
      <c r="X198" s="273" t="str">
        <f t="shared" si="2"/>
        <v/>
      </c>
    </row>
    <row r="199" spans="1:24" x14ac:dyDescent="0.2">
      <c r="A199" s="287">
        <v>2494</v>
      </c>
      <c r="B199" s="288" t="s">
        <v>38</v>
      </c>
      <c r="C199" s="288" t="s">
        <v>1387</v>
      </c>
      <c r="D199" s="288" t="s">
        <v>114</v>
      </c>
      <c r="E199" s="288" t="s">
        <v>115</v>
      </c>
      <c r="F199" s="287">
        <v>54863</v>
      </c>
      <c r="G199" s="288" t="s">
        <v>62</v>
      </c>
      <c r="H199" s="288" t="s">
        <v>1392</v>
      </c>
      <c r="I199" s="288" t="s">
        <v>63</v>
      </c>
      <c r="J199" s="287">
        <v>22</v>
      </c>
      <c r="K199" s="287">
        <v>2</v>
      </c>
      <c r="L199" s="288" t="s">
        <v>57</v>
      </c>
      <c r="M199" s="288" t="s">
        <v>55</v>
      </c>
      <c r="N199" s="288" t="s">
        <v>66</v>
      </c>
      <c r="O199" s="288" t="s">
        <v>66</v>
      </c>
      <c r="P199" s="288" t="s">
        <v>52</v>
      </c>
      <c r="Q199" s="289">
        <v>0</v>
      </c>
      <c r="R199" s="289">
        <v>0</v>
      </c>
      <c r="S199" s="289">
        <v>0</v>
      </c>
      <c r="T199" s="289">
        <v>0</v>
      </c>
      <c r="U199" s="289">
        <v>0</v>
      </c>
      <c r="V199" s="287">
        <v>2017</v>
      </c>
      <c r="W199" s="404"/>
      <c r="X199" s="273" t="str">
        <f t="shared" ref="X199:X262" si="3">IF(OR(K199&gt;3,T199=0),"",IF(N199="WDS",T199/U199,""))</f>
        <v/>
      </c>
    </row>
    <row r="200" spans="1:24" x14ac:dyDescent="0.2">
      <c r="A200" s="287">
        <v>2496</v>
      </c>
      <c r="B200" s="288" t="s">
        <v>38</v>
      </c>
      <c r="C200" s="288" t="s">
        <v>1387</v>
      </c>
      <c r="D200" s="288" t="s">
        <v>739</v>
      </c>
      <c r="E200" s="288" t="s">
        <v>113</v>
      </c>
      <c r="F200" s="287">
        <v>4226</v>
      </c>
      <c r="G200" s="288" t="s">
        <v>62</v>
      </c>
      <c r="H200" s="288" t="s">
        <v>1392</v>
      </c>
      <c r="I200" s="288" t="s">
        <v>63</v>
      </c>
      <c r="J200" s="287">
        <v>22</v>
      </c>
      <c r="K200" s="287">
        <v>1</v>
      </c>
      <c r="L200" s="288" t="s">
        <v>39</v>
      </c>
      <c r="M200" s="288" t="s">
        <v>55</v>
      </c>
      <c r="N200" s="288" t="s">
        <v>51</v>
      </c>
      <c r="O200" s="288" t="s">
        <v>51</v>
      </c>
      <c r="P200" s="288" t="s">
        <v>52</v>
      </c>
      <c r="Q200" s="289">
        <v>0</v>
      </c>
      <c r="R200" s="289">
        <v>0</v>
      </c>
      <c r="S200" s="289">
        <v>0</v>
      </c>
      <c r="T200" s="289">
        <v>0</v>
      </c>
      <c r="U200" s="289">
        <v>0</v>
      </c>
      <c r="V200" s="287">
        <v>2017</v>
      </c>
      <c r="W200" s="404"/>
      <c r="X200" s="273" t="str">
        <f t="shared" si="3"/>
        <v/>
      </c>
    </row>
    <row r="201" spans="1:24" x14ac:dyDescent="0.2">
      <c r="A201" s="287">
        <v>2496</v>
      </c>
      <c r="B201" s="288" t="s">
        <v>38</v>
      </c>
      <c r="C201" s="288" t="s">
        <v>1387</v>
      </c>
      <c r="D201" s="288" t="s">
        <v>739</v>
      </c>
      <c r="E201" s="288" t="s">
        <v>113</v>
      </c>
      <c r="F201" s="287">
        <v>4226</v>
      </c>
      <c r="G201" s="288" t="s">
        <v>62</v>
      </c>
      <c r="H201" s="288" t="s">
        <v>1392</v>
      </c>
      <c r="I201" s="288" t="s">
        <v>63</v>
      </c>
      <c r="J201" s="287">
        <v>22</v>
      </c>
      <c r="K201" s="287">
        <v>1</v>
      </c>
      <c r="L201" s="288" t="s">
        <v>39</v>
      </c>
      <c r="M201" s="288" t="s">
        <v>55</v>
      </c>
      <c r="N201" s="288" t="s">
        <v>81</v>
      </c>
      <c r="O201" s="288" t="s">
        <v>72</v>
      </c>
      <c r="P201" s="288" t="s">
        <v>52</v>
      </c>
      <c r="Q201" s="289">
        <v>6859</v>
      </c>
      <c r="R201" s="289">
        <v>6859</v>
      </c>
      <c r="S201" s="289">
        <v>38828</v>
      </c>
      <c r="T201" s="289">
        <v>38828</v>
      </c>
      <c r="U201" s="289">
        <v>2104</v>
      </c>
      <c r="V201" s="287">
        <v>2017</v>
      </c>
      <c r="W201" s="404"/>
      <c r="X201" s="273" t="str">
        <f t="shared" si="3"/>
        <v/>
      </c>
    </row>
    <row r="202" spans="1:24" x14ac:dyDescent="0.2">
      <c r="A202" s="287">
        <v>2497</v>
      </c>
      <c r="B202" s="288" t="s">
        <v>38</v>
      </c>
      <c r="C202" s="288">
        <v>2</v>
      </c>
      <c r="D202" s="288" t="s">
        <v>116</v>
      </c>
      <c r="E202" s="288" t="s">
        <v>117</v>
      </c>
      <c r="F202" s="287">
        <v>6027</v>
      </c>
      <c r="G202" s="288" t="s">
        <v>62</v>
      </c>
      <c r="H202" s="288" t="s">
        <v>1392</v>
      </c>
      <c r="I202" s="288" t="s">
        <v>63</v>
      </c>
      <c r="J202" s="287">
        <v>22</v>
      </c>
      <c r="K202" s="287">
        <v>2</v>
      </c>
      <c r="L202" s="288" t="s">
        <v>57</v>
      </c>
      <c r="M202" s="288" t="s">
        <v>47</v>
      </c>
      <c r="N202" s="288" t="s">
        <v>58</v>
      </c>
      <c r="O202" s="288" t="s">
        <v>58</v>
      </c>
      <c r="P202" s="288" t="s">
        <v>1387</v>
      </c>
      <c r="Q202" s="289">
        <v>0</v>
      </c>
      <c r="R202" s="289">
        <v>0</v>
      </c>
      <c r="S202" s="289">
        <v>87335325</v>
      </c>
      <c r="T202" s="289">
        <v>87335325</v>
      </c>
      <c r="U202" s="289">
        <v>8350154</v>
      </c>
      <c r="V202" s="287">
        <v>2017</v>
      </c>
      <c r="W202" s="404"/>
      <c r="X202" s="273" t="str">
        <f t="shared" si="3"/>
        <v/>
      </c>
    </row>
    <row r="203" spans="1:24" x14ac:dyDescent="0.2">
      <c r="A203" s="287">
        <v>2499</v>
      </c>
      <c r="B203" s="288" t="s">
        <v>38</v>
      </c>
      <c r="C203" s="288" t="s">
        <v>1387</v>
      </c>
      <c r="D203" s="288" t="s">
        <v>118</v>
      </c>
      <c r="E203" s="288" t="s">
        <v>115</v>
      </c>
      <c r="F203" s="287">
        <v>54863</v>
      </c>
      <c r="G203" s="288" t="s">
        <v>62</v>
      </c>
      <c r="H203" s="288" t="s">
        <v>1392</v>
      </c>
      <c r="I203" s="288" t="s">
        <v>63</v>
      </c>
      <c r="J203" s="287">
        <v>22</v>
      </c>
      <c r="K203" s="287">
        <v>2</v>
      </c>
      <c r="L203" s="288" t="s">
        <v>57</v>
      </c>
      <c r="M203" s="288" t="s">
        <v>55</v>
      </c>
      <c r="N203" s="288" t="s">
        <v>51</v>
      </c>
      <c r="O203" s="288" t="s">
        <v>51</v>
      </c>
      <c r="P203" s="288" t="s">
        <v>52</v>
      </c>
      <c r="Q203" s="289">
        <v>280</v>
      </c>
      <c r="R203" s="289">
        <v>280</v>
      </c>
      <c r="S203" s="289">
        <v>1617</v>
      </c>
      <c r="T203" s="289">
        <v>1617</v>
      </c>
      <c r="U203" s="289">
        <v>92.495999999999995</v>
      </c>
      <c r="V203" s="287">
        <v>2017</v>
      </c>
      <c r="W203" s="404"/>
      <c r="X203" s="273" t="str">
        <f t="shared" si="3"/>
        <v/>
      </c>
    </row>
    <row r="204" spans="1:24" x14ac:dyDescent="0.2">
      <c r="A204" s="287">
        <v>2499</v>
      </c>
      <c r="B204" s="288" t="s">
        <v>38</v>
      </c>
      <c r="C204" s="288" t="s">
        <v>1387</v>
      </c>
      <c r="D204" s="288" t="s">
        <v>118</v>
      </c>
      <c r="E204" s="288" t="s">
        <v>115</v>
      </c>
      <c r="F204" s="287">
        <v>54863</v>
      </c>
      <c r="G204" s="288" t="s">
        <v>62</v>
      </c>
      <c r="H204" s="288" t="s">
        <v>1392</v>
      </c>
      <c r="I204" s="288" t="s">
        <v>63</v>
      </c>
      <c r="J204" s="287">
        <v>22</v>
      </c>
      <c r="K204" s="287">
        <v>2</v>
      </c>
      <c r="L204" s="288" t="s">
        <v>57</v>
      </c>
      <c r="M204" s="288" t="s">
        <v>55</v>
      </c>
      <c r="N204" s="288" t="s">
        <v>44</v>
      </c>
      <c r="O204" s="288" t="s">
        <v>44</v>
      </c>
      <c r="P204" s="288" t="s">
        <v>1195</v>
      </c>
      <c r="Q204" s="289">
        <v>402990</v>
      </c>
      <c r="R204" s="289">
        <v>402990</v>
      </c>
      <c r="S204" s="289">
        <v>419111</v>
      </c>
      <c r="T204" s="289">
        <v>419111</v>
      </c>
      <c r="U204" s="289">
        <v>23961.504000000001</v>
      </c>
      <c r="V204" s="287">
        <v>2017</v>
      </c>
      <c r="W204" s="404"/>
      <c r="X204" s="273" t="str">
        <f t="shared" si="3"/>
        <v/>
      </c>
    </row>
    <row r="205" spans="1:24" x14ac:dyDescent="0.2">
      <c r="A205" s="287">
        <v>2500</v>
      </c>
      <c r="B205" s="288" t="s">
        <v>38</v>
      </c>
      <c r="C205" s="288" t="s">
        <v>1387</v>
      </c>
      <c r="D205" s="288" t="s">
        <v>119</v>
      </c>
      <c r="E205" s="288" t="s">
        <v>2301</v>
      </c>
      <c r="F205" s="287">
        <v>61130</v>
      </c>
      <c r="G205" s="288" t="s">
        <v>62</v>
      </c>
      <c r="H205" s="288" t="s">
        <v>1392</v>
      </c>
      <c r="I205" s="288" t="s">
        <v>63</v>
      </c>
      <c r="J205" s="287">
        <v>22</v>
      </c>
      <c r="K205" s="287">
        <v>2</v>
      </c>
      <c r="L205" s="288" t="s">
        <v>57</v>
      </c>
      <c r="M205" s="288" t="s">
        <v>43</v>
      </c>
      <c r="N205" s="288" t="s">
        <v>81</v>
      </c>
      <c r="O205" s="288" t="s">
        <v>72</v>
      </c>
      <c r="P205" s="288" t="s">
        <v>52</v>
      </c>
      <c r="Q205" s="289">
        <v>0</v>
      </c>
      <c r="R205" s="289">
        <v>0</v>
      </c>
      <c r="S205" s="289">
        <v>0</v>
      </c>
      <c r="T205" s="289">
        <v>0</v>
      </c>
      <c r="U205" s="289">
        <v>-263.12599999999998</v>
      </c>
      <c r="V205" s="287">
        <v>2017</v>
      </c>
      <c r="W205" s="404" t="s">
        <v>662</v>
      </c>
      <c r="X205" s="273" t="str">
        <f t="shared" si="3"/>
        <v/>
      </c>
    </row>
    <row r="206" spans="1:24" x14ac:dyDescent="0.2">
      <c r="A206" s="287">
        <v>2500</v>
      </c>
      <c r="B206" s="288" t="s">
        <v>38</v>
      </c>
      <c r="C206" s="288" t="s">
        <v>1387</v>
      </c>
      <c r="D206" s="288" t="s">
        <v>119</v>
      </c>
      <c r="E206" s="288" t="s">
        <v>2301</v>
      </c>
      <c r="F206" s="287">
        <v>61130</v>
      </c>
      <c r="G206" s="288" t="s">
        <v>62</v>
      </c>
      <c r="H206" s="288" t="s">
        <v>1392</v>
      </c>
      <c r="I206" s="288" t="s">
        <v>63</v>
      </c>
      <c r="J206" s="287">
        <v>22</v>
      </c>
      <c r="K206" s="287">
        <v>2</v>
      </c>
      <c r="L206" s="288" t="s">
        <v>57</v>
      </c>
      <c r="M206" s="288" t="s">
        <v>43</v>
      </c>
      <c r="N206" s="288" t="s">
        <v>44</v>
      </c>
      <c r="O206" s="288" t="s">
        <v>44</v>
      </c>
      <c r="P206" s="288" t="s">
        <v>1195</v>
      </c>
      <c r="Q206" s="289">
        <v>0</v>
      </c>
      <c r="R206" s="289">
        <v>0</v>
      </c>
      <c r="S206" s="289">
        <v>0</v>
      </c>
      <c r="T206" s="289">
        <v>0</v>
      </c>
      <c r="U206" s="289">
        <v>435843.13</v>
      </c>
      <c r="V206" s="287">
        <v>2017</v>
      </c>
      <c r="W206" s="404" t="s">
        <v>662</v>
      </c>
      <c r="X206" s="273" t="str">
        <f t="shared" si="3"/>
        <v/>
      </c>
    </row>
    <row r="207" spans="1:24" x14ac:dyDescent="0.2">
      <c r="A207" s="287">
        <v>2500</v>
      </c>
      <c r="B207" s="288" t="s">
        <v>38</v>
      </c>
      <c r="C207" s="288" t="s">
        <v>1387</v>
      </c>
      <c r="D207" s="288" t="s">
        <v>119</v>
      </c>
      <c r="E207" s="288" t="s">
        <v>2301</v>
      </c>
      <c r="F207" s="287">
        <v>61130</v>
      </c>
      <c r="G207" s="288" t="s">
        <v>62</v>
      </c>
      <c r="H207" s="288" t="s">
        <v>1392</v>
      </c>
      <c r="I207" s="288" t="s">
        <v>63</v>
      </c>
      <c r="J207" s="287">
        <v>22</v>
      </c>
      <c r="K207" s="287">
        <v>2</v>
      </c>
      <c r="L207" s="288" t="s">
        <v>57</v>
      </c>
      <c r="M207" s="288" t="s">
        <v>46</v>
      </c>
      <c r="N207" s="288" t="s">
        <v>81</v>
      </c>
      <c r="O207" s="288" t="s">
        <v>72</v>
      </c>
      <c r="P207" s="288" t="s">
        <v>52</v>
      </c>
      <c r="Q207" s="289">
        <v>1475</v>
      </c>
      <c r="R207" s="289">
        <v>1475</v>
      </c>
      <c r="S207" s="289">
        <v>7841</v>
      </c>
      <c r="T207" s="289">
        <v>7841</v>
      </c>
      <c r="U207" s="289">
        <v>489.35300000000001</v>
      </c>
      <c r="V207" s="287">
        <v>2017</v>
      </c>
      <c r="W207" s="404" t="s">
        <v>662</v>
      </c>
      <c r="X207" s="273" t="str">
        <f t="shared" si="3"/>
        <v/>
      </c>
    </row>
    <row r="208" spans="1:24" x14ac:dyDescent="0.2">
      <c r="A208" s="287">
        <v>2500</v>
      </c>
      <c r="B208" s="288" t="s">
        <v>38</v>
      </c>
      <c r="C208" s="288" t="s">
        <v>1387</v>
      </c>
      <c r="D208" s="288" t="s">
        <v>119</v>
      </c>
      <c r="E208" s="288" t="s">
        <v>2301</v>
      </c>
      <c r="F208" s="287">
        <v>61130</v>
      </c>
      <c r="G208" s="288" t="s">
        <v>62</v>
      </c>
      <c r="H208" s="288" t="s">
        <v>1392</v>
      </c>
      <c r="I208" s="288" t="s">
        <v>63</v>
      </c>
      <c r="J208" s="287">
        <v>22</v>
      </c>
      <c r="K208" s="287">
        <v>2</v>
      </c>
      <c r="L208" s="288" t="s">
        <v>57</v>
      </c>
      <c r="M208" s="288" t="s">
        <v>46</v>
      </c>
      <c r="N208" s="288" t="s">
        <v>44</v>
      </c>
      <c r="O208" s="288" t="s">
        <v>44</v>
      </c>
      <c r="P208" s="288" t="s">
        <v>1195</v>
      </c>
      <c r="Q208" s="289">
        <v>10008647</v>
      </c>
      <c r="R208" s="289">
        <v>10008647</v>
      </c>
      <c r="S208" s="289">
        <v>10342274</v>
      </c>
      <c r="T208" s="289">
        <v>10342274</v>
      </c>
      <c r="U208" s="289">
        <v>969965.65</v>
      </c>
      <c r="V208" s="287">
        <v>2017</v>
      </c>
      <c r="W208" s="404" t="s">
        <v>662</v>
      </c>
      <c r="X208" s="273" t="str">
        <f t="shared" si="3"/>
        <v/>
      </c>
    </row>
    <row r="209" spans="1:24" x14ac:dyDescent="0.2">
      <c r="A209" s="287">
        <v>2500</v>
      </c>
      <c r="B209" s="288" t="s">
        <v>38</v>
      </c>
      <c r="C209" s="288" t="s">
        <v>1387</v>
      </c>
      <c r="D209" s="288" t="s">
        <v>119</v>
      </c>
      <c r="E209" s="288" t="s">
        <v>2301</v>
      </c>
      <c r="F209" s="287">
        <v>61130</v>
      </c>
      <c r="G209" s="288" t="s">
        <v>62</v>
      </c>
      <c r="H209" s="288" t="s">
        <v>1392</v>
      </c>
      <c r="I209" s="288" t="s">
        <v>63</v>
      </c>
      <c r="J209" s="287">
        <v>22</v>
      </c>
      <c r="K209" s="287">
        <v>2</v>
      </c>
      <c r="L209" s="288" t="s">
        <v>57</v>
      </c>
      <c r="M209" s="288" t="s">
        <v>55</v>
      </c>
      <c r="N209" s="288" t="s">
        <v>81</v>
      </c>
      <c r="O209" s="288" t="s">
        <v>72</v>
      </c>
      <c r="P209" s="288" t="s">
        <v>52</v>
      </c>
      <c r="Q209" s="289">
        <v>14</v>
      </c>
      <c r="R209" s="289">
        <v>14</v>
      </c>
      <c r="S209" s="289">
        <v>74</v>
      </c>
      <c r="T209" s="289">
        <v>74</v>
      </c>
      <c r="U209" s="289">
        <v>3.0790000000000002</v>
      </c>
      <c r="V209" s="287">
        <v>2017</v>
      </c>
      <c r="W209" s="404" t="s">
        <v>662</v>
      </c>
      <c r="X209" s="273" t="str">
        <f t="shared" si="3"/>
        <v/>
      </c>
    </row>
    <row r="210" spans="1:24" x14ac:dyDescent="0.2">
      <c r="A210" s="287">
        <v>2500</v>
      </c>
      <c r="B210" s="288" t="s">
        <v>38</v>
      </c>
      <c r="C210" s="288" t="s">
        <v>1387</v>
      </c>
      <c r="D210" s="288" t="s">
        <v>119</v>
      </c>
      <c r="E210" s="288" t="s">
        <v>2301</v>
      </c>
      <c r="F210" s="287">
        <v>61130</v>
      </c>
      <c r="G210" s="288" t="s">
        <v>62</v>
      </c>
      <c r="H210" s="288" t="s">
        <v>1392</v>
      </c>
      <c r="I210" s="288" t="s">
        <v>63</v>
      </c>
      <c r="J210" s="287">
        <v>22</v>
      </c>
      <c r="K210" s="287">
        <v>2</v>
      </c>
      <c r="L210" s="288" t="s">
        <v>57</v>
      </c>
      <c r="M210" s="288" t="s">
        <v>55</v>
      </c>
      <c r="N210" s="288" t="s">
        <v>44</v>
      </c>
      <c r="O210" s="288" t="s">
        <v>44</v>
      </c>
      <c r="P210" s="288" t="s">
        <v>1195</v>
      </c>
      <c r="Q210" s="289">
        <v>345104</v>
      </c>
      <c r="R210" s="289">
        <v>345104</v>
      </c>
      <c r="S210" s="289">
        <v>356668</v>
      </c>
      <c r="T210" s="289">
        <v>356668</v>
      </c>
      <c r="U210" s="289">
        <v>20692.920999999998</v>
      </c>
      <c r="V210" s="287">
        <v>2017</v>
      </c>
      <c r="W210" s="404" t="s">
        <v>662</v>
      </c>
      <c r="X210" s="273" t="str">
        <f t="shared" si="3"/>
        <v/>
      </c>
    </row>
    <row r="211" spans="1:24" x14ac:dyDescent="0.2">
      <c r="A211" s="287">
        <v>2500</v>
      </c>
      <c r="B211" s="288" t="s">
        <v>38</v>
      </c>
      <c r="C211" s="288" t="s">
        <v>1387</v>
      </c>
      <c r="D211" s="288" t="s">
        <v>119</v>
      </c>
      <c r="E211" s="288" t="s">
        <v>2301</v>
      </c>
      <c r="F211" s="287">
        <v>61130</v>
      </c>
      <c r="G211" s="288" t="s">
        <v>62</v>
      </c>
      <c r="H211" s="288" t="s">
        <v>1392</v>
      </c>
      <c r="I211" s="288" t="s">
        <v>63</v>
      </c>
      <c r="J211" s="287">
        <v>22</v>
      </c>
      <c r="K211" s="287">
        <v>2</v>
      </c>
      <c r="L211" s="288" t="s">
        <v>57</v>
      </c>
      <c r="M211" s="288" t="s">
        <v>47</v>
      </c>
      <c r="N211" s="288" t="s">
        <v>44</v>
      </c>
      <c r="O211" s="288" t="s">
        <v>44</v>
      </c>
      <c r="P211" s="288" t="s">
        <v>1195</v>
      </c>
      <c r="Q211" s="289">
        <v>17231846</v>
      </c>
      <c r="R211" s="289">
        <v>17231846</v>
      </c>
      <c r="S211" s="289">
        <v>17817794</v>
      </c>
      <c r="T211" s="289">
        <v>17817794</v>
      </c>
      <c r="U211" s="289">
        <v>1544376.8</v>
      </c>
      <c r="V211" s="287">
        <v>2017</v>
      </c>
      <c r="W211" s="404" t="s">
        <v>662</v>
      </c>
      <c r="X211" s="273" t="str">
        <f t="shared" si="3"/>
        <v/>
      </c>
    </row>
    <row r="212" spans="1:24" x14ac:dyDescent="0.2">
      <c r="A212" s="287">
        <v>2500</v>
      </c>
      <c r="B212" s="288" t="s">
        <v>38</v>
      </c>
      <c r="C212" s="288" t="s">
        <v>1387</v>
      </c>
      <c r="D212" s="288" t="s">
        <v>119</v>
      </c>
      <c r="E212" s="288" t="s">
        <v>2301</v>
      </c>
      <c r="F212" s="287">
        <v>61130</v>
      </c>
      <c r="G212" s="288" t="s">
        <v>62</v>
      </c>
      <c r="H212" s="288" t="s">
        <v>1392</v>
      </c>
      <c r="I212" s="288" t="s">
        <v>63</v>
      </c>
      <c r="J212" s="287">
        <v>22</v>
      </c>
      <c r="K212" s="287">
        <v>2</v>
      </c>
      <c r="L212" s="288" t="s">
        <v>57</v>
      </c>
      <c r="M212" s="288" t="s">
        <v>47</v>
      </c>
      <c r="N212" s="288" t="s">
        <v>66</v>
      </c>
      <c r="O212" s="288" t="s">
        <v>66</v>
      </c>
      <c r="P212" s="288" t="s">
        <v>52</v>
      </c>
      <c r="Q212" s="289">
        <v>55689</v>
      </c>
      <c r="R212" s="289">
        <v>55689</v>
      </c>
      <c r="S212" s="289">
        <v>344604</v>
      </c>
      <c r="T212" s="289">
        <v>344604</v>
      </c>
      <c r="U212" s="289">
        <v>30306.181</v>
      </c>
      <c r="V212" s="287">
        <v>2017</v>
      </c>
      <c r="W212" s="404" t="s">
        <v>662</v>
      </c>
      <c r="X212" s="273" t="str">
        <f t="shared" si="3"/>
        <v/>
      </c>
    </row>
    <row r="213" spans="1:24" x14ac:dyDescent="0.2">
      <c r="A213" s="287">
        <v>2503</v>
      </c>
      <c r="B213" s="288" t="s">
        <v>38</v>
      </c>
      <c r="C213" s="288" t="s">
        <v>1387</v>
      </c>
      <c r="D213" s="288" t="s">
        <v>740</v>
      </c>
      <c r="E213" s="288" t="s">
        <v>113</v>
      </c>
      <c r="F213" s="287">
        <v>4226</v>
      </c>
      <c r="G213" s="288" t="s">
        <v>62</v>
      </c>
      <c r="H213" s="288" t="s">
        <v>1392</v>
      </c>
      <c r="I213" s="288" t="s">
        <v>63</v>
      </c>
      <c r="J213" s="287">
        <v>22</v>
      </c>
      <c r="K213" s="287">
        <v>1</v>
      </c>
      <c r="L213" s="288" t="s">
        <v>39</v>
      </c>
      <c r="M213" s="288" t="s">
        <v>55</v>
      </c>
      <c r="N213" s="288" t="s">
        <v>81</v>
      </c>
      <c r="O213" s="288" t="s">
        <v>72</v>
      </c>
      <c r="P213" s="288" t="s">
        <v>52</v>
      </c>
      <c r="Q213" s="289">
        <v>0</v>
      </c>
      <c r="R213" s="289">
        <v>0</v>
      </c>
      <c r="S213" s="289">
        <v>0</v>
      </c>
      <c r="T213" s="289">
        <v>0</v>
      </c>
      <c r="U213" s="289">
        <v>0</v>
      </c>
      <c r="V213" s="287">
        <v>2017</v>
      </c>
      <c r="W213" s="404"/>
      <c r="X213" s="273" t="str">
        <f t="shared" si="3"/>
        <v/>
      </c>
    </row>
    <row r="214" spans="1:24" x14ac:dyDescent="0.2">
      <c r="A214" s="287">
        <v>2503</v>
      </c>
      <c r="B214" s="288" t="s">
        <v>38</v>
      </c>
      <c r="C214" s="288" t="s">
        <v>1387</v>
      </c>
      <c r="D214" s="288" t="s">
        <v>740</v>
      </c>
      <c r="E214" s="288" t="s">
        <v>113</v>
      </c>
      <c r="F214" s="287">
        <v>4226</v>
      </c>
      <c r="G214" s="288" t="s">
        <v>62</v>
      </c>
      <c r="H214" s="288" t="s">
        <v>1392</v>
      </c>
      <c r="I214" s="288" t="s">
        <v>63</v>
      </c>
      <c r="J214" s="287">
        <v>22</v>
      </c>
      <c r="K214" s="287">
        <v>1</v>
      </c>
      <c r="L214" s="288" t="s">
        <v>39</v>
      </c>
      <c r="M214" s="288" t="s">
        <v>55</v>
      </c>
      <c r="N214" s="288" t="s">
        <v>44</v>
      </c>
      <c r="O214" s="288" t="s">
        <v>44</v>
      </c>
      <c r="P214" s="288" t="s">
        <v>1195</v>
      </c>
      <c r="Q214" s="289">
        <v>1836</v>
      </c>
      <c r="R214" s="289">
        <v>1836</v>
      </c>
      <c r="S214" s="289">
        <v>1913</v>
      </c>
      <c r="T214" s="289">
        <v>1913</v>
      </c>
      <c r="U214" s="289">
        <v>93</v>
      </c>
      <c r="V214" s="287">
        <v>2017</v>
      </c>
      <c r="W214" s="404"/>
      <c r="X214" s="273" t="str">
        <f t="shared" si="3"/>
        <v/>
      </c>
    </row>
    <row r="215" spans="1:24" x14ac:dyDescent="0.2">
      <c r="A215" s="287">
        <v>2504</v>
      </c>
      <c r="B215" s="288" t="s">
        <v>38</v>
      </c>
      <c r="C215" s="288" t="s">
        <v>1387</v>
      </c>
      <c r="D215" s="288" t="s">
        <v>120</v>
      </c>
      <c r="E215" s="288" t="s">
        <v>113</v>
      </c>
      <c r="F215" s="287">
        <v>4226</v>
      </c>
      <c r="G215" s="288" t="s">
        <v>62</v>
      </c>
      <c r="H215" s="288" t="s">
        <v>1392</v>
      </c>
      <c r="I215" s="288" t="s">
        <v>63</v>
      </c>
      <c r="J215" s="287">
        <v>22</v>
      </c>
      <c r="K215" s="287">
        <v>1</v>
      </c>
      <c r="L215" s="288" t="s">
        <v>39</v>
      </c>
      <c r="M215" s="288" t="s">
        <v>55</v>
      </c>
      <c r="N215" s="288" t="s">
        <v>81</v>
      </c>
      <c r="O215" s="288" t="s">
        <v>72</v>
      </c>
      <c r="P215" s="288" t="s">
        <v>52</v>
      </c>
      <c r="Q215" s="289">
        <v>1188</v>
      </c>
      <c r="R215" s="289">
        <v>1188</v>
      </c>
      <c r="S215" s="289">
        <v>6722</v>
      </c>
      <c r="T215" s="289">
        <v>6722</v>
      </c>
      <c r="U215" s="289">
        <v>504</v>
      </c>
      <c r="V215" s="287">
        <v>2017</v>
      </c>
      <c r="W215" s="404"/>
      <c r="X215" s="273" t="str">
        <f t="shared" si="3"/>
        <v/>
      </c>
    </row>
    <row r="216" spans="1:24" x14ac:dyDescent="0.2">
      <c r="A216" s="287">
        <v>2511</v>
      </c>
      <c r="B216" s="288" t="s">
        <v>38</v>
      </c>
      <c r="C216" s="288" t="s">
        <v>1387</v>
      </c>
      <c r="D216" s="288" t="s">
        <v>121</v>
      </c>
      <c r="E216" s="288" t="s">
        <v>741</v>
      </c>
      <c r="F216" s="287">
        <v>56505</v>
      </c>
      <c r="G216" s="288" t="s">
        <v>62</v>
      </c>
      <c r="H216" s="288" t="s">
        <v>1392</v>
      </c>
      <c r="I216" s="288" t="s">
        <v>63</v>
      </c>
      <c r="J216" s="287">
        <v>22</v>
      </c>
      <c r="K216" s="287">
        <v>1</v>
      </c>
      <c r="L216" s="288" t="s">
        <v>39</v>
      </c>
      <c r="M216" s="288" t="s">
        <v>55</v>
      </c>
      <c r="N216" s="288" t="s">
        <v>51</v>
      </c>
      <c r="O216" s="288" t="s">
        <v>51</v>
      </c>
      <c r="P216" s="288" t="s">
        <v>52</v>
      </c>
      <c r="Q216" s="289">
        <v>8436</v>
      </c>
      <c r="R216" s="289">
        <v>8436</v>
      </c>
      <c r="S216" s="289">
        <v>49028</v>
      </c>
      <c r="T216" s="289">
        <v>49028</v>
      </c>
      <c r="U216" s="289">
        <v>3175.47</v>
      </c>
      <c r="V216" s="287">
        <v>2017</v>
      </c>
      <c r="W216" s="404" t="s">
        <v>662</v>
      </c>
      <c r="X216" s="273" t="str">
        <f t="shared" si="3"/>
        <v/>
      </c>
    </row>
    <row r="217" spans="1:24" x14ac:dyDescent="0.2">
      <c r="A217" s="287">
        <v>2511</v>
      </c>
      <c r="B217" s="288" t="s">
        <v>38</v>
      </c>
      <c r="C217" s="288" t="s">
        <v>1387</v>
      </c>
      <c r="D217" s="288" t="s">
        <v>121</v>
      </c>
      <c r="E217" s="288" t="s">
        <v>741</v>
      </c>
      <c r="F217" s="287">
        <v>56505</v>
      </c>
      <c r="G217" s="288" t="s">
        <v>62</v>
      </c>
      <c r="H217" s="288" t="s">
        <v>1392</v>
      </c>
      <c r="I217" s="288" t="s">
        <v>63</v>
      </c>
      <c r="J217" s="287">
        <v>22</v>
      </c>
      <c r="K217" s="287">
        <v>1</v>
      </c>
      <c r="L217" s="288" t="s">
        <v>39</v>
      </c>
      <c r="M217" s="288" t="s">
        <v>55</v>
      </c>
      <c r="N217" s="288" t="s">
        <v>44</v>
      </c>
      <c r="O217" s="288" t="s">
        <v>44</v>
      </c>
      <c r="P217" s="288" t="s">
        <v>1195</v>
      </c>
      <c r="Q217" s="289">
        <v>1190568</v>
      </c>
      <c r="R217" s="289">
        <v>1190568</v>
      </c>
      <c r="S217" s="289">
        <v>1226286</v>
      </c>
      <c r="T217" s="289">
        <v>1226286</v>
      </c>
      <c r="U217" s="289">
        <v>73742.53</v>
      </c>
      <c r="V217" s="287">
        <v>2017</v>
      </c>
      <c r="W217" s="404" t="s">
        <v>662</v>
      </c>
      <c r="X217" s="273" t="str">
        <f t="shared" si="3"/>
        <v/>
      </c>
    </row>
    <row r="218" spans="1:24" x14ac:dyDescent="0.2">
      <c r="A218" s="287">
        <v>2511</v>
      </c>
      <c r="B218" s="288" t="s">
        <v>38</v>
      </c>
      <c r="C218" s="288" t="s">
        <v>1387</v>
      </c>
      <c r="D218" s="288" t="s">
        <v>121</v>
      </c>
      <c r="E218" s="288" t="s">
        <v>741</v>
      </c>
      <c r="F218" s="287">
        <v>56505</v>
      </c>
      <c r="G218" s="288" t="s">
        <v>62</v>
      </c>
      <c r="H218" s="288" t="s">
        <v>1392</v>
      </c>
      <c r="I218" s="288" t="s">
        <v>63</v>
      </c>
      <c r="J218" s="287">
        <v>22</v>
      </c>
      <c r="K218" s="287">
        <v>1</v>
      </c>
      <c r="L218" s="288" t="s">
        <v>39</v>
      </c>
      <c r="M218" s="288" t="s">
        <v>47</v>
      </c>
      <c r="N218" s="288" t="s">
        <v>44</v>
      </c>
      <c r="O218" s="288" t="s">
        <v>44</v>
      </c>
      <c r="P218" s="288" t="s">
        <v>1195</v>
      </c>
      <c r="Q218" s="289">
        <v>13583455</v>
      </c>
      <c r="R218" s="289">
        <v>13583455</v>
      </c>
      <c r="S218" s="289">
        <v>13975126</v>
      </c>
      <c r="T218" s="289">
        <v>13975126</v>
      </c>
      <c r="U218" s="289">
        <v>1264517.1000000001</v>
      </c>
      <c r="V218" s="287">
        <v>2017</v>
      </c>
      <c r="W218" s="404" t="s">
        <v>662</v>
      </c>
      <c r="X218" s="273" t="str">
        <f t="shared" si="3"/>
        <v/>
      </c>
    </row>
    <row r="219" spans="1:24" x14ac:dyDescent="0.2">
      <c r="A219" s="287">
        <v>2511</v>
      </c>
      <c r="B219" s="288" t="s">
        <v>38</v>
      </c>
      <c r="C219" s="288" t="s">
        <v>1387</v>
      </c>
      <c r="D219" s="288" t="s">
        <v>121</v>
      </c>
      <c r="E219" s="288" t="s">
        <v>741</v>
      </c>
      <c r="F219" s="287">
        <v>56505</v>
      </c>
      <c r="G219" s="288" t="s">
        <v>62</v>
      </c>
      <c r="H219" s="288" t="s">
        <v>1392</v>
      </c>
      <c r="I219" s="288" t="s">
        <v>63</v>
      </c>
      <c r="J219" s="287">
        <v>22</v>
      </c>
      <c r="K219" s="287">
        <v>1</v>
      </c>
      <c r="L219" s="288" t="s">
        <v>39</v>
      </c>
      <c r="M219" s="288" t="s">
        <v>47</v>
      </c>
      <c r="N219" s="288" t="s">
        <v>66</v>
      </c>
      <c r="O219" s="288" t="s">
        <v>66</v>
      </c>
      <c r="P219" s="288" t="s">
        <v>52</v>
      </c>
      <c r="Q219" s="289">
        <v>27695</v>
      </c>
      <c r="R219" s="289">
        <v>27695</v>
      </c>
      <c r="S219" s="289">
        <v>174706</v>
      </c>
      <c r="T219" s="289">
        <v>174706</v>
      </c>
      <c r="U219" s="289">
        <v>16160.94</v>
      </c>
      <c r="V219" s="287">
        <v>2017</v>
      </c>
      <c r="W219" s="404" t="s">
        <v>662</v>
      </c>
      <c r="X219" s="273" t="str">
        <f t="shared" si="3"/>
        <v/>
      </c>
    </row>
    <row r="220" spans="1:24" x14ac:dyDescent="0.2">
      <c r="A220" s="287">
        <v>2512</v>
      </c>
      <c r="B220" s="288" t="s">
        <v>38</v>
      </c>
      <c r="C220" s="288" t="s">
        <v>1387</v>
      </c>
      <c r="D220" s="288" t="s">
        <v>742</v>
      </c>
      <c r="E220" s="288" t="s">
        <v>741</v>
      </c>
      <c r="F220" s="287">
        <v>56505</v>
      </c>
      <c r="G220" s="288" t="s">
        <v>62</v>
      </c>
      <c r="H220" s="288" t="s">
        <v>1392</v>
      </c>
      <c r="I220" s="288" t="s">
        <v>63</v>
      </c>
      <c r="J220" s="287">
        <v>22</v>
      </c>
      <c r="K220" s="287">
        <v>1</v>
      </c>
      <c r="L220" s="288" t="s">
        <v>39</v>
      </c>
      <c r="M220" s="288" t="s">
        <v>55</v>
      </c>
      <c r="N220" s="288" t="s">
        <v>51</v>
      </c>
      <c r="O220" s="288" t="s">
        <v>51</v>
      </c>
      <c r="P220" s="288" t="s">
        <v>52</v>
      </c>
      <c r="Q220" s="289">
        <v>16014</v>
      </c>
      <c r="R220" s="289">
        <v>16014</v>
      </c>
      <c r="S220" s="289">
        <v>91361</v>
      </c>
      <c r="T220" s="289">
        <v>91361</v>
      </c>
      <c r="U220" s="289">
        <v>6480</v>
      </c>
      <c r="V220" s="287">
        <v>2017</v>
      </c>
      <c r="W220" s="404"/>
      <c r="X220" s="273" t="str">
        <f t="shared" si="3"/>
        <v/>
      </c>
    </row>
    <row r="221" spans="1:24" x14ac:dyDescent="0.2">
      <c r="A221" s="287">
        <v>2512</v>
      </c>
      <c r="B221" s="288" t="s">
        <v>38</v>
      </c>
      <c r="C221" s="288" t="s">
        <v>1387</v>
      </c>
      <c r="D221" s="288" t="s">
        <v>742</v>
      </c>
      <c r="E221" s="288" t="s">
        <v>741</v>
      </c>
      <c r="F221" s="287">
        <v>56505</v>
      </c>
      <c r="G221" s="288" t="s">
        <v>62</v>
      </c>
      <c r="H221" s="288" t="s">
        <v>1392</v>
      </c>
      <c r="I221" s="288" t="s">
        <v>63</v>
      </c>
      <c r="J221" s="287">
        <v>22</v>
      </c>
      <c r="K221" s="287">
        <v>1</v>
      </c>
      <c r="L221" s="288" t="s">
        <v>39</v>
      </c>
      <c r="M221" s="288" t="s">
        <v>56</v>
      </c>
      <c r="N221" s="288" t="s">
        <v>51</v>
      </c>
      <c r="O221" s="288" t="s">
        <v>51</v>
      </c>
      <c r="P221" s="288" t="s">
        <v>52</v>
      </c>
      <c r="Q221" s="289">
        <v>2156</v>
      </c>
      <c r="R221" s="289">
        <v>2156</v>
      </c>
      <c r="S221" s="289">
        <v>12300</v>
      </c>
      <c r="T221" s="289">
        <v>12300</v>
      </c>
      <c r="U221" s="289">
        <v>1144</v>
      </c>
      <c r="V221" s="287">
        <v>2017</v>
      </c>
      <c r="W221" s="404"/>
      <c r="X221" s="273" t="str">
        <f t="shared" si="3"/>
        <v/>
      </c>
    </row>
    <row r="222" spans="1:24" x14ac:dyDescent="0.2">
      <c r="A222" s="287">
        <v>2514</v>
      </c>
      <c r="B222" s="288" t="s">
        <v>38</v>
      </c>
      <c r="C222" s="288" t="s">
        <v>1387</v>
      </c>
      <c r="D222" s="288" t="s">
        <v>122</v>
      </c>
      <c r="E222" s="288" t="s">
        <v>741</v>
      </c>
      <c r="F222" s="287">
        <v>56505</v>
      </c>
      <c r="G222" s="288" t="s">
        <v>62</v>
      </c>
      <c r="H222" s="288" t="s">
        <v>1392</v>
      </c>
      <c r="I222" s="288" t="s">
        <v>63</v>
      </c>
      <c r="J222" s="287">
        <v>22</v>
      </c>
      <c r="K222" s="287">
        <v>1</v>
      </c>
      <c r="L222" s="288" t="s">
        <v>39</v>
      </c>
      <c r="M222" s="288" t="s">
        <v>55</v>
      </c>
      <c r="N222" s="288" t="s">
        <v>51</v>
      </c>
      <c r="O222" s="288" t="s">
        <v>51</v>
      </c>
      <c r="P222" s="288" t="s">
        <v>52</v>
      </c>
      <c r="Q222" s="289">
        <v>3557</v>
      </c>
      <c r="R222" s="289">
        <v>3557</v>
      </c>
      <c r="S222" s="289">
        <v>20314</v>
      </c>
      <c r="T222" s="289">
        <v>20314</v>
      </c>
      <c r="U222" s="289">
        <v>755</v>
      </c>
      <c r="V222" s="287">
        <v>2017</v>
      </c>
      <c r="W222" s="404" t="s">
        <v>662</v>
      </c>
      <c r="X222" s="273" t="str">
        <f t="shared" si="3"/>
        <v/>
      </c>
    </row>
    <row r="223" spans="1:24" x14ac:dyDescent="0.2">
      <c r="A223" s="287">
        <v>2514</v>
      </c>
      <c r="B223" s="288" t="s">
        <v>38</v>
      </c>
      <c r="C223" s="288" t="s">
        <v>1387</v>
      </c>
      <c r="D223" s="288" t="s">
        <v>122</v>
      </c>
      <c r="E223" s="288" t="s">
        <v>741</v>
      </c>
      <c r="F223" s="287">
        <v>56505</v>
      </c>
      <c r="G223" s="288" t="s">
        <v>62</v>
      </c>
      <c r="H223" s="288" t="s">
        <v>1392</v>
      </c>
      <c r="I223" s="288" t="s">
        <v>63</v>
      </c>
      <c r="J223" s="287">
        <v>22</v>
      </c>
      <c r="K223" s="287">
        <v>1</v>
      </c>
      <c r="L223" s="288" t="s">
        <v>39</v>
      </c>
      <c r="M223" s="288" t="s">
        <v>55</v>
      </c>
      <c r="N223" s="288" t="s">
        <v>44</v>
      </c>
      <c r="O223" s="288" t="s">
        <v>44</v>
      </c>
      <c r="P223" s="288" t="s">
        <v>1195</v>
      </c>
      <c r="Q223" s="289">
        <v>0</v>
      </c>
      <c r="R223" s="289">
        <v>0</v>
      </c>
      <c r="S223" s="289">
        <v>0</v>
      </c>
      <c r="T223" s="289">
        <v>0</v>
      </c>
      <c r="U223" s="289">
        <v>0</v>
      </c>
      <c r="V223" s="287">
        <v>2017</v>
      </c>
      <c r="W223" s="404" t="s">
        <v>662</v>
      </c>
      <c r="X223" s="273" t="str">
        <f t="shared" si="3"/>
        <v/>
      </c>
    </row>
    <row r="224" spans="1:24" x14ac:dyDescent="0.2">
      <c r="A224" s="287">
        <v>2516</v>
      </c>
      <c r="B224" s="288" t="s">
        <v>38</v>
      </c>
      <c r="C224" s="288" t="s">
        <v>1387</v>
      </c>
      <c r="D224" s="288" t="s">
        <v>123</v>
      </c>
      <c r="E224" s="288" t="s">
        <v>741</v>
      </c>
      <c r="F224" s="287">
        <v>56505</v>
      </c>
      <c r="G224" s="288" t="s">
        <v>62</v>
      </c>
      <c r="H224" s="288" t="s">
        <v>1392</v>
      </c>
      <c r="I224" s="288" t="s">
        <v>63</v>
      </c>
      <c r="J224" s="287">
        <v>22</v>
      </c>
      <c r="K224" s="287">
        <v>1</v>
      </c>
      <c r="L224" s="288" t="s">
        <v>39</v>
      </c>
      <c r="M224" s="288" t="s">
        <v>55</v>
      </c>
      <c r="N224" s="288" t="s">
        <v>51</v>
      </c>
      <c r="O224" s="288" t="s">
        <v>51</v>
      </c>
      <c r="P224" s="288" t="s">
        <v>52</v>
      </c>
      <c r="Q224" s="289">
        <v>644</v>
      </c>
      <c r="R224" s="289">
        <v>644</v>
      </c>
      <c r="S224" s="289">
        <v>3699</v>
      </c>
      <c r="T224" s="289">
        <v>3699</v>
      </c>
      <c r="U224" s="289">
        <v>21</v>
      </c>
      <c r="V224" s="287">
        <v>2017</v>
      </c>
      <c r="W224" s="404" t="s">
        <v>662</v>
      </c>
      <c r="X224" s="273" t="str">
        <f t="shared" si="3"/>
        <v/>
      </c>
    </row>
    <row r="225" spans="1:24" x14ac:dyDescent="0.2">
      <c r="A225" s="287">
        <v>2516</v>
      </c>
      <c r="B225" s="288" t="s">
        <v>38</v>
      </c>
      <c r="C225" s="288" t="s">
        <v>1387</v>
      </c>
      <c r="D225" s="288" t="s">
        <v>123</v>
      </c>
      <c r="E225" s="288" t="s">
        <v>741</v>
      </c>
      <c r="F225" s="287">
        <v>56505</v>
      </c>
      <c r="G225" s="288" t="s">
        <v>62</v>
      </c>
      <c r="H225" s="288" t="s">
        <v>1392</v>
      </c>
      <c r="I225" s="288" t="s">
        <v>63</v>
      </c>
      <c r="J225" s="287">
        <v>22</v>
      </c>
      <c r="K225" s="287">
        <v>1</v>
      </c>
      <c r="L225" s="288" t="s">
        <v>39</v>
      </c>
      <c r="M225" s="288" t="s">
        <v>47</v>
      </c>
      <c r="N225" s="288" t="s">
        <v>44</v>
      </c>
      <c r="O225" s="288" t="s">
        <v>44</v>
      </c>
      <c r="P225" s="288" t="s">
        <v>1195</v>
      </c>
      <c r="Q225" s="289">
        <v>16261586</v>
      </c>
      <c r="R225" s="289">
        <v>16261586</v>
      </c>
      <c r="S225" s="289">
        <v>16732276</v>
      </c>
      <c r="T225" s="289">
        <v>16732276</v>
      </c>
      <c r="U225" s="289">
        <v>1528796.7</v>
      </c>
      <c r="V225" s="287">
        <v>2017</v>
      </c>
      <c r="W225" s="404" t="s">
        <v>662</v>
      </c>
      <c r="X225" s="273" t="str">
        <f t="shared" si="3"/>
        <v/>
      </c>
    </row>
    <row r="226" spans="1:24" x14ac:dyDescent="0.2">
      <c r="A226" s="287">
        <v>2516</v>
      </c>
      <c r="B226" s="288" t="s">
        <v>38</v>
      </c>
      <c r="C226" s="288" t="s">
        <v>1387</v>
      </c>
      <c r="D226" s="288" t="s">
        <v>123</v>
      </c>
      <c r="E226" s="288" t="s">
        <v>741</v>
      </c>
      <c r="F226" s="287">
        <v>56505</v>
      </c>
      <c r="G226" s="288" t="s">
        <v>62</v>
      </c>
      <c r="H226" s="288" t="s">
        <v>1392</v>
      </c>
      <c r="I226" s="288" t="s">
        <v>63</v>
      </c>
      <c r="J226" s="287">
        <v>22</v>
      </c>
      <c r="K226" s="287">
        <v>1</v>
      </c>
      <c r="L226" s="288" t="s">
        <v>39</v>
      </c>
      <c r="M226" s="288" t="s">
        <v>47</v>
      </c>
      <c r="N226" s="288" t="s">
        <v>66</v>
      </c>
      <c r="O226" s="288" t="s">
        <v>66</v>
      </c>
      <c r="P226" s="288" t="s">
        <v>52</v>
      </c>
      <c r="Q226" s="289">
        <v>166532</v>
      </c>
      <c r="R226" s="289">
        <v>166532</v>
      </c>
      <c r="S226" s="289">
        <v>1055293</v>
      </c>
      <c r="T226" s="289">
        <v>1055293</v>
      </c>
      <c r="U226" s="289">
        <v>98702.328999999998</v>
      </c>
      <c r="V226" s="287">
        <v>2017</v>
      </c>
      <c r="W226" s="404" t="s">
        <v>662</v>
      </c>
      <c r="X226" s="273" t="str">
        <f t="shared" si="3"/>
        <v/>
      </c>
    </row>
    <row r="227" spans="1:24" x14ac:dyDescent="0.2">
      <c r="A227" s="287">
        <v>2517</v>
      </c>
      <c r="B227" s="288" t="s">
        <v>38</v>
      </c>
      <c r="C227" s="288" t="s">
        <v>1387</v>
      </c>
      <c r="D227" s="288" t="s">
        <v>124</v>
      </c>
      <c r="E227" s="288" t="s">
        <v>741</v>
      </c>
      <c r="F227" s="287">
        <v>56505</v>
      </c>
      <c r="G227" s="288" t="s">
        <v>62</v>
      </c>
      <c r="H227" s="288" t="s">
        <v>1392</v>
      </c>
      <c r="I227" s="288" t="s">
        <v>63</v>
      </c>
      <c r="J227" s="287">
        <v>22</v>
      </c>
      <c r="K227" s="287">
        <v>1</v>
      </c>
      <c r="L227" s="288" t="s">
        <v>39</v>
      </c>
      <c r="M227" s="288" t="s">
        <v>55</v>
      </c>
      <c r="N227" s="288" t="s">
        <v>51</v>
      </c>
      <c r="O227" s="288" t="s">
        <v>51</v>
      </c>
      <c r="P227" s="288" t="s">
        <v>52</v>
      </c>
      <c r="Q227" s="289">
        <v>4190</v>
      </c>
      <c r="R227" s="289">
        <v>4190</v>
      </c>
      <c r="S227" s="289">
        <v>24384</v>
      </c>
      <c r="T227" s="289">
        <v>24384</v>
      </c>
      <c r="U227" s="289">
        <v>2168.9839999999999</v>
      </c>
      <c r="V227" s="287">
        <v>2017</v>
      </c>
      <c r="W227" s="404" t="s">
        <v>662</v>
      </c>
      <c r="X227" s="273" t="str">
        <f t="shared" si="3"/>
        <v/>
      </c>
    </row>
    <row r="228" spans="1:24" x14ac:dyDescent="0.2">
      <c r="A228" s="287">
        <v>2517</v>
      </c>
      <c r="B228" s="288" t="s">
        <v>38</v>
      </c>
      <c r="C228" s="288" t="s">
        <v>1387</v>
      </c>
      <c r="D228" s="288" t="s">
        <v>124</v>
      </c>
      <c r="E228" s="288" t="s">
        <v>741</v>
      </c>
      <c r="F228" s="287">
        <v>56505</v>
      </c>
      <c r="G228" s="288" t="s">
        <v>62</v>
      </c>
      <c r="H228" s="288" t="s">
        <v>1392</v>
      </c>
      <c r="I228" s="288" t="s">
        <v>63</v>
      </c>
      <c r="J228" s="287">
        <v>22</v>
      </c>
      <c r="K228" s="287">
        <v>1</v>
      </c>
      <c r="L228" s="288" t="s">
        <v>39</v>
      </c>
      <c r="M228" s="288" t="s">
        <v>55</v>
      </c>
      <c r="N228" s="288" t="s">
        <v>81</v>
      </c>
      <c r="O228" s="288" t="s">
        <v>72</v>
      </c>
      <c r="P228" s="288" t="s">
        <v>52</v>
      </c>
      <c r="Q228" s="289">
        <v>0</v>
      </c>
      <c r="R228" s="289">
        <v>0</v>
      </c>
      <c r="S228" s="289">
        <v>0</v>
      </c>
      <c r="T228" s="289">
        <v>0</v>
      </c>
      <c r="U228" s="289">
        <v>0</v>
      </c>
      <c r="V228" s="287">
        <v>2017</v>
      </c>
      <c r="W228" s="404" t="s">
        <v>662</v>
      </c>
      <c r="X228" s="273" t="str">
        <f t="shared" si="3"/>
        <v/>
      </c>
    </row>
    <row r="229" spans="1:24" x14ac:dyDescent="0.2">
      <c r="A229" s="287">
        <v>2517</v>
      </c>
      <c r="B229" s="288" t="s">
        <v>38</v>
      </c>
      <c r="C229" s="288" t="s">
        <v>1387</v>
      </c>
      <c r="D229" s="288" t="s">
        <v>124</v>
      </c>
      <c r="E229" s="288" t="s">
        <v>741</v>
      </c>
      <c r="F229" s="287">
        <v>56505</v>
      </c>
      <c r="G229" s="288" t="s">
        <v>62</v>
      </c>
      <c r="H229" s="288" t="s">
        <v>1392</v>
      </c>
      <c r="I229" s="288" t="s">
        <v>63</v>
      </c>
      <c r="J229" s="287">
        <v>22</v>
      </c>
      <c r="K229" s="287">
        <v>1</v>
      </c>
      <c r="L229" s="288" t="s">
        <v>39</v>
      </c>
      <c r="M229" s="288" t="s">
        <v>55</v>
      </c>
      <c r="N229" s="288" t="s">
        <v>44</v>
      </c>
      <c r="O229" s="288" t="s">
        <v>44</v>
      </c>
      <c r="P229" s="288" t="s">
        <v>1195</v>
      </c>
      <c r="Q229" s="289">
        <v>442940</v>
      </c>
      <c r="R229" s="289">
        <v>442940</v>
      </c>
      <c r="S229" s="289">
        <v>456227</v>
      </c>
      <c r="T229" s="289">
        <v>456227</v>
      </c>
      <c r="U229" s="289">
        <v>40579.016000000003</v>
      </c>
      <c r="V229" s="287">
        <v>2017</v>
      </c>
      <c r="W229" s="404" t="s">
        <v>662</v>
      </c>
      <c r="X229" s="273" t="str">
        <f t="shared" si="3"/>
        <v/>
      </c>
    </row>
    <row r="230" spans="1:24" x14ac:dyDescent="0.2">
      <c r="A230" s="287">
        <v>2517</v>
      </c>
      <c r="B230" s="288" t="s">
        <v>38</v>
      </c>
      <c r="C230" s="288" t="s">
        <v>1387</v>
      </c>
      <c r="D230" s="288" t="s">
        <v>124</v>
      </c>
      <c r="E230" s="288" t="s">
        <v>741</v>
      </c>
      <c r="F230" s="287">
        <v>56505</v>
      </c>
      <c r="G230" s="288" t="s">
        <v>62</v>
      </c>
      <c r="H230" s="288" t="s">
        <v>1392</v>
      </c>
      <c r="I230" s="288" t="s">
        <v>63</v>
      </c>
      <c r="J230" s="287">
        <v>22</v>
      </c>
      <c r="K230" s="287">
        <v>1</v>
      </c>
      <c r="L230" s="288" t="s">
        <v>39</v>
      </c>
      <c r="M230" s="288" t="s">
        <v>47</v>
      </c>
      <c r="N230" s="288" t="s">
        <v>44</v>
      </c>
      <c r="O230" s="288" t="s">
        <v>44</v>
      </c>
      <c r="P230" s="288" t="s">
        <v>1195</v>
      </c>
      <c r="Q230" s="289">
        <v>1942517</v>
      </c>
      <c r="R230" s="289">
        <v>1942517</v>
      </c>
      <c r="S230" s="289">
        <v>1993078</v>
      </c>
      <c r="T230" s="289">
        <v>1993078</v>
      </c>
      <c r="U230" s="289">
        <v>162095.78</v>
      </c>
      <c r="V230" s="287">
        <v>2017</v>
      </c>
      <c r="W230" s="404" t="s">
        <v>662</v>
      </c>
      <c r="X230" s="273" t="str">
        <f t="shared" si="3"/>
        <v/>
      </c>
    </row>
    <row r="231" spans="1:24" x14ac:dyDescent="0.2">
      <c r="A231" s="287">
        <v>2517</v>
      </c>
      <c r="B231" s="288" t="s">
        <v>38</v>
      </c>
      <c r="C231" s="288" t="s">
        <v>1387</v>
      </c>
      <c r="D231" s="288" t="s">
        <v>124</v>
      </c>
      <c r="E231" s="288" t="s">
        <v>741</v>
      </c>
      <c r="F231" s="287">
        <v>56505</v>
      </c>
      <c r="G231" s="288" t="s">
        <v>62</v>
      </c>
      <c r="H231" s="288" t="s">
        <v>1392</v>
      </c>
      <c r="I231" s="288" t="s">
        <v>63</v>
      </c>
      <c r="J231" s="287">
        <v>22</v>
      </c>
      <c r="K231" s="287">
        <v>1</v>
      </c>
      <c r="L231" s="288" t="s">
        <v>39</v>
      </c>
      <c r="M231" s="288" t="s">
        <v>47</v>
      </c>
      <c r="N231" s="288" t="s">
        <v>66</v>
      </c>
      <c r="O231" s="288" t="s">
        <v>66</v>
      </c>
      <c r="P231" s="288" t="s">
        <v>52</v>
      </c>
      <c r="Q231" s="289">
        <v>62398</v>
      </c>
      <c r="R231" s="289">
        <v>62398</v>
      </c>
      <c r="S231" s="289">
        <v>392824</v>
      </c>
      <c r="T231" s="289">
        <v>392824</v>
      </c>
      <c r="U231" s="289">
        <v>36352.218000000001</v>
      </c>
      <c r="V231" s="287">
        <v>2017</v>
      </c>
      <c r="W231" s="404" t="s">
        <v>662</v>
      </c>
      <c r="X231" s="273" t="str">
        <f t="shared" si="3"/>
        <v/>
      </c>
    </row>
    <row r="232" spans="1:24" x14ac:dyDescent="0.2">
      <c r="A232" s="287">
        <v>2518</v>
      </c>
      <c r="B232" s="288" t="s">
        <v>38</v>
      </c>
      <c r="C232" s="288" t="s">
        <v>1387</v>
      </c>
      <c r="D232" s="288" t="s">
        <v>743</v>
      </c>
      <c r="E232" s="288" t="s">
        <v>741</v>
      </c>
      <c r="F232" s="287">
        <v>56505</v>
      </c>
      <c r="G232" s="288" t="s">
        <v>62</v>
      </c>
      <c r="H232" s="288" t="s">
        <v>1392</v>
      </c>
      <c r="I232" s="288" t="s">
        <v>63</v>
      </c>
      <c r="J232" s="287">
        <v>22</v>
      </c>
      <c r="K232" s="287">
        <v>1</v>
      </c>
      <c r="L232" s="288" t="s">
        <v>39</v>
      </c>
      <c r="M232" s="288" t="s">
        <v>55</v>
      </c>
      <c r="N232" s="288" t="s">
        <v>51</v>
      </c>
      <c r="O232" s="288" t="s">
        <v>51</v>
      </c>
      <c r="P232" s="288" t="s">
        <v>52</v>
      </c>
      <c r="Q232" s="289">
        <v>2605</v>
      </c>
      <c r="R232" s="289">
        <v>2605</v>
      </c>
      <c r="S232" s="289">
        <v>14796</v>
      </c>
      <c r="T232" s="289">
        <v>14796</v>
      </c>
      <c r="U232" s="289">
        <v>720</v>
      </c>
      <c r="V232" s="287">
        <v>2017</v>
      </c>
      <c r="W232" s="404"/>
      <c r="X232" s="273" t="str">
        <f t="shared" si="3"/>
        <v/>
      </c>
    </row>
    <row r="233" spans="1:24" x14ac:dyDescent="0.2">
      <c r="A233" s="287">
        <v>2519</v>
      </c>
      <c r="B233" s="288" t="s">
        <v>38</v>
      </c>
      <c r="C233" s="288" t="s">
        <v>1387</v>
      </c>
      <c r="D233" s="288" t="s">
        <v>744</v>
      </c>
      <c r="E233" s="288" t="s">
        <v>741</v>
      </c>
      <c r="F233" s="287">
        <v>56505</v>
      </c>
      <c r="G233" s="288" t="s">
        <v>62</v>
      </c>
      <c r="H233" s="288" t="s">
        <v>1392</v>
      </c>
      <c r="I233" s="288" t="s">
        <v>63</v>
      </c>
      <c r="J233" s="287">
        <v>22</v>
      </c>
      <c r="K233" s="287">
        <v>1</v>
      </c>
      <c r="L233" s="288" t="s">
        <v>39</v>
      </c>
      <c r="M233" s="288" t="s">
        <v>55</v>
      </c>
      <c r="N233" s="288" t="s">
        <v>51</v>
      </c>
      <c r="O233" s="288" t="s">
        <v>51</v>
      </c>
      <c r="P233" s="288" t="s">
        <v>52</v>
      </c>
      <c r="Q233" s="289">
        <v>4631</v>
      </c>
      <c r="R233" s="289">
        <v>4631</v>
      </c>
      <c r="S233" s="289">
        <v>26372</v>
      </c>
      <c r="T233" s="289">
        <v>26372</v>
      </c>
      <c r="U233" s="289">
        <v>951</v>
      </c>
      <c r="V233" s="287">
        <v>2017</v>
      </c>
      <c r="W233" s="404"/>
      <c r="X233" s="273" t="str">
        <f t="shared" si="3"/>
        <v/>
      </c>
    </row>
    <row r="234" spans="1:24" x14ac:dyDescent="0.2">
      <c r="A234" s="287">
        <v>2520</v>
      </c>
      <c r="B234" s="288" t="s">
        <v>38</v>
      </c>
      <c r="C234" s="288" t="s">
        <v>1387</v>
      </c>
      <c r="D234" s="288" t="s">
        <v>745</v>
      </c>
      <c r="E234" s="288" t="s">
        <v>741</v>
      </c>
      <c r="F234" s="287">
        <v>56505</v>
      </c>
      <c r="G234" s="288" t="s">
        <v>62</v>
      </c>
      <c r="H234" s="288" t="s">
        <v>1392</v>
      </c>
      <c r="I234" s="288" t="s">
        <v>63</v>
      </c>
      <c r="J234" s="287">
        <v>22</v>
      </c>
      <c r="K234" s="287">
        <v>1</v>
      </c>
      <c r="L234" s="288" t="s">
        <v>39</v>
      </c>
      <c r="M234" s="288" t="s">
        <v>55</v>
      </c>
      <c r="N234" s="288" t="s">
        <v>51</v>
      </c>
      <c r="O234" s="288" t="s">
        <v>51</v>
      </c>
      <c r="P234" s="288" t="s">
        <v>52</v>
      </c>
      <c r="Q234" s="289">
        <v>4631</v>
      </c>
      <c r="R234" s="289">
        <v>4631</v>
      </c>
      <c r="S234" s="289">
        <v>27371</v>
      </c>
      <c r="T234" s="289">
        <v>27371</v>
      </c>
      <c r="U234" s="289">
        <v>141</v>
      </c>
      <c r="V234" s="287">
        <v>2017</v>
      </c>
      <c r="W234" s="404"/>
      <c r="X234" s="273" t="str">
        <f t="shared" si="3"/>
        <v/>
      </c>
    </row>
    <row r="235" spans="1:24" x14ac:dyDescent="0.2">
      <c r="A235" s="287">
        <v>2521</v>
      </c>
      <c r="B235" s="288" t="s">
        <v>38</v>
      </c>
      <c r="C235" s="288" t="s">
        <v>1387</v>
      </c>
      <c r="D235" s="288" t="s">
        <v>746</v>
      </c>
      <c r="E235" s="288" t="s">
        <v>741</v>
      </c>
      <c r="F235" s="287">
        <v>56505</v>
      </c>
      <c r="G235" s="288" t="s">
        <v>62</v>
      </c>
      <c r="H235" s="288" t="s">
        <v>1392</v>
      </c>
      <c r="I235" s="288" t="s">
        <v>63</v>
      </c>
      <c r="J235" s="287">
        <v>22</v>
      </c>
      <c r="K235" s="287">
        <v>1</v>
      </c>
      <c r="L235" s="288" t="s">
        <v>39</v>
      </c>
      <c r="M235" s="288" t="s">
        <v>55</v>
      </c>
      <c r="N235" s="288" t="s">
        <v>51</v>
      </c>
      <c r="O235" s="288" t="s">
        <v>51</v>
      </c>
      <c r="P235" s="288" t="s">
        <v>52</v>
      </c>
      <c r="Q235" s="289">
        <v>2598</v>
      </c>
      <c r="R235" s="289">
        <v>2598</v>
      </c>
      <c r="S235" s="289">
        <v>15097</v>
      </c>
      <c r="T235" s="289">
        <v>15097</v>
      </c>
      <c r="U235" s="289">
        <v>732</v>
      </c>
      <c r="V235" s="287">
        <v>2017</v>
      </c>
      <c r="W235" s="404" t="s">
        <v>662</v>
      </c>
      <c r="X235" s="273" t="str">
        <f t="shared" si="3"/>
        <v/>
      </c>
    </row>
    <row r="236" spans="1:24" x14ac:dyDescent="0.2">
      <c r="A236" s="287">
        <v>2522</v>
      </c>
      <c r="B236" s="288" t="s">
        <v>38</v>
      </c>
      <c r="C236" s="288" t="s">
        <v>1387</v>
      </c>
      <c r="D236" s="288" t="s">
        <v>747</v>
      </c>
      <c r="E236" s="288" t="s">
        <v>687</v>
      </c>
      <c r="F236" s="287">
        <v>13511</v>
      </c>
      <c r="G236" s="288" t="s">
        <v>62</v>
      </c>
      <c r="H236" s="288" t="s">
        <v>1392</v>
      </c>
      <c r="I236" s="288" t="s">
        <v>63</v>
      </c>
      <c r="J236" s="287">
        <v>22</v>
      </c>
      <c r="K236" s="287">
        <v>1</v>
      </c>
      <c r="L236" s="288" t="s">
        <v>39</v>
      </c>
      <c r="M236" s="288" t="s">
        <v>40</v>
      </c>
      <c r="N236" s="288" t="s">
        <v>41</v>
      </c>
      <c r="O236" s="288" t="s">
        <v>42</v>
      </c>
      <c r="P236" s="288" t="s">
        <v>1387</v>
      </c>
      <c r="Q236" s="289">
        <v>0</v>
      </c>
      <c r="R236" s="289">
        <v>0</v>
      </c>
      <c r="S236" s="289">
        <v>259557</v>
      </c>
      <c r="T236" s="289">
        <v>259557</v>
      </c>
      <c r="U236" s="289">
        <v>28173</v>
      </c>
      <c r="V236" s="287">
        <v>2017</v>
      </c>
      <c r="W236" s="404"/>
      <c r="X236" s="273" t="str">
        <f t="shared" si="3"/>
        <v/>
      </c>
    </row>
    <row r="237" spans="1:24" x14ac:dyDescent="0.2">
      <c r="A237" s="287">
        <v>2527</v>
      </c>
      <c r="B237" s="288" t="s">
        <v>38</v>
      </c>
      <c r="C237" s="288" t="s">
        <v>1387</v>
      </c>
      <c r="D237" s="288" t="s">
        <v>1492</v>
      </c>
      <c r="E237" s="288" t="s">
        <v>1508</v>
      </c>
      <c r="F237" s="287">
        <v>25</v>
      </c>
      <c r="G237" s="288" t="s">
        <v>62</v>
      </c>
      <c r="H237" s="288" t="s">
        <v>1392</v>
      </c>
      <c r="I237" s="288" t="s">
        <v>63</v>
      </c>
      <c r="J237" s="287">
        <v>22</v>
      </c>
      <c r="K237" s="287">
        <v>2</v>
      </c>
      <c r="L237" s="288" t="s">
        <v>57</v>
      </c>
      <c r="M237" s="288" t="s">
        <v>47</v>
      </c>
      <c r="N237" s="288" t="s">
        <v>48</v>
      </c>
      <c r="O237" s="288" t="s">
        <v>49</v>
      </c>
      <c r="P237" s="288" t="s">
        <v>50</v>
      </c>
      <c r="Q237" s="289">
        <v>0</v>
      </c>
      <c r="R237" s="289">
        <v>0</v>
      </c>
      <c r="S237" s="289">
        <v>0</v>
      </c>
      <c r="T237" s="289">
        <v>0</v>
      </c>
      <c r="U237" s="289">
        <v>0</v>
      </c>
      <c r="V237" s="287">
        <v>2017</v>
      </c>
      <c r="W237" s="404"/>
      <c r="X237" s="273" t="str">
        <f t="shared" si="3"/>
        <v/>
      </c>
    </row>
    <row r="238" spans="1:24" x14ac:dyDescent="0.2">
      <c r="A238" s="287">
        <v>2527</v>
      </c>
      <c r="B238" s="288" t="s">
        <v>38</v>
      </c>
      <c r="C238" s="288" t="s">
        <v>1387</v>
      </c>
      <c r="D238" s="288" t="s">
        <v>1492</v>
      </c>
      <c r="E238" s="288" t="s">
        <v>1508</v>
      </c>
      <c r="F238" s="287">
        <v>25</v>
      </c>
      <c r="G238" s="288" t="s">
        <v>62</v>
      </c>
      <c r="H238" s="288" t="s">
        <v>1392</v>
      </c>
      <c r="I238" s="288" t="s">
        <v>63</v>
      </c>
      <c r="J238" s="287">
        <v>22</v>
      </c>
      <c r="K238" s="287">
        <v>2</v>
      </c>
      <c r="L238" s="288" t="s">
        <v>57</v>
      </c>
      <c r="M238" s="288" t="s">
        <v>47</v>
      </c>
      <c r="N238" s="288" t="s">
        <v>51</v>
      </c>
      <c r="O238" s="288" t="s">
        <v>51</v>
      </c>
      <c r="P238" s="288" t="s">
        <v>52</v>
      </c>
      <c r="Q238" s="289">
        <v>0</v>
      </c>
      <c r="R238" s="289">
        <v>0</v>
      </c>
      <c r="S238" s="289">
        <v>0</v>
      </c>
      <c r="T238" s="289">
        <v>0</v>
      </c>
      <c r="U238" s="289">
        <v>0</v>
      </c>
      <c r="V238" s="287">
        <v>2017</v>
      </c>
      <c r="W238" s="404"/>
      <c r="X238" s="273" t="str">
        <f t="shared" si="3"/>
        <v/>
      </c>
    </row>
    <row r="239" spans="1:24" x14ac:dyDescent="0.2">
      <c r="A239" s="287">
        <v>2527</v>
      </c>
      <c r="B239" s="288" t="s">
        <v>38</v>
      </c>
      <c r="C239" s="288" t="s">
        <v>1387</v>
      </c>
      <c r="D239" s="288" t="s">
        <v>1492</v>
      </c>
      <c r="E239" s="288" t="s">
        <v>1508</v>
      </c>
      <c r="F239" s="287">
        <v>25</v>
      </c>
      <c r="G239" s="288" t="s">
        <v>62</v>
      </c>
      <c r="H239" s="288" t="s">
        <v>1392</v>
      </c>
      <c r="I239" s="288" t="s">
        <v>63</v>
      </c>
      <c r="J239" s="287">
        <v>22</v>
      </c>
      <c r="K239" s="287">
        <v>2</v>
      </c>
      <c r="L239" s="288" t="s">
        <v>57</v>
      </c>
      <c r="M239" s="288" t="s">
        <v>47</v>
      </c>
      <c r="N239" s="288" t="s">
        <v>44</v>
      </c>
      <c r="O239" s="288" t="s">
        <v>44</v>
      </c>
      <c r="P239" s="288" t="s">
        <v>1195</v>
      </c>
      <c r="Q239" s="289">
        <v>1795000</v>
      </c>
      <c r="R239" s="289">
        <v>1795000</v>
      </c>
      <c r="S239" s="289">
        <v>1845260</v>
      </c>
      <c r="T239" s="289">
        <v>1845260</v>
      </c>
      <c r="U239" s="289">
        <v>167143</v>
      </c>
      <c r="V239" s="287">
        <v>2017</v>
      </c>
      <c r="W239" s="404"/>
      <c r="X239" s="273" t="str">
        <f t="shared" si="3"/>
        <v/>
      </c>
    </row>
    <row r="240" spans="1:24" x14ac:dyDescent="0.2">
      <c r="A240" s="287">
        <v>2527</v>
      </c>
      <c r="B240" s="288" t="s">
        <v>38</v>
      </c>
      <c r="C240" s="288" t="s">
        <v>1387</v>
      </c>
      <c r="D240" s="288" t="s">
        <v>1492</v>
      </c>
      <c r="E240" s="288" t="s">
        <v>1508</v>
      </c>
      <c r="F240" s="287">
        <v>25</v>
      </c>
      <c r="G240" s="288" t="s">
        <v>62</v>
      </c>
      <c r="H240" s="288" t="s">
        <v>1392</v>
      </c>
      <c r="I240" s="288" t="s">
        <v>63</v>
      </c>
      <c r="J240" s="287">
        <v>22</v>
      </c>
      <c r="K240" s="287">
        <v>2</v>
      </c>
      <c r="L240" s="288" t="s">
        <v>57</v>
      </c>
      <c r="M240" s="288" t="s">
        <v>47</v>
      </c>
      <c r="N240" s="288" t="s">
        <v>53</v>
      </c>
      <c r="O240" s="288" t="s">
        <v>49</v>
      </c>
      <c r="P240" s="288" t="s">
        <v>50</v>
      </c>
      <c r="Q240" s="289">
        <v>0</v>
      </c>
      <c r="R240" s="289">
        <v>0</v>
      </c>
      <c r="S240" s="289">
        <v>0</v>
      </c>
      <c r="T240" s="289">
        <v>0</v>
      </c>
      <c r="U240" s="289">
        <v>0</v>
      </c>
      <c r="V240" s="287">
        <v>2017</v>
      </c>
      <c r="W240" s="404"/>
      <c r="X240" s="273" t="str">
        <f t="shared" si="3"/>
        <v/>
      </c>
    </row>
    <row r="241" spans="1:24" x14ac:dyDescent="0.2">
      <c r="A241" s="287">
        <v>2527</v>
      </c>
      <c r="B241" s="288" t="s">
        <v>38</v>
      </c>
      <c r="C241" s="288" t="s">
        <v>1387</v>
      </c>
      <c r="D241" s="288" t="s">
        <v>1492</v>
      </c>
      <c r="E241" s="288" t="s">
        <v>1508</v>
      </c>
      <c r="F241" s="287">
        <v>25</v>
      </c>
      <c r="G241" s="288" t="s">
        <v>62</v>
      </c>
      <c r="H241" s="288" t="s">
        <v>1392</v>
      </c>
      <c r="I241" s="288" t="s">
        <v>63</v>
      </c>
      <c r="J241" s="287">
        <v>22</v>
      </c>
      <c r="K241" s="287">
        <v>2</v>
      </c>
      <c r="L241" s="288" t="s">
        <v>57</v>
      </c>
      <c r="M241" s="288" t="s">
        <v>47</v>
      </c>
      <c r="N241" s="288" t="s">
        <v>74</v>
      </c>
      <c r="O241" s="288" t="s">
        <v>75</v>
      </c>
      <c r="P241" s="288" t="s">
        <v>50</v>
      </c>
      <c r="Q241" s="289">
        <v>0</v>
      </c>
      <c r="R241" s="289">
        <v>0</v>
      </c>
      <c r="S241" s="289">
        <v>0</v>
      </c>
      <c r="T241" s="289">
        <v>0</v>
      </c>
      <c r="U241" s="289">
        <v>0</v>
      </c>
      <c r="V241" s="287">
        <v>2017</v>
      </c>
      <c r="W241" s="404"/>
      <c r="X241" s="273" t="str">
        <f t="shared" si="3"/>
        <v/>
      </c>
    </row>
    <row r="242" spans="1:24" x14ac:dyDescent="0.2">
      <c r="A242" s="287">
        <v>2528</v>
      </c>
      <c r="B242" s="288" t="s">
        <v>38</v>
      </c>
      <c r="C242" s="288" t="s">
        <v>1387</v>
      </c>
      <c r="D242" s="288" t="s">
        <v>1942</v>
      </c>
      <c r="E242" s="288" t="s">
        <v>687</v>
      </c>
      <c r="F242" s="287">
        <v>13511</v>
      </c>
      <c r="G242" s="288" t="s">
        <v>62</v>
      </c>
      <c r="H242" s="288" t="s">
        <v>1392</v>
      </c>
      <c r="I242" s="288" t="s">
        <v>63</v>
      </c>
      <c r="J242" s="287">
        <v>22</v>
      </c>
      <c r="K242" s="287">
        <v>1</v>
      </c>
      <c r="L242" s="288" t="s">
        <v>39</v>
      </c>
      <c r="M242" s="288" t="s">
        <v>56</v>
      </c>
      <c r="N242" s="288" t="s">
        <v>51</v>
      </c>
      <c r="O242" s="288" t="s">
        <v>51</v>
      </c>
      <c r="P242" s="288" t="s">
        <v>52</v>
      </c>
      <c r="Q242" s="289">
        <v>252</v>
      </c>
      <c r="R242" s="289">
        <v>252</v>
      </c>
      <c r="S242" s="289">
        <v>1456</v>
      </c>
      <c r="T242" s="289">
        <v>1456</v>
      </c>
      <c r="U242" s="289">
        <v>31</v>
      </c>
      <c r="V242" s="287">
        <v>2017</v>
      </c>
      <c r="W242" s="404"/>
      <c r="X242" s="273" t="str">
        <f t="shared" si="3"/>
        <v/>
      </c>
    </row>
    <row r="243" spans="1:24" x14ac:dyDescent="0.2">
      <c r="A243" s="287">
        <v>2530</v>
      </c>
      <c r="B243" s="288" t="s">
        <v>38</v>
      </c>
      <c r="C243" s="288" t="s">
        <v>1387</v>
      </c>
      <c r="D243" s="288" t="s">
        <v>1509</v>
      </c>
      <c r="E243" s="288" t="s">
        <v>687</v>
      </c>
      <c r="F243" s="287">
        <v>13511</v>
      </c>
      <c r="G243" s="288" t="s">
        <v>62</v>
      </c>
      <c r="H243" s="288" t="s">
        <v>1392</v>
      </c>
      <c r="I243" s="288" t="s">
        <v>63</v>
      </c>
      <c r="J243" s="287">
        <v>22</v>
      </c>
      <c r="K243" s="287">
        <v>1</v>
      </c>
      <c r="L243" s="288" t="s">
        <v>39</v>
      </c>
      <c r="M243" s="288" t="s">
        <v>40</v>
      </c>
      <c r="N243" s="288" t="s">
        <v>41</v>
      </c>
      <c r="O243" s="288" t="s">
        <v>42</v>
      </c>
      <c r="P243" s="288" t="s">
        <v>1387</v>
      </c>
      <c r="Q243" s="289">
        <v>0</v>
      </c>
      <c r="R243" s="289">
        <v>0</v>
      </c>
      <c r="S243" s="289">
        <v>540526</v>
      </c>
      <c r="T243" s="289">
        <v>540526</v>
      </c>
      <c r="U243" s="289">
        <v>58670</v>
      </c>
      <c r="V243" s="287">
        <v>2017</v>
      </c>
      <c r="W243" s="404"/>
      <c r="X243" s="273" t="str">
        <f t="shared" si="3"/>
        <v/>
      </c>
    </row>
    <row r="244" spans="1:24" x14ac:dyDescent="0.2">
      <c r="A244" s="287">
        <v>2532</v>
      </c>
      <c r="B244" s="288" t="s">
        <v>38</v>
      </c>
      <c r="C244" s="288" t="s">
        <v>1387</v>
      </c>
      <c r="D244" s="288" t="s">
        <v>748</v>
      </c>
      <c r="E244" s="288" t="s">
        <v>687</v>
      </c>
      <c r="F244" s="287">
        <v>13511</v>
      </c>
      <c r="G244" s="288" t="s">
        <v>62</v>
      </c>
      <c r="H244" s="288" t="s">
        <v>1392</v>
      </c>
      <c r="I244" s="288" t="s">
        <v>63</v>
      </c>
      <c r="J244" s="287">
        <v>22</v>
      </c>
      <c r="K244" s="287">
        <v>1</v>
      </c>
      <c r="L244" s="288" t="s">
        <v>39</v>
      </c>
      <c r="M244" s="288" t="s">
        <v>40</v>
      </c>
      <c r="N244" s="288" t="s">
        <v>41</v>
      </c>
      <c r="O244" s="288" t="s">
        <v>42</v>
      </c>
      <c r="P244" s="288" t="s">
        <v>1387</v>
      </c>
      <c r="Q244" s="289">
        <v>0</v>
      </c>
      <c r="R244" s="289">
        <v>0</v>
      </c>
      <c r="S244" s="289">
        <v>117041</v>
      </c>
      <c r="T244" s="289">
        <v>117041</v>
      </c>
      <c r="U244" s="289">
        <v>12704</v>
      </c>
      <c r="V244" s="287">
        <v>2017</v>
      </c>
      <c r="W244" s="404"/>
      <c r="X244" s="273" t="str">
        <f t="shared" si="3"/>
        <v/>
      </c>
    </row>
    <row r="245" spans="1:24" x14ac:dyDescent="0.2">
      <c r="A245" s="287">
        <v>2535</v>
      </c>
      <c r="B245" s="288" t="s">
        <v>38</v>
      </c>
      <c r="C245" s="288" t="s">
        <v>1387</v>
      </c>
      <c r="D245" s="288" t="s">
        <v>1371</v>
      </c>
      <c r="E245" s="288" t="s">
        <v>1296</v>
      </c>
      <c r="F245" s="287">
        <v>22125</v>
      </c>
      <c r="G245" s="288" t="s">
        <v>62</v>
      </c>
      <c r="H245" s="288" t="s">
        <v>1392</v>
      </c>
      <c r="I245" s="288" t="s">
        <v>63</v>
      </c>
      <c r="J245" s="287">
        <v>22</v>
      </c>
      <c r="K245" s="287">
        <v>2</v>
      </c>
      <c r="L245" s="288" t="s">
        <v>57</v>
      </c>
      <c r="M245" s="288" t="s">
        <v>47</v>
      </c>
      <c r="N245" s="288" t="s">
        <v>48</v>
      </c>
      <c r="O245" s="288" t="s">
        <v>49</v>
      </c>
      <c r="P245" s="288" t="s">
        <v>50</v>
      </c>
      <c r="Q245" s="289">
        <v>103294</v>
      </c>
      <c r="R245" s="289">
        <v>103294</v>
      </c>
      <c r="S245" s="289">
        <v>2632719</v>
      </c>
      <c r="T245" s="289">
        <v>2632719</v>
      </c>
      <c r="U245" s="289">
        <v>220762.94</v>
      </c>
      <c r="V245" s="287">
        <v>2017</v>
      </c>
      <c r="W245" s="404" t="s">
        <v>662</v>
      </c>
      <c r="X245" s="273" t="str">
        <f t="shared" si="3"/>
        <v/>
      </c>
    </row>
    <row r="246" spans="1:24" x14ac:dyDescent="0.2">
      <c r="A246" s="287">
        <v>2535</v>
      </c>
      <c r="B246" s="288" t="s">
        <v>38</v>
      </c>
      <c r="C246" s="288" t="s">
        <v>1387</v>
      </c>
      <c r="D246" s="288" t="s">
        <v>1371</v>
      </c>
      <c r="E246" s="288" t="s">
        <v>1296</v>
      </c>
      <c r="F246" s="287">
        <v>22125</v>
      </c>
      <c r="G246" s="288" t="s">
        <v>62</v>
      </c>
      <c r="H246" s="288" t="s">
        <v>1392</v>
      </c>
      <c r="I246" s="288" t="s">
        <v>63</v>
      </c>
      <c r="J246" s="287">
        <v>22</v>
      </c>
      <c r="K246" s="287">
        <v>2</v>
      </c>
      <c r="L246" s="288" t="s">
        <v>57</v>
      </c>
      <c r="M246" s="288" t="s">
        <v>47</v>
      </c>
      <c r="N246" s="288" t="s">
        <v>51</v>
      </c>
      <c r="O246" s="288" t="s">
        <v>51</v>
      </c>
      <c r="P246" s="288" t="s">
        <v>52</v>
      </c>
      <c r="Q246" s="289">
        <v>7323</v>
      </c>
      <c r="R246" s="289">
        <v>7323</v>
      </c>
      <c r="S246" s="289">
        <v>42382</v>
      </c>
      <c r="T246" s="289">
        <v>42382</v>
      </c>
      <c r="U246" s="289">
        <v>3539.0630000000001</v>
      </c>
      <c r="V246" s="287">
        <v>2017</v>
      </c>
      <c r="W246" s="404" t="s">
        <v>662</v>
      </c>
      <c r="X246" s="273" t="str">
        <f t="shared" si="3"/>
        <v/>
      </c>
    </row>
    <row r="247" spans="1:24" x14ac:dyDescent="0.2">
      <c r="A247" s="287">
        <v>2539</v>
      </c>
      <c r="B247" s="288" t="s">
        <v>38</v>
      </c>
      <c r="C247" s="288" t="s">
        <v>1387</v>
      </c>
      <c r="D247" s="288" t="s">
        <v>125</v>
      </c>
      <c r="E247" s="288" t="s">
        <v>126</v>
      </c>
      <c r="F247" s="287">
        <v>14294</v>
      </c>
      <c r="G247" s="288" t="s">
        <v>62</v>
      </c>
      <c r="H247" s="288" t="s">
        <v>1392</v>
      </c>
      <c r="I247" s="288" t="s">
        <v>63</v>
      </c>
      <c r="J247" s="287">
        <v>22</v>
      </c>
      <c r="K247" s="287">
        <v>2</v>
      </c>
      <c r="L247" s="288" t="s">
        <v>57</v>
      </c>
      <c r="M247" s="288" t="s">
        <v>43</v>
      </c>
      <c r="N247" s="288" t="s">
        <v>81</v>
      </c>
      <c r="O247" s="288" t="s">
        <v>72</v>
      </c>
      <c r="P247" s="288" t="s">
        <v>52</v>
      </c>
      <c r="Q247" s="289">
        <v>0</v>
      </c>
      <c r="R247" s="289">
        <v>0</v>
      </c>
      <c r="S247" s="289">
        <v>0</v>
      </c>
      <c r="T247" s="289">
        <v>0</v>
      </c>
      <c r="U247" s="289">
        <v>0</v>
      </c>
      <c r="V247" s="287">
        <v>2017</v>
      </c>
      <c r="W247" s="404" t="s">
        <v>662</v>
      </c>
      <c r="X247" s="273" t="str">
        <f t="shared" si="3"/>
        <v/>
      </c>
    </row>
    <row r="248" spans="1:24" x14ac:dyDescent="0.2">
      <c r="A248" s="287">
        <v>2539</v>
      </c>
      <c r="B248" s="288" t="s">
        <v>38</v>
      </c>
      <c r="C248" s="288" t="s">
        <v>1387</v>
      </c>
      <c r="D248" s="288" t="s">
        <v>125</v>
      </c>
      <c r="E248" s="288" t="s">
        <v>126</v>
      </c>
      <c r="F248" s="287">
        <v>14294</v>
      </c>
      <c r="G248" s="288" t="s">
        <v>62</v>
      </c>
      <c r="H248" s="288" t="s">
        <v>1392</v>
      </c>
      <c r="I248" s="288" t="s">
        <v>63</v>
      </c>
      <c r="J248" s="287">
        <v>22</v>
      </c>
      <c r="K248" s="287">
        <v>2</v>
      </c>
      <c r="L248" s="288" t="s">
        <v>57</v>
      </c>
      <c r="M248" s="288" t="s">
        <v>43</v>
      </c>
      <c r="N248" s="288" t="s">
        <v>44</v>
      </c>
      <c r="O248" s="288" t="s">
        <v>44</v>
      </c>
      <c r="P248" s="288" t="s">
        <v>1195</v>
      </c>
      <c r="Q248" s="289">
        <v>57754</v>
      </c>
      <c r="R248" s="289">
        <v>57754</v>
      </c>
      <c r="S248" s="289">
        <v>59426</v>
      </c>
      <c r="T248" s="289">
        <v>59426</v>
      </c>
      <c r="U248" s="289">
        <v>1749423</v>
      </c>
      <c r="V248" s="287">
        <v>2017</v>
      </c>
      <c r="W248" s="404" t="s">
        <v>662</v>
      </c>
      <c r="X248" s="273" t="str">
        <f t="shared" si="3"/>
        <v/>
      </c>
    </row>
    <row r="249" spans="1:24" x14ac:dyDescent="0.2">
      <c r="A249" s="287">
        <v>2539</v>
      </c>
      <c r="B249" s="288" t="s">
        <v>38</v>
      </c>
      <c r="C249" s="288" t="s">
        <v>1387</v>
      </c>
      <c r="D249" s="288" t="s">
        <v>125</v>
      </c>
      <c r="E249" s="288" t="s">
        <v>126</v>
      </c>
      <c r="F249" s="287">
        <v>14294</v>
      </c>
      <c r="G249" s="288" t="s">
        <v>62</v>
      </c>
      <c r="H249" s="288" t="s">
        <v>1392</v>
      </c>
      <c r="I249" s="288" t="s">
        <v>63</v>
      </c>
      <c r="J249" s="287">
        <v>22</v>
      </c>
      <c r="K249" s="287">
        <v>2</v>
      </c>
      <c r="L249" s="288" t="s">
        <v>57</v>
      </c>
      <c r="M249" s="288" t="s">
        <v>46</v>
      </c>
      <c r="N249" s="288" t="s">
        <v>81</v>
      </c>
      <c r="O249" s="288" t="s">
        <v>72</v>
      </c>
      <c r="P249" s="288" t="s">
        <v>52</v>
      </c>
      <c r="Q249" s="289">
        <v>0</v>
      </c>
      <c r="R249" s="289">
        <v>0</v>
      </c>
      <c r="S249" s="289">
        <v>0</v>
      </c>
      <c r="T249" s="289">
        <v>0</v>
      </c>
      <c r="U249" s="289">
        <v>0</v>
      </c>
      <c r="V249" s="287">
        <v>2017</v>
      </c>
      <c r="W249" s="404" t="s">
        <v>662</v>
      </c>
      <c r="X249" s="273" t="str">
        <f t="shared" si="3"/>
        <v/>
      </c>
    </row>
    <row r="250" spans="1:24" x14ac:dyDescent="0.2">
      <c r="A250" s="287">
        <v>2539</v>
      </c>
      <c r="B250" s="288" t="s">
        <v>38</v>
      </c>
      <c r="C250" s="288" t="s">
        <v>1387</v>
      </c>
      <c r="D250" s="288" t="s">
        <v>125</v>
      </c>
      <c r="E250" s="288" t="s">
        <v>126</v>
      </c>
      <c r="F250" s="287">
        <v>14294</v>
      </c>
      <c r="G250" s="288" t="s">
        <v>62</v>
      </c>
      <c r="H250" s="288" t="s">
        <v>1392</v>
      </c>
      <c r="I250" s="288" t="s">
        <v>63</v>
      </c>
      <c r="J250" s="287">
        <v>22</v>
      </c>
      <c r="K250" s="287">
        <v>2</v>
      </c>
      <c r="L250" s="288" t="s">
        <v>57</v>
      </c>
      <c r="M250" s="288" t="s">
        <v>46</v>
      </c>
      <c r="N250" s="288" t="s">
        <v>44</v>
      </c>
      <c r="O250" s="288" t="s">
        <v>44</v>
      </c>
      <c r="P250" s="288" t="s">
        <v>1195</v>
      </c>
      <c r="Q250" s="289">
        <v>36069135</v>
      </c>
      <c r="R250" s="289">
        <v>36069135</v>
      </c>
      <c r="S250" s="289">
        <v>37141447</v>
      </c>
      <c r="T250" s="289">
        <v>37141447</v>
      </c>
      <c r="U250" s="289">
        <v>3554296</v>
      </c>
      <c r="V250" s="287">
        <v>2017</v>
      </c>
      <c r="W250" s="404" t="s">
        <v>662</v>
      </c>
      <c r="X250" s="273" t="str">
        <f t="shared" si="3"/>
        <v/>
      </c>
    </row>
    <row r="251" spans="1:24" x14ac:dyDescent="0.2">
      <c r="A251" s="287">
        <v>2540</v>
      </c>
      <c r="B251" s="288" t="s">
        <v>38</v>
      </c>
      <c r="C251" s="288" t="s">
        <v>1387</v>
      </c>
      <c r="D251" s="288" t="s">
        <v>749</v>
      </c>
      <c r="E251" s="288" t="s">
        <v>127</v>
      </c>
      <c r="F251" s="287">
        <v>5914</v>
      </c>
      <c r="G251" s="288" t="s">
        <v>62</v>
      </c>
      <c r="H251" s="288" t="s">
        <v>1392</v>
      </c>
      <c r="I251" s="288" t="s">
        <v>63</v>
      </c>
      <c r="J251" s="287">
        <v>22</v>
      </c>
      <c r="K251" s="287">
        <v>2</v>
      </c>
      <c r="L251" s="288" t="s">
        <v>57</v>
      </c>
      <c r="M251" s="288" t="s">
        <v>40</v>
      </c>
      <c r="N251" s="288" t="s">
        <v>41</v>
      </c>
      <c r="O251" s="288" t="s">
        <v>42</v>
      </c>
      <c r="P251" s="288" t="s">
        <v>1387</v>
      </c>
      <c r="Q251" s="289">
        <v>0</v>
      </c>
      <c r="R251" s="289">
        <v>0</v>
      </c>
      <c r="S251" s="289">
        <v>159652</v>
      </c>
      <c r="T251" s="289">
        <v>159652</v>
      </c>
      <c r="U251" s="289">
        <v>17329</v>
      </c>
      <c r="V251" s="287">
        <v>2017</v>
      </c>
      <c r="W251" s="404"/>
      <c r="X251" s="273" t="str">
        <f t="shared" si="3"/>
        <v/>
      </c>
    </row>
    <row r="252" spans="1:24" x14ac:dyDescent="0.2">
      <c r="A252" s="287">
        <v>2543</v>
      </c>
      <c r="B252" s="288" t="s">
        <v>38</v>
      </c>
      <c r="C252" s="288" t="s">
        <v>1387</v>
      </c>
      <c r="D252" s="288" t="s">
        <v>750</v>
      </c>
      <c r="E252" s="288" t="s">
        <v>127</v>
      </c>
      <c r="F252" s="287">
        <v>5914</v>
      </c>
      <c r="G252" s="288" t="s">
        <v>62</v>
      </c>
      <c r="H252" s="288" t="s">
        <v>1392</v>
      </c>
      <c r="I252" s="288" t="s">
        <v>63</v>
      </c>
      <c r="J252" s="287">
        <v>22</v>
      </c>
      <c r="K252" s="287">
        <v>2</v>
      </c>
      <c r="L252" s="288" t="s">
        <v>57</v>
      </c>
      <c r="M252" s="288" t="s">
        <v>40</v>
      </c>
      <c r="N252" s="288" t="s">
        <v>41</v>
      </c>
      <c r="O252" s="288" t="s">
        <v>42</v>
      </c>
      <c r="P252" s="288" t="s">
        <v>1387</v>
      </c>
      <c r="Q252" s="289">
        <v>0</v>
      </c>
      <c r="R252" s="289">
        <v>0</v>
      </c>
      <c r="S252" s="289">
        <v>561365</v>
      </c>
      <c r="T252" s="289">
        <v>561365</v>
      </c>
      <c r="U252" s="289">
        <v>60932</v>
      </c>
      <c r="V252" s="287">
        <v>2017</v>
      </c>
      <c r="W252" s="404"/>
      <c r="X252" s="273" t="str">
        <f t="shared" si="3"/>
        <v/>
      </c>
    </row>
    <row r="253" spans="1:24" x14ac:dyDescent="0.2">
      <c r="A253" s="287">
        <v>2544</v>
      </c>
      <c r="B253" s="288" t="s">
        <v>38</v>
      </c>
      <c r="C253" s="288" t="s">
        <v>1387</v>
      </c>
      <c r="D253" s="288" t="s">
        <v>751</v>
      </c>
      <c r="E253" s="288" t="s">
        <v>127</v>
      </c>
      <c r="F253" s="287">
        <v>5914</v>
      </c>
      <c r="G253" s="288" t="s">
        <v>62</v>
      </c>
      <c r="H253" s="288" t="s">
        <v>1392</v>
      </c>
      <c r="I253" s="288" t="s">
        <v>63</v>
      </c>
      <c r="J253" s="287">
        <v>22</v>
      </c>
      <c r="K253" s="287">
        <v>2</v>
      </c>
      <c r="L253" s="288" t="s">
        <v>57</v>
      </c>
      <c r="M253" s="288" t="s">
        <v>40</v>
      </c>
      <c r="N253" s="288" t="s">
        <v>41</v>
      </c>
      <c r="O253" s="288" t="s">
        <v>42</v>
      </c>
      <c r="P253" s="288" t="s">
        <v>1387</v>
      </c>
      <c r="Q253" s="289">
        <v>0</v>
      </c>
      <c r="R253" s="289">
        <v>0</v>
      </c>
      <c r="S253" s="289">
        <v>119004</v>
      </c>
      <c r="T253" s="289">
        <v>119004</v>
      </c>
      <c r="U253" s="289">
        <v>12917</v>
      </c>
      <c r="V253" s="287">
        <v>2017</v>
      </c>
      <c r="W253" s="404"/>
      <c r="X253" s="273" t="str">
        <f t="shared" si="3"/>
        <v/>
      </c>
    </row>
    <row r="254" spans="1:24" x14ac:dyDescent="0.2">
      <c r="A254" s="287">
        <v>2545</v>
      </c>
      <c r="B254" s="288" t="s">
        <v>38</v>
      </c>
      <c r="C254" s="288" t="s">
        <v>1387</v>
      </c>
      <c r="D254" s="288" t="s">
        <v>752</v>
      </c>
      <c r="E254" s="288" t="s">
        <v>127</v>
      </c>
      <c r="F254" s="287">
        <v>5914</v>
      </c>
      <c r="G254" s="288" t="s">
        <v>62</v>
      </c>
      <c r="H254" s="288" t="s">
        <v>1392</v>
      </c>
      <c r="I254" s="288" t="s">
        <v>63</v>
      </c>
      <c r="J254" s="287">
        <v>22</v>
      </c>
      <c r="K254" s="287">
        <v>2</v>
      </c>
      <c r="L254" s="288" t="s">
        <v>57</v>
      </c>
      <c r="M254" s="288" t="s">
        <v>40</v>
      </c>
      <c r="N254" s="288" t="s">
        <v>41</v>
      </c>
      <c r="O254" s="288" t="s">
        <v>42</v>
      </c>
      <c r="P254" s="288" t="s">
        <v>1387</v>
      </c>
      <c r="Q254" s="289">
        <v>0</v>
      </c>
      <c r="R254" s="289">
        <v>0</v>
      </c>
      <c r="S254" s="289">
        <v>1051839</v>
      </c>
      <c r="T254" s="289">
        <v>1051839</v>
      </c>
      <c r="U254" s="289">
        <v>114169</v>
      </c>
      <c r="V254" s="287">
        <v>2017</v>
      </c>
      <c r="W254" s="404"/>
      <c r="X254" s="273" t="str">
        <f t="shared" si="3"/>
        <v/>
      </c>
    </row>
    <row r="255" spans="1:24" x14ac:dyDescent="0.2">
      <c r="A255" s="287">
        <v>2546</v>
      </c>
      <c r="B255" s="288" t="s">
        <v>38</v>
      </c>
      <c r="C255" s="288" t="s">
        <v>1387</v>
      </c>
      <c r="D255" s="288" t="s">
        <v>753</v>
      </c>
      <c r="E255" s="288" t="s">
        <v>127</v>
      </c>
      <c r="F255" s="287">
        <v>5914</v>
      </c>
      <c r="G255" s="288" t="s">
        <v>62</v>
      </c>
      <c r="H255" s="288" t="s">
        <v>1392</v>
      </c>
      <c r="I255" s="288" t="s">
        <v>63</v>
      </c>
      <c r="J255" s="287">
        <v>22</v>
      </c>
      <c r="K255" s="287">
        <v>2</v>
      </c>
      <c r="L255" s="288" t="s">
        <v>57</v>
      </c>
      <c r="M255" s="288" t="s">
        <v>40</v>
      </c>
      <c r="N255" s="288" t="s">
        <v>41</v>
      </c>
      <c r="O255" s="288" t="s">
        <v>42</v>
      </c>
      <c r="P255" s="288" t="s">
        <v>1387</v>
      </c>
      <c r="Q255" s="289">
        <v>0</v>
      </c>
      <c r="R255" s="289">
        <v>0</v>
      </c>
      <c r="S255" s="289">
        <v>349395</v>
      </c>
      <c r="T255" s="289">
        <v>349395</v>
      </c>
      <c r="U255" s="289">
        <v>37924</v>
      </c>
      <c r="V255" s="287">
        <v>2017</v>
      </c>
      <c r="W255" s="404"/>
      <c r="X255" s="273" t="str">
        <f t="shared" si="3"/>
        <v/>
      </c>
    </row>
    <row r="256" spans="1:24" x14ac:dyDescent="0.2">
      <c r="A256" s="287">
        <v>2547</v>
      </c>
      <c r="B256" s="288" t="s">
        <v>38</v>
      </c>
      <c r="C256" s="288" t="s">
        <v>1387</v>
      </c>
      <c r="D256" s="288" t="s">
        <v>754</v>
      </c>
      <c r="E256" s="288" t="s">
        <v>127</v>
      </c>
      <c r="F256" s="287">
        <v>5914</v>
      </c>
      <c r="G256" s="288" t="s">
        <v>62</v>
      </c>
      <c r="H256" s="288" t="s">
        <v>1392</v>
      </c>
      <c r="I256" s="288" t="s">
        <v>63</v>
      </c>
      <c r="J256" s="287">
        <v>22</v>
      </c>
      <c r="K256" s="287">
        <v>2</v>
      </c>
      <c r="L256" s="288" t="s">
        <v>57</v>
      </c>
      <c r="M256" s="288" t="s">
        <v>40</v>
      </c>
      <c r="N256" s="288" t="s">
        <v>41</v>
      </c>
      <c r="O256" s="288" t="s">
        <v>42</v>
      </c>
      <c r="P256" s="288" t="s">
        <v>1387</v>
      </c>
      <c r="Q256" s="289">
        <v>0</v>
      </c>
      <c r="R256" s="289">
        <v>0</v>
      </c>
      <c r="S256" s="289">
        <v>698881</v>
      </c>
      <c r="T256" s="289">
        <v>698881</v>
      </c>
      <c r="U256" s="289">
        <v>75858</v>
      </c>
      <c r="V256" s="287">
        <v>2017</v>
      </c>
      <c r="W256" s="404"/>
      <c r="X256" s="273" t="str">
        <f t="shared" si="3"/>
        <v/>
      </c>
    </row>
    <row r="257" spans="1:24" x14ac:dyDescent="0.2">
      <c r="A257" s="287">
        <v>2548</v>
      </c>
      <c r="B257" s="288" t="s">
        <v>38</v>
      </c>
      <c r="C257" s="288" t="s">
        <v>1387</v>
      </c>
      <c r="D257" s="288" t="s">
        <v>755</v>
      </c>
      <c r="E257" s="288" t="s">
        <v>127</v>
      </c>
      <c r="F257" s="287">
        <v>5914</v>
      </c>
      <c r="G257" s="288" t="s">
        <v>62</v>
      </c>
      <c r="H257" s="288" t="s">
        <v>1392</v>
      </c>
      <c r="I257" s="288" t="s">
        <v>63</v>
      </c>
      <c r="J257" s="287">
        <v>22</v>
      </c>
      <c r="K257" s="287">
        <v>2</v>
      </c>
      <c r="L257" s="288" t="s">
        <v>57</v>
      </c>
      <c r="M257" s="288" t="s">
        <v>40</v>
      </c>
      <c r="N257" s="288" t="s">
        <v>41</v>
      </c>
      <c r="O257" s="288" t="s">
        <v>42</v>
      </c>
      <c r="P257" s="288" t="s">
        <v>1387</v>
      </c>
      <c r="Q257" s="289">
        <v>0</v>
      </c>
      <c r="R257" s="289">
        <v>0</v>
      </c>
      <c r="S257" s="289">
        <v>653322</v>
      </c>
      <c r="T257" s="289">
        <v>653322</v>
      </c>
      <c r="U257" s="289">
        <v>70913</v>
      </c>
      <c r="V257" s="287">
        <v>2017</v>
      </c>
      <c r="W257" s="404"/>
      <c r="X257" s="273" t="str">
        <f t="shared" si="3"/>
        <v/>
      </c>
    </row>
    <row r="258" spans="1:24" x14ac:dyDescent="0.2">
      <c r="A258" s="287">
        <v>2550</v>
      </c>
      <c r="B258" s="288" t="s">
        <v>38</v>
      </c>
      <c r="C258" s="288" t="s">
        <v>1387</v>
      </c>
      <c r="D258" s="288" t="s">
        <v>756</v>
      </c>
      <c r="E258" s="288" t="s">
        <v>127</v>
      </c>
      <c r="F258" s="287">
        <v>5914</v>
      </c>
      <c r="G258" s="288" t="s">
        <v>62</v>
      </c>
      <c r="H258" s="288" t="s">
        <v>1392</v>
      </c>
      <c r="I258" s="288" t="s">
        <v>63</v>
      </c>
      <c r="J258" s="287">
        <v>22</v>
      </c>
      <c r="K258" s="287">
        <v>2</v>
      </c>
      <c r="L258" s="288" t="s">
        <v>57</v>
      </c>
      <c r="M258" s="288" t="s">
        <v>40</v>
      </c>
      <c r="N258" s="288" t="s">
        <v>41</v>
      </c>
      <c r="O258" s="288" t="s">
        <v>42</v>
      </c>
      <c r="P258" s="288" t="s">
        <v>1387</v>
      </c>
      <c r="Q258" s="289">
        <v>0</v>
      </c>
      <c r="R258" s="289">
        <v>0</v>
      </c>
      <c r="S258" s="289">
        <v>194203</v>
      </c>
      <c r="T258" s="289">
        <v>194203</v>
      </c>
      <c r="U258" s="289">
        <v>21079</v>
      </c>
      <c r="V258" s="287">
        <v>2017</v>
      </c>
      <c r="W258" s="404"/>
      <c r="X258" s="273" t="str">
        <f t="shared" si="3"/>
        <v/>
      </c>
    </row>
    <row r="259" spans="1:24" x14ac:dyDescent="0.2">
      <c r="A259" s="287">
        <v>2551</v>
      </c>
      <c r="B259" s="288" t="s">
        <v>38</v>
      </c>
      <c r="C259" s="288" t="s">
        <v>1387</v>
      </c>
      <c r="D259" s="288" t="s">
        <v>757</v>
      </c>
      <c r="E259" s="288" t="s">
        <v>127</v>
      </c>
      <c r="F259" s="287">
        <v>5914</v>
      </c>
      <c r="G259" s="288" t="s">
        <v>62</v>
      </c>
      <c r="H259" s="288" t="s">
        <v>1392</v>
      </c>
      <c r="I259" s="288" t="s">
        <v>63</v>
      </c>
      <c r="J259" s="287">
        <v>22</v>
      </c>
      <c r="K259" s="287">
        <v>2</v>
      </c>
      <c r="L259" s="288" t="s">
        <v>57</v>
      </c>
      <c r="M259" s="288" t="s">
        <v>40</v>
      </c>
      <c r="N259" s="288" t="s">
        <v>41</v>
      </c>
      <c r="O259" s="288" t="s">
        <v>42</v>
      </c>
      <c r="P259" s="288" t="s">
        <v>1387</v>
      </c>
      <c r="Q259" s="289">
        <v>0</v>
      </c>
      <c r="R259" s="289">
        <v>0</v>
      </c>
      <c r="S259" s="289">
        <v>2079015</v>
      </c>
      <c r="T259" s="289">
        <v>2079015</v>
      </c>
      <c r="U259" s="289">
        <v>225661</v>
      </c>
      <c r="V259" s="287">
        <v>2017</v>
      </c>
      <c r="W259" s="404"/>
      <c r="X259" s="273" t="str">
        <f t="shared" si="3"/>
        <v/>
      </c>
    </row>
    <row r="260" spans="1:24" x14ac:dyDescent="0.2">
      <c r="A260" s="287">
        <v>2552</v>
      </c>
      <c r="B260" s="288" t="s">
        <v>38</v>
      </c>
      <c r="C260" s="288" t="s">
        <v>1387</v>
      </c>
      <c r="D260" s="288" t="s">
        <v>758</v>
      </c>
      <c r="E260" s="288" t="s">
        <v>127</v>
      </c>
      <c r="F260" s="287">
        <v>5914</v>
      </c>
      <c r="G260" s="288" t="s">
        <v>62</v>
      </c>
      <c r="H260" s="288" t="s">
        <v>1392</v>
      </c>
      <c r="I260" s="288" t="s">
        <v>63</v>
      </c>
      <c r="J260" s="287">
        <v>22</v>
      </c>
      <c r="K260" s="287">
        <v>2</v>
      </c>
      <c r="L260" s="288" t="s">
        <v>57</v>
      </c>
      <c r="M260" s="288" t="s">
        <v>40</v>
      </c>
      <c r="N260" s="288" t="s">
        <v>41</v>
      </c>
      <c r="O260" s="288" t="s">
        <v>42</v>
      </c>
      <c r="P260" s="288" t="s">
        <v>1387</v>
      </c>
      <c r="Q260" s="289">
        <v>0</v>
      </c>
      <c r="R260" s="289">
        <v>0</v>
      </c>
      <c r="S260" s="289">
        <v>628546</v>
      </c>
      <c r="T260" s="289">
        <v>628546</v>
      </c>
      <c r="U260" s="289">
        <v>68224</v>
      </c>
      <c r="V260" s="287">
        <v>2017</v>
      </c>
      <c r="W260" s="404"/>
      <c r="X260" s="273" t="str">
        <f t="shared" si="3"/>
        <v/>
      </c>
    </row>
    <row r="261" spans="1:24" x14ac:dyDescent="0.2">
      <c r="A261" s="287">
        <v>2555</v>
      </c>
      <c r="B261" s="288" t="s">
        <v>38</v>
      </c>
      <c r="C261" s="288" t="s">
        <v>1387</v>
      </c>
      <c r="D261" s="288" t="s">
        <v>759</v>
      </c>
      <c r="E261" s="288" t="s">
        <v>127</v>
      </c>
      <c r="F261" s="287">
        <v>5914</v>
      </c>
      <c r="G261" s="288" t="s">
        <v>62</v>
      </c>
      <c r="H261" s="288" t="s">
        <v>1392</v>
      </c>
      <c r="I261" s="288" t="s">
        <v>63</v>
      </c>
      <c r="J261" s="287">
        <v>22</v>
      </c>
      <c r="K261" s="287">
        <v>2</v>
      </c>
      <c r="L261" s="288" t="s">
        <v>57</v>
      </c>
      <c r="M261" s="288" t="s">
        <v>40</v>
      </c>
      <c r="N261" s="288" t="s">
        <v>41</v>
      </c>
      <c r="O261" s="288" t="s">
        <v>42</v>
      </c>
      <c r="P261" s="288" t="s">
        <v>1387</v>
      </c>
      <c r="Q261" s="289">
        <v>0</v>
      </c>
      <c r="R261" s="289">
        <v>0</v>
      </c>
      <c r="S261" s="289">
        <v>349358</v>
      </c>
      <c r="T261" s="289">
        <v>349358</v>
      </c>
      <c r="U261" s="289">
        <v>37920</v>
      </c>
      <c r="V261" s="287">
        <v>2017</v>
      </c>
      <c r="W261" s="404"/>
      <c r="X261" s="273" t="str">
        <f t="shared" si="3"/>
        <v/>
      </c>
    </row>
    <row r="262" spans="1:24" x14ac:dyDescent="0.2">
      <c r="A262" s="287">
        <v>2556</v>
      </c>
      <c r="B262" s="288" t="s">
        <v>38</v>
      </c>
      <c r="C262" s="288" t="s">
        <v>1387</v>
      </c>
      <c r="D262" s="288" t="s">
        <v>760</v>
      </c>
      <c r="E262" s="288" t="s">
        <v>127</v>
      </c>
      <c r="F262" s="287">
        <v>5914</v>
      </c>
      <c r="G262" s="288" t="s">
        <v>62</v>
      </c>
      <c r="H262" s="288" t="s">
        <v>1392</v>
      </c>
      <c r="I262" s="288" t="s">
        <v>63</v>
      </c>
      <c r="J262" s="287">
        <v>22</v>
      </c>
      <c r="K262" s="287">
        <v>2</v>
      </c>
      <c r="L262" s="288" t="s">
        <v>57</v>
      </c>
      <c r="M262" s="288" t="s">
        <v>40</v>
      </c>
      <c r="N262" s="288" t="s">
        <v>41</v>
      </c>
      <c r="O262" s="288" t="s">
        <v>42</v>
      </c>
      <c r="P262" s="288" t="s">
        <v>1387</v>
      </c>
      <c r="Q262" s="289">
        <v>0</v>
      </c>
      <c r="R262" s="289">
        <v>0</v>
      </c>
      <c r="S262" s="289">
        <v>97833</v>
      </c>
      <c r="T262" s="289">
        <v>97833</v>
      </c>
      <c r="U262" s="289">
        <v>10619</v>
      </c>
      <c r="V262" s="287">
        <v>2017</v>
      </c>
      <c r="W262" s="404"/>
      <c r="X262" s="273" t="str">
        <f t="shared" si="3"/>
        <v/>
      </c>
    </row>
    <row r="263" spans="1:24" x14ac:dyDescent="0.2">
      <c r="A263" s="287">
        <v>2557</v>
      </c>
      <c r="B263" s="288" t="s">
        <v>38</v>
      </c>
      <c r="C263" s="288" t="s">
        <v>1387</v>
      </c>
      <c r="D263" s="288" t="s">
        <v>761</v>
      </c>
      <c r="E263" s="288" t="s">
        <v>127</v>
      </c>
      <c r="F263" s="287">
        <v>5914</v>
      </c>
      <c r="G263" s="288" t="s">
        <v>62</v>
      </c>
      <c r="H263" s="288" t="s">
        <v>1392</v>
      </c>
      <c r="I263" s="288" t="s">
        <v>63</v>
      </c>
      <c r="J263" s="287">
        <v>22</v>
      </c>
      <c r="K263" s="287">
        <v>2</v>
      </c>
      <c r="L263" s="288" t="s">
        <v>57</v>
      </c>
      <c r="M263" s="288" t="s">
        <v>40</v>
      </c>
      <c r="N263" s="288" t="s">
        <v>41</v>
      </c>
      <c r="O263" s="288" t="s">
        <v>42</v>
      </c>
      <c r="P263" s="288" t="s">
        <v>1387</v>
      </c>
      <c r="Q263" s="289">
        <v>0</v>
      </c>
      <c r="R263" s="289">
        <v>0</v>
      </c>
      <c r="S263" s="289">
        <v>177047</v>
      </c>
      <c r="T263" s="289">
        <v>177047</v>
      </c>
      <c r="U263" s="289">
        <v>19217</v>
      </c>
      <c r="V263" s="287">
        <v>2017</v>
      </c>
      <c r="W263" s="404"/>
      <c r="X263" s="273" t="str">
        <f t="shared" ref="X263:X326" si="4">IF(OR(K263&gt;3,T263=0),"",IF(N263="WDS",T263/U263,""))</f>
        <v/>
      </c>
    </row>
    <row r="264" spans="1:24" x14ac:dyDescent="0.2">
      <c r="A264" s="287">
        <v>2559</v>
      </c>
      <c r="B264" s="288" t="s">
        <v>38</v>
      </c>
      <c r="C264" s="288" t="s">
        <v>1387</v>
      </c>
      <c r="D264" s="288" t="s">
        <v>762</v>
      </c>
      <c r="E264" s="288" t="s">
        <v>127</v>
      </c>
      <c r="F264" s="287">
        <v>5914</v>
      </c>
      <c r="G264" s="288" t="s">
        <v>62</v>
      </c>
      <c r="H264" s="288" t="s">
        <v>1392</v>
      </c>
      <c r="I264" s="288" t="s">
        <v>63</v>
      </c>
      <c r="J264" s="287">
        <v>22</v>
      </c>
      <c r="K264" s="287">
        <v>2</v>
      </c>
      <c r="L264" s="288" t="s">
        <v>57</v>
      </c>
      <c r="M264" s="288" t="s">
        <v>40</v>
      </c>
      <c r="N264" s="288" t="s">
        <v>41</v>
      </c>
      <c r="O264" s="288" t="s">
        <v>42</v>
      </c>
      <c r="P264" s="288" t="s">
        <v>1387</v>
      </c>
      <c r="Q264" s="289">
        <v>0</v>
      </c>
      <c r="R264" s="289">
        <v>0</v>
      </c>
      <c r="S264" s="289">
        <v>121511</v>
      </c>
      <c r="T264" s="289">
        <v>121511</v>
      </c>
      <c r="U264" s="289">
        <v>13189</v>
      </c>
      <c r="V264" s="287">
        <v>2017</v>
      </c>
      <c r="W264" s="404"/>
      <c r="X264" s="273" t="str">
        <f t="shared" si="4"/>
        <v/>
      </c>
    </row>
    <row r="265" spans="1:24" x14ac:dyDescent="0.2">
      <c r="A265" s="287">
        <v>2560</v>
      </c>
      <c r="B265" s="288" t="s">
        <v>38</v>
      </c>
      <c r="C265" s="288" t="s">
        <v>1387</v>
      </c>
      <c r="D265" s="288" t="s">
        <v>763</v>
      </c>
      <c r="E265" s="288" t="s">
        <v>127</v>
      </c>
      <c r="F265" s="287">
        <v>5914</v>
      </c>
      <c r="G265" s="288" t="s">
        <v>62</v>
      </c>
      <c r="H265" s="288" t="s">
        <v>1392</v>
      </c>
      <c r="I265" s="288" t="s">
        <v>63</v>
      </c>
      <c r="J265" s="287">
        <v>22</v>
      </c>
      <c r="K265" s="287">
        <v>2</v>
      </c>
      <c r="L265" s="288" t="s">
        <v>57</v>
      </c>
      <c r="M265" s="288" t="s">
        <v>40</v>
      </c>
      <c r="N265" s="288" t="s">
        <v>41</v>
      </c>
      <c r="O265" s="288" t="s">
        <v>42</v>
      </c>
      <c r="P265" s="288" t="s">
        <v>1387</v>
      </c>
      <c r="Q265" s="289">
        <v>0</v>
      </c>
      <c r="R265" s="289">
        <v>0</v>
      </c>
      <c r="S265" s="289">
        <v>69780</v>
      </c>
      <c r="T265" s="289">
        <v>69780</v>
      </c>
      <c r="U265" s="289">
        <v>7574</v>
      </c>
      <c r="V265" s="287">
        <v>2017</v>
      </c>
      <c r="W265" s="404"/>
      <c r="X265" s="273" t="str">
        <f t="shared" si="4"/>
        <v/>
      </c>
    </row>
    <row r="266" spans="1:24" x14ac:dyDescent="0.2">
      <c r="A266" s="287">
        <v>2561</v>
      </c>
      <c r="B266" s="288" t="s">
        <v>38</v>
      </c>
      <c r="C266" s="288" t="s">
        <v>1387</v>
      </c>
      <c r="D266" s="288" t="s">
        <v>764</v>
      </c>
      <c r="E266" s="288" t="s">
        <v>127</v>
      </c>
      <c r="F266" s="287">
        <v>5914</v>
      </c>
      <c r="G266" s="288" t="s">
        <v>62</v>
      </c>
      <c r="H266" s="288" t="s">
        <v>1392</v>
      </c>
      <c r="I266" s="288" t="s">
        <v>63</v>
      </c>
      <c r="J266" s="287">
        <v>22</v>
      </c>
      <c r="K266" s="287">
        <v>2</v>
      </c>
      <c r="L266" s="288" t="s">
        <v>57</v>
      </c>
      <c r="M266" s="288" t="s">
        <v>40</v>
      </c>
      <c r="N266" s="288" t="s">
        <v>41</v>
      </c>
      <c r="O266" s="288" t="s">
        <v>42</v>
      </c>
      <c r="P266" s="288" t="s">
        <v>1387</v>
      </c>
      <c r="Q266" s="289">
        <v>0</v>
      </c>
      <c r="R266" s="289">
        <v>0</v>
      </c>
      <c r="S266" s="289">
        <v>99509</v>
      </c>
      <c r="T266" s="289">
        <v>99509</v>
      </c>
      <c r="U266" s="289">
        <v>10801</v>
      </c>
      <c r="V266" s="287">
        <v>2017</v>
      </c>
      <c r="W266" s="404"/>
      <c r="X266" s="273" t="str">
        <f t="shared" si="4"/>
        <v/>
      </c>
    </row>
    <row r="267" spans="1:24" x14ac:dyDescent="0.2">
      <c r="A267" s="287">
        <v>2562</v>
      </c>
      <c r="B267" s="288" t="s">
        <v>38</v>
      </c>
      <c r="C267" s="288" t="s">
        <v>1387</v>
      </c>
      <c r="D267" s="288" t="s">
        <v>765</v>
      </c>
      <c r="E267" s="288" t="s">
        <v>127</v>
      </c>
      <c r="F267" s="287">
        <v>5914</v>
      </c>
      <c r="G267" s="288" t="s">
        <v>62</v>
      </c>
      <c r="H267" s="288" t="s">
        <v>1392</v>
      </c>
      <c r="I267" s="288" t="s">
        <v>63</v>
      </c>
      <c r="J267" s="287">
        <v>22</v>
      </c>
      <c r="K267" s="287">
        <v>2</v>
      </c>
      <c r="L267" s="288" t="s">
        <v>57</v>
      </c>
      <c r="M267" s="288" t="s">
        <v>40</v>
      </c>
      <c r="N267" s="288" t="s">
        <v>41</v>
      </c>
      <c r="O267" s="288" t="s">
        <v>42</v>
      </c>
      <c r="P267" s="288" t="s">
        <v>1387</v>
      </c>
      <c r="Q267" s="289">
        <v>0</v>
      </c>
      <c r="R267" s="289">
        <v>0</v>
      </c>
      <c r="S267" s="289">
        <v>1125350</v>
      </c>
      <c r="T267" s="289">
        <v>1125350</v>
      </c>
      <c r="U267" s="289">
        <v>122148</v>
      </c>
      <c r="V267" s="287">
        <v>2017</v>
      </c>
      <c r="W267" s="404"/>
      <c r="X267" s="273" t="str">
        <f t="shared" si="4"/>
        <v/>
      </c>
    </row>
    <row r="268" spans="1:24" x14ac:dyDescent="0.2">
      <c r="A268" s="287">
        <v>2563</v>
      </c>
      <c r="B268" s="288" t="s">
        <v>38</v>
      </c>
      <c r="C268" s="288" t="s">
        <v>1387</v>
      </c>
      <c r="D268" s="288" t="s">
        <v>766</v>
      </c>
      <c r="E268" s="288" t="s">
        <v>127</v>
      </c>
      <c r="F268" s="287">
        <v>5914</v>
      </c>
      <c r="G268" s="288" t="s">
        <v>62</v>
      </c>
      <c r="H268" s="288" t="s">
        <v>1392</v>
      </c>
      <c r="I268" s="288" t="s">
        <v>63</v>
      </c>
      <c r="J268" s="287">
        <v>22</v>
      </c>
      <c r="K268" s="287">
        <v>2</v>
      </c>
      <c r="L268" s="288" t="s">
        <v>57</v>
      </c>
      <c r="M268" s="288" t="s">
        <v>40</v>
      </c>
      <c r="N268" s="288" t="s">
        <v>41</v>
      </c>
      <c r="O268" s="288" t="s">
        <v>42</v>
      </c>
      <c r="P268" s="288" t="s">
        <v>1387</v>
      </c>
      <c r="Q268" s="289">
        <v>0</v>
      </c>
      <c r="R268" s="289">
        <v>0</v>
      </c>
      <c r="S268" s="289">
        <v>223110</v>
      </c>
      <c r="T268" s="289">
        <v>223110</v>
      </c>
      <c r="U268" s="289">
        <v>24217</v>
      </c>
      <c r="V268" s="287">
        <v>2017</v>
      </c>
      <c r="W268" s="404"/>
      <c r="X268" s="273" t="str">
        <f t="shared" si="4"/>
        <v/>
      </c>
    </row>
    <row r="269" spans="1:24" x14ac:dyDescent="0.2">
      <c r="A269" s="287">
        <v>2564</v>
      </c>
      <c r="B269" s="288" t="s">
        <v>38</v>
      </c>
      <c r="C269" s="288" t="s">
        <v>1387</v>
      </c>
      <c r="D269" s="288" t="s">
        <v>1510</v>
      </c>
      <c r="E269" s="288" t="s">
        <v>127</v>
      </c>
      <c r="F269" s="287">
        <v>5914</v>
      </c>
      <c r="G269" s="288" t="s">
        <v>62</v>
      </c>
      <c r="H269" s="288" t="s">
        <v>1392</v>
      </c>
      <c r="I269" s="288" t="s">
        <v>63</v>
      </c>
      <c r="J269" s="287">
        <v>22</v>
      </c>
      <c r="K269" s="287">
        <v>2</v>
      </c>
      <c r="L269" s="288" t="s">
        <v>57</v>
      </c>
      <c r="M269" s="288" t="s">
        <v>40</v>
      </c>
      <c r="N269" s="288" t="s">
        <v>41</v>
      </c>
      <c r="O269" s="288" t="s">
        <v>42</v>
      </c>
      <c r="P269" s="288" t="s">
        <v>1387</v>
      </c>
      <c r="Q269" s="289">
        <v>0</v>
      </c>
      <c r="R269" s="289">
        <v>0</v>
      </c>
      <c r="S269" s="289">
        <v>114987</v>
      </c>
      <c r="T269" s="289">
        <v>114987</v>
      </c>
      <c r="U269" s="289">
        <v>12481</v>
      </c>
      <c r="V269" s="287">
        <v>2017</v>
      </c>
      <c r="W269" s="404"/>
      <c r="X269" s="273" t="str">
        <f t="shared" si="4"/>
        <v/>
      </c>
    </row>
    <row r="270" spans="1:24" x14ac:dyDescent="0.2">
      <c r="A270" s="287">
        <v>2566</v>
      </c>
      <c r="B270" s="288" t="s">
        <v>38</v>
      </c>
      <c r="C270" s="288" t="s">
        <v>1387</v>
      </c>
      <c r="D270" s="288" t="s">
        <v>2028</v>
      </c>
      <c r="E270" s="288" t="s">
        <v>127</v>
      </c>
      <c r="F270" s="287">
        <v>5914</v>
      </c>
      <c r="G270" s="288" t="s">
        <v>62</v>
      </c>
      <c r="H270" s="288" t="s">
        <v>1392</v>
      </c>
      <c r="I270" s="288" t="s">
        <v>63</v>
      </c>
      <c r="J270" s="287">
        <v>22</v>
      </c>
      <c r="K270" s="287">
        <v>2</v>
      </c>
      <c r="L270" s="288" t="s">
        <v>57</v>
      </c>
      <c r="M270" s="288" t="s">
        <v>40</v>
      </c>
      <c r="N270" s="288" t="s">
        <v>41</v>
      </c>
      <c r="O270" s="288" t="s">
        <v>42</v>
      </c>
      <c r="P270" s="288" t="s">
        <v>1387</v>
      </c>
      <c r="Q270" s="289">
        <v>0</v>
      </c>
      <c r="R270" s="289">
        <v>0</v>
      </c>
      <c r="S270" s="289">
        <v>0</v>
      </c>
      <c r="T270" s="289">
        <v>0</v>
      </c>
      <c r="U270" s="289">
        <v>0</v>
      </c>
      <c r="V270" s="287">
        <v>2017</v>
      </c>
      <c r="W270" s="404"/>
      <c r="X270" s="273" t="str">
        <f t="shared" si="4"/>
        <v/>
      </c>
    </row>
    <row r="271" spans="1:24" x14ac:dyDescent="0.2">
      <c r="A271" s="287">
        <v>2568</v>
      </c>
      <c r="B271" s="288" t="s">
        <v>38</v>
      </c>
      <c r="C271" s="288" t="s">
        <v>1387</v>
      </c>
      <c r="D271" s="288" t="s">
        <v>1511</v>
      </c>
      <c r="E271" s="288" t="s">
        <v>127</v>
      </c>
      <c r="F271" s="287">
        <v>5914</v>
      </c>
      <c r="G271" s="288" t="s">
        <v>62</v>
      </c>
      <c r="H271" s="288" t="s">
        <v>1392</v>
      </c>
      <c r="I271" s="288" t="s">
        <v>63</v>
      </c>
      <c r="J271" s="287">
        <v>22</v>
      </c>
      <c r="K271" s="287">
        <v>2</v>
      </c>
      <c r="L271" s="288" t="s">
        <v>57</v>
      </c>
      <c r="M271" s="288" t="s">
        <v>40</v>
      </c>
      <c r="N271" s="288" t="s">
        <v>41</v>
      </c>
      <c r="O271" s="288" t="s">
        <v>42</v>
      </c>
      <c r="P271" s="288" t="s">
        <v>1387</v>
      </c>
      <c r="Q271" s="289">
        <v>0</v>
      </c>
      <c r="R271" s="289">
        <v>0</v>
      </c>
      <c r="S271" s="289">
        <v>85543</v>
      </c>
      <c r="T271" s="289">
        <v>85543</v>
      </c>
      <c r="U271" s="289">
        <v>9285</v>
      </c>
      <c r="V271" s="287">
        <v>2017</v>
      </c>
      <c r="W271" s="404"/>
      <c r="X271" s="273" t="str">
        <f t="shared" si="4"/>
        <v/>
      </c>
    </row>
    <row r="272" spans="1:24" x14ac:dyDescent="0.2">
      <c r="A272" s="287">
        <v>2569</v>
      </c>
      <c r="B272" s="288" t="s">
        <v>38</v>
      </c>
      <c r="C272" s="288" t="s">
        <v>1387</v>
      </c>
      <c r="D272" s="288" t="s">
        <v>767</v>
      </c>
      <c r="E272" s="288" t="s">
        <v>127</v>
      </c>
      <c r="F272" s="287">
        <v>5914</v>
      </c>
      <c r="G272" s="288" t="s">
        <v>62</v>
      </c>
      <c r="H272" s="288" t="s">
        <v>1392</v>
      </c>
      <c r="I272" s="288" t="s">
        <v>63</v>
      </c>
      <c r="J272" s="287">
        <v>22</v>
      </c>
      <c r="K272" s="287">
        <v>2</v>
      </c>
      <c r="L272" s="288" t="s">
        <v>57</v>
      </c>
      <c r="M272" s="288" t="s">
        <v>40</v>
      </c>
      <c r="N272" s="288" t="s">
        <v>41</v>
      </c>
      <c r="O272" s="288" t="s">
        <v>42</v>
      </c>
      <c r="P272" s="288" t="s">
        <v>1387</v>
      </c>
      <c r="Q272" s="289">
        <v>0</v>
      </c>
      <c r="R272" s="289">
        <v>0</v>
      </c>
      <c r="S272" s="289">
        <v>473778</v>
      </c>
      <c r="T272" s="289">
        <v>473778</v>
      </c>
      <c r="U272" s="289">
        <v>51425</v>
      </c>
      <c r="V272" s="287">
        <v>2017</v>
      </c>
      <c r="W272" s="404"/>
      <c r="X272" s="273" t="str">
        <f t="shared" si="4"/>
        <v/>
      </c>
    </row>
    <row r="273" spans="1:24" x14ac:dyDescent="0.2">
      <c r="A273" s="287">
        <v>2571</v>
      </c>
      <c r="B273" s="288" t="s">
        <v>38</v>
      </c>
      <c r="C273" s="288" t="s">
        <v>1387</v>
      </c>
      <c r="D273" s="288" t="s">
        <v>768</v>
      </c>
      <c r="E273" s="288" t="s">
        <v>127</v>
      </c>
      <c r="F273" s="287">
        <v>5914</v>
      </c>
      <c r="G273" s="288" t="s">
        <v>62</v>
      </c>
      <c r="H273" s="288" t="s">
        <v>1392</v>
      </c>
      <c r="I273" s="288" t="s">
        <v>63</v>
      </c>
      <c r="J273" s="287">
        <v>22</v>
      </c>
      <c r="K273" s="287">
        <v>2</v>
      </c>
      <c r="L273" s="288" t="s">
        <v>57</v>
      </c>
      <c r="M273" s="288" t="s">
        <v>40</v>
      </c>
      <c r="N273" s="288" t="s">
        <v>41</v>
      </c>
      <c r="O273" s="288" t="s">
        <v>42</v>
      </c>
      <c r="P273" s="288" t="s">
        <v>1387</v>
      </c>
      <c r="Q273" s="289">
        <v>0</v>
      </c>
      <c r="R273" s="289">
        <v>0</v>
      </c>
      <c r="S273" s="289">
        <v>517871</v>
      </c>
      <c r="T273" s="289">
        <v>517871</v>
      </c>
      <c r="U273" s="289">
        <v>56211</v>
      </c>
      <c r="V273" s="287">
        <v>2017</v>
      </c>
      <c r="W273" s="404"/>
      <c r="X273" s="273" t="str">
        <f t="shared" si="4"/>
        <v/>
      </c>
    </row>
    <row r="274" spans="1:24" x14ac:dyDescent="0.2">
      <c r="A274" s="287">
        <v>2572</v>
      </c>
      <c r="B274" s="288" t="s">
        <v>38</v>
      </c>
      <c r="C274" s="288" t="s">
        <v>1387</v>
      </c>
      <c r="D274" s="288" t="s">
        <v>769</v>
      </c>
      <c r="E274" s="288" t="s">
        <v>127</v>
      </c>
      <c r="F274" s="287">
        <v>5914</v>
      </c>
      <c r="G274" s="288" t="s">
        <v>62</v>
      </c>
      <c r="H274" s="288" t="s">
        <v>1392</v>
      </c>
      <c r="I274" s="288" t="s">
        <v>63</v>
      </c>
      <c r="J274" s="287">
        <v>22</v>
      </c>
      <c r="K274" s="287">
        <v>2</v>
      </c>
      <c r="L274" s="288" t="s">
        <v>57</v>
      </c>
      <c r="M274" s="288" t="s">
        <v>40</v>
      </c>
      <c r="N274" s="288" t="s">
        <v>41</v>
      </c>
      <c r="O274" s="288" t="s">
        <v>42</v>
      </c>
      <c r="P274" s="288" t="s">
        <v>1387</v>
      </c>
      <c r="Q274" s="289">
        <v>0</v>
      </c>
      <c r="R274" s="289">
        <v>0</v>
      </c>
      <c r="S274" s="289">
        <v>214119</v>
      </c>
      <c r="T274" s="289">
        <v>214119</v>
      </c>
      <c r="U274" s="289">
        <v>23241</v>
      </c>
      <c r="V274" s="287">
        <v>2017</v>
      </c>
      <c r="W274" s="404"/>
      <c r="X274" s="273" t="str">
        <f t="shared" si="4"/>
        <v/>
      </c>
    </row>
    <row r="275" spans="1:24" x14ac:dyDescent="0.2">
      <c r="A275" s="287">
        <v>2573</v>
      </c>
      <c r="B275" s="288" t="s">
        <v>38</v>
      </c>
      <c r="C275" s="288" t="s">
        <v>1387</v>
      </c>
      <c r="D275" s="288" t="s">
        <v>770</v>
      </c>
      <c r="E275" s="288" t="s">
        <v>127</v>
      </c>
      <c r="F275" s="287">
        <v>5914</v>
      </c>
      <c r="G275" s="288" t="s">
        <v>62</v>
      </c>
      <c r="H275" s="288" t="s">
        <v>1392</v>
      </c>
      <c r="I275" s="288" t="s">
        <v>63</v>
      </c>
      <c r="J275" s="287">
        <v>22</v>
      </c>
      <c r="K275" s="287">
        <v>2</v>
      </c>
      <c r="L275" s="288" t="s">
        <v>57</v>
      </c>
      <c r="M275" s="288" t="s">
        <v>40</v>
      </c>
      <c r="N275" s="288" t="s">
        <v>41</v>
      </c>
      <c r="O275" s="288" t="s">
        <v>42</v>
      </c>
      <c r="P275" s="288" t="s">
        <v>1387</v>
      </c>
      <c r="Q275" s="289">
        <v>0</v>
      </c>
      <c r="R275" s="289">
        <v>0</v>
      </c>
      <c r="S275" s="289">
        <v>37498</v>
      </c>
      <c r="T275" s="289">
        <v>37498</v>
      </c>
      <c r="U275" s="289">
        <v>4070</v>
      </c>
      <c r="V275" s="287">
        <v>2017</v>
      </c>
      <c r="W275" s="404"/>
      <c r="X275" s="273" t="str">
        <f t="shared" si="4"/>
        <v/>
      </c>
    </row>
    <row r="276" spans="1:24" x14ac:dyDescent="0.2">
      <c r="A276" s="287">
        <v>2574</v>
      </c>
      <c r="B276" s="288" t="s">
        <v>38</v>
      </c>
      <c r="C276" s="288" t="s">
        <v>1387</v>
      </c>
      <c r="D276" s="288" t="s">
        <v>771</v>
      </c>
      <c r="E276" s="288" t="s">
        <v>772</v>
      </c>
      <c r="F276" s="287">
        <v>14240</v>
      </c>
      <c r="G276" s="288" t="s">
        <v>62</v>
      </c>
      <c r="H276" s="288" t="s">
        <v>1392</v>
      </c>
      <c r="I276" s="288" t="s">
        <v>63</v>
      </c>
      <c r="J276" s="287">
        <v>22</v>
      </c>
      <c r="K276" s="287">
        <v>1</v>
      </c>
      <c r="L276" s="288" t="s">
        <v>39</v>
      </c>
      <c r="M276" s="288" t="s">
        <v>40</v>
      </c>
      <c r="N276" s="288" t="s">
        <v>41</v>
      </c>
      <c r="O276" s="288" t="s">
        <v>42</v>
      </c>
      <c r="P276" s="288" t="s">
        <v>1387</v>
      </c>
      <c r="Q276" s="289">
        <v>0</v>
      </c>
      <c r="R276" s="289">
        <v>0</v>
      </c>
      <c r="S276" s="289">
        <v>398526</v>
      </c>
      <c r="T276" s="289">
        <v>398526</v>
      </c>
      <c r="U276" s="289">
        <v>43257</v>
      </c>
      <c r="V276" s="287">
        <v>2017</v>
      </c>
      <c r="W276" s="404"/>
      <c r="X276" s="273" t="str">
        <f t="shared" si="4"/>
        <v/>
      </c>
    </row>
    <row r="277" spans="1:24" x14ac:dyDescent="0.2">
      <c r="A277" s="287">
        <v>2575</v>
      </c>
      <c r="B277" s="288" t="s">
        <v>38</v>
      </c>
      <c r="C277" s="288" t="s">
        <v>1387</v>
      </c>
      <c r="D277" s="288" t="s">
        <v>1512</v>
      </c>
      <c r="E277" s="288" t="s">
        <v>127</v>
      </c>
      <c r="F277" s="287">
        <v>5914</v>
      </c>
      <c r="G277" s="288" t="s">
        <v>62</v>
      </c>
      <c r="H277" s="288" t="s">
        <v>1392</v>
      </c>
      <c r="I277" s="288" t="s">
        <v>63</v>
      </c>
      <c r="J277" s="287">
        <v>22</v>
      </c>
      <c r="K277" s="287">
        <v>2</v>
      </c>
      <c r="L277" s="288" t="s">
        <v>57</v>
      </c>
      <c r="M277" s="288" t="s">
        <v>40</v>
      </c>
      <c r="N277" s="288" t="s">
        <v>41</v>
      </c>
      <c r="O277" s="288" t="s">
        <v>42</v>
      </c>
      <c r="P277" s="288" t="s">
        <v>1387</v>
      </c>
      <c r="Q277" s="289">
        <v>0</v>
      </c>
      <c r="R277" s="289">
        <v>0</v>
      </c>
      <c r="S277" s="289">
        <v>322705</v>
      </c>
      <c r="T277" s="289">
        <v>322705</v>
      </c>
      <c r="U277" s="289">
        <v>35027</v>
      </c>
      <c r="V277" s="287">
        <v>2017</v>
      </c>
      <c r="W277" s="404"/>
      <c r="X277" s="273" t="str">
        <f t="shared" si="4"/>
        <v/>
      </c>
    </row>
    <row r="278" spans="1:24" x14ac:dyDescent="0.2">
      <c r="A278" s="287">
        <v>2576</v>
      </c>
      <c r="B278" s="288" t="s">
        <v>38</v>
      </c>
      <c r="C278" s="288" t="s">
        <v>1387</v>
      </c>
      <c r="D278" s="288" t="s">
        <v>773</v>
      </c>
      <c r="E278" s="288" t="s">
        <v>127</v>
      </c>
      <c r="F278" s="287">
        <v>5914</v>
      </c>
      <c r="G278" s="288" t="s">
        <v>62</v>
      </c>
      <c r="H278" s="288" t="s">
        <v>1392</v>
      </c>
      <c r="I278" s="288" t="s">
        <v>63</v>
      </c>
      <c r="J278" s="287">
        <v>22</v>
      </c>
      <c r="K278" s="287">
        <v>2</v>
      </c>
      <c r="L278" s="288" t="s">
        <v>57</v>
      </c>
      <c r="M278" s="288" t="s">
        <v>40</v>
      </c>
      <c r="N278" s="288" t="s">
        <v>41</v>
      </c>
      <c r="O278" s="288" t="s">
        <v>42</v>
      </c>
      <c r="P278" s="288" t="s">
        <v>1387</v>
      </c>
      <c r="Q278" s="289">
        <v>0</v>
      </c>
      <c r="R278" s="289">
        <v>0</v>
      </c>
      <c r="S278" s="289">
        <v>389258</v>
      </c>
      <c r="T278" s="289">
        <v>389258</v>
      </c>
      <c r="U278" s="289">
        <v>42251</v>
      </c>
      <c r="V278" s="287">
        <v>2017</v>
      </c>
      <c r="W278" s="404"/>
      <c r="X278" s="273" t="str">
        <f t="shared" si="4"/>
        <v/>
      </c>
    </row>
    <row r="279" spans="1:24" x14ac:dyDescent="0.2">
      <c r="A279" s="287">
        <v>2578</v>
      </c>
      <c r="B279" s="288" t="s">
        <v>38</v>
      </c>
      <c r="C279" s="288" t="s">
        <v>1387</v>
      </c>
      <c r="D279" s="288" t="s">
        <v>774</v>
      </c>
      <c r="E279" s="288" t="s">
        <v>127</v>
      </c>
      <c r="F279" s="287">
        <v>5914</v>
      </c>
      <c r="G279" s="288" t="s">
        <v>62</v>
      </c>
      <c r="H279" s="288" t="s">
        <v>1392</v>
      </c>
      <c r="I279" s="288" t="s">
        <v>63</v>
      </c>
      <c r="J279" s="287">
        <v>22</v>
      </c>
      <c r="K279" s="287">
        <v>2</v>
      </c>
      <c r="L279" s="288" t="s">
        <v>57</v>
      </c>
      <c r="M279" s="288" t="s">
        <v>40</v>
      </c>
      <c r="N279" s="288" t="s">
        <v>41</v>
      </c>
      <c r="O279" s="288" t="s">
        <v>42</v>
      </c>
      <c r="P279" s="288" t="s">
        <v>1387</v>
      </c>
      <c r="Q279" s="289">
        <v>0</v>
      </c>
      <c r="R279" s="289">
        <v>0</v>
      </c>
      <c r="S279" s="289">
        <v>85801</v>
      </c>
      <c r="T279" s="289">
        <v>85801</v>
      </c>
      <c r="U279" s="289">
        <v>9313</v>
      </c>
      <c r="V279" s="287">
        <v>2017</v>
      </c>
      <c r="W279" s="404"/>
      <c r="X279" s="273" t="str">
        <f t="shared" si="4"/>
        <v/>
      </c>
    </row>
    <row r="280" spans="1:24" x14ac:dyDescent="0.2">
      <c r="A280" s="287">
        <v>2579</v>
      </c>
      <c r="B280" s="288" t="s">
        <v>38</v>
      </c>
      <c r="C280" s="288" t="s">
        <v>1387</v>
      </c>
      <c r="D280" s="288" t="s">
        <v>775</v>
      </c>
      <c r="E280" s="288" t="s">
        <v>127</v>
      </c>
      <c r="F280" s="287">
        <v>5914</v>
      </c>
      <c r="G280" s="288" t="s">
        <v>62</v>
      </c>
      <c r="H280" s="288" t="s">
        <v>1392</v>
      </c>
      <c r="I280" s="288" t="s">
        <v>63</v>
      </c>
      <c r="J280" s="287">
        <v>22</v>
      </c>
      <c r="K280" s="287">
        <v>2</v>
      </c>
      <c r="L280" s="288" t="s">
        <v>57</v>
      </c>
      <c r="M280" s="288" t="s">
        <v>40</v>
      </c>
      <c r="N280" s="288" t="s">
        <v>41</v>
      </c>
      <c r="O280" s="288" t="s">
        <v>42</v>
      </c>
      <c r="P280" s="288" t="s">
        <v>1387</v>
      </c>
      <c r="Q280" s="289">
        <v>0</v>
      </c>
      <c r="R280" s="289">
        <v>0</v>
      </c>
      <c r="S280" s="289">
        <v>276612</v>
      </c>
      <c r="T280" s="289">
        <v>276612</v>
      </c>
      <c r="U280" s="289">
        <v>30024</v>
      </c>
      <c r="V280" s="287">
        <v>2017</v>
      </c>
      <c r="W280" s="404"/>
      <c r="X280" s="273" t="str">
        <f t="shared" si="4"/>
        <v/>
      </c>
    </row>
    <row r="281" spans="1:24" x14ac:dyDescent="0.2">
      <c r="A281" s="287">
        <v>2580</v>
      </c>
      <c r="B281" s="288" t="s">
        <v>38</v>
      </c>
      <c r="C281" s="288" t="s">
        <v>1387</v>
      </c>
      <c r="D281" s="288" t="s">
        <v>1513</v>
      </c>
      <c r="E281" s="288" t="s">
        <v>127</v>
      </c>
      <c r="F281" s="287">
        <v>5914</v>
      </c>
      <c r="G281" s="288" t="s">
        <v>62</v>
      </c>
      <c r="H281" s="288" t="s">
        <v>1392</v>
      </c>
      <c r="I281" s="288" t="s">
        <v>63</v>
      </c>
      <c r="J281" s="287">
        <v>22</v>
      </c>
      <c r="K281" s="287">
        <v>2</v>
      </c>
      <c r="L281" s="288" t="s">
        <v>57</v>
      </c>
      <c r="M281" s="288" t="s">
        <v>40</v>
      </c>
      <c r="N281" s="288" t="s">
        <v>41</v>
      </c>
      <c r="O281" s="288" t="s">
        <v>42</v>
      </c>
      <c r="P281" s="288" t="s">
        <v>1387</v>
      </c>
      <c r="Q281" s="289">
        <v>0</v>
      </c>
      <c r="R281" s="289">
        <v>0</v>
      </c>
      <c r="S281" s="289">
        <v>61626</v>
      </c>
      <c r="T281" s="289">
        <v>61626</v>
      </c>
      <c r="U281" s="289">
        <v>6689</v>
      </c>
      <c r="V281" s="287">
        <v>2017</v>
      </c>
      <c r="W281" s="404"/>
      <c r="X281" s="273" t="str">
        <f t="shared" si="4"/>
        <v/>
      </c>
    </row>
    <row r="282" spans="1:24" x14ac:dyDescent="0.2">
      <c r="A282" s="287">
        <v>2581</v>
      </c>
      <c r="B282" s="288" t="s">
        <v>38</v>
      </c>
      <c r="C282" s="288" t="s">
        <v>1387</v>
      </c>
      <c r="D282" s="288" t="s">
        <v>776</v>
      </c>
      <c r="E282" s="288" t="s">
        <v>127</v>
      </c>
      <c r="F282" s="287">
        <v>5914</v>
      </c>
      <c r="G282" s="288" t="s">
        <v>62</v>
      </c>
      <c r="H282" s="288" t="s">
        <v>1392</v>
      </c>
      <c r="I282" s="288" t="s">
        <v>63</v>
      </c>
      <c r="J282" s="287">
        <v>22</v>
      </c>
      <c r="K282" s="287">
        <v>2</v>
      </c>
      <c r="L282" s="288" t="s">
        <v>57</v>
      </c>
      <c r="M282" s="288" t="s">
        <v>40</v>
      </c>
      <c r="N282" s="288" t="s">
        <v>41</v>
      </c>
      <c r="O282" s="288" t="s">
        <v>42</v>
      </c>
      <c r="P282" s="288" t="s">
        <v>1387</v>
      </c>
      <c r="Q282" s="289">
        <v>0</v>
      </c>
      <c r="R282" s="289">
        <v>0</v>
      </c>
      <c r="S282" s="289">
        <v>224622</v>
      </c>
      <c r="T282" s="289">
        <v>224622</v>
      </c>
      <c r="U282" s="289">
        <v>24381</v>
      </c>
      <c r="V282" s="287">
        <v>2017</v>
      </c>
      <c r="W282" s="404"/>
      <c r="X282" s="273" t="str">
        <f t="shared" si="4"/>
        <v/>
      </c>
    </row>
    <row r="283" spans="1:24" x14ac:dyDescent="0.2">
      <c r="A283" s="287">
        <v>2582</v>
      </c>
      <c r="B283" s="288" t="s">
        <v>38</v>
      </c>
      <c r="C283" s="288" t="s">
        <v>1387</v>
      </c>
      <c r="D283" s="288" t="s">
        <v>777</v>
      </c>
      <c r="E283" s="288" t="s">
        <v>127</v>
      </c>
      <c r="F283" s="287">
        <v>5914</v>
      </c>
      <c r="G283" s="288" t="s">
        <v>62</v>
      </c>
      <c r="H283" s="288" t="s">
        <v>1392</v>
      </c>
      <c r="I283" s="288" t="s">
        <v>63</v>
      </c>
      <c r="J283" s="287">
        <v>22</v>
      </c>
      <c r="K283" s="287">
        <v>2</v>
      </c>
      <c r="L283" s="288" t="s">
        <v>57</v>
      </c>
      <c r="M283" s="288" t="s">
        <v>40</v>
      </c>
      <c r="N283" s="288" t="s">
        <v>41</v>
      </c>
      <c r="O283" s="288" t="s">
        <v>42</v>
      </c>
      <c r="P283" s="288" t="s">
        <v>1387</v>
      </c>
      <c r="Q283" s="289">
        <v>0</v>
      </c>
      <c r="R283" s="289">
        <v>0</v>
      </c>
      <c r="S283" s="289">
        <v>270900</v>
      </c>
      <c r="T283" s="289">
        <v>270900</v>
      </c>
      <c r="U283" s="289">
        <v>29404</v>
      </c>
      <c r="V283" s="287">
        <v>2017</v>
      </c>
      <c r="W283" s="404"/>
      <c r="X283" s="273" t="str">
        <f t="shared" si="4"/>
        <v/>
      </c>
    </row>
    <row r="284" spans="1:24" x14ac:dyDescent="0.2">
      <c r="A284" s="287">
        <v>2583</v>
      </c>
      <c r="B284" s="288" t="s">
        <v>38</v>
      </c>
      <c r="C284" s="288" t="s">
        <v>1387</v>
      </c>
      <c r="D284" s="288" t="s">
        <v>778</v>
      </c>
      <c r="E284" s="288" t="s">
        <v>127</v>
      </c>
      <c r="F284" s="287">
        <v>5914</v>
      </c>
      <c r="G284" s="288" t="s">
        <v>62</v>
      </c>
      <c r="H284" s="288" t="s">
        <v>1392</v>
      </c>
      <c r="I284" s="288" t="s">
        <v>63</v>
      </c>
      <c r="J284" s="287">
        <v>22</v>
      </c>
      <c r="K284" s="287">
        <v>2</v>
      </c>
      <c r="L284" s="288" t="s">
        <v>57</v>
      </c>
      <c r="M284" s="288" t="s">
        <v>40</v>
      </c>
      <c r="N284" s="288" t="s">
        <v>41</v>
      </c>
      <c r="O284" s="288" t="s">
        <v>42</v>
      </c>
      <c r="P284" s="288" t="s">
        <v>1387</v>
      </c>
      <c r="Q284" s="289">
        <v>0</v>
      </c>
      <c r="R284" s="289">
        <v>0</v>
      </c>
      <c r="S284" s="289">
        <v>57729</v>
      </c>
      <c r="T284" s="289">
        <v>57729</v>
      </c>
      <c r="U284" s="289">
        <v>6266</v>
      </c>
      <c r="V284" s="287">
        <v>2017</v>
      </c>
      <c r="W284" s="404"/>
      <c r="X284" s="273" t="str">
        <f t="shared" si="4"/>
        <v/>
      </c>
    </row>
    <row r="285" spans="1:24" x14ac:dyDescent="0.2">
      <c r="A285" s="287">
        <v>2586</v>
      </c>
      <c r="B285" s="288" t="s">
        <v>38</v>
      </c>
      <c r="C285" s="288" t="s">
        <v>1387</v>
      </c>
      <c r="D285" s="288" t="s">
        <v>779</v>
      </c>
      <c r="E285" s="288" t="s">
        <v>127</v>
      </c>
      <c r="F285" s="287">
        <v>5914</v>
      </c>
      <c r="G285" s="288" t="s">
        <v>62</v>
      </c>
      <c r="H285" s="288" t="s">
        <v>1392</v>
      </c>
      <c r="I285" s="288" t="s">
        <v>63</v>
      </c>
      <c r="J285" s="287">
        <v>22</v>
      </c>
      <c r="K285" s="287">
        <v>2</v>
      </c>
      <c r="L285" s="288" t="s">
        <v>57</v>
      </c>
      <c r="M285" s="288" t="s">
        <v>40</v>
      </c>
      <c r="N285" s="288" t="s">
        <v>41</v>
      </c>
      <c r="O285" s="288" t="s">
        <v>42</v>
      </c>
      <c r="P285" s="288" t="s">
        <v>1387</v>
      </c>
      <c r="Q285" s="289">
        <v>0</v>
      </c>
      <c r="R285" s="289">
        <v>0</v>
      </c>
      <c r="S285" s="289">
        <v>347561</v>
      </c>
      <c r="T285" s="289">
        <v>347561</v>
      </c>
      <c r="U285" s="289">
        <v>37725</v>
      </c>
      <c r="V285" s="287">
        <v>2017</v>
      </c>
      <c r="W285" s="404"/>
      <c r="X285" s="273" t="str">
        <f t="shared" si="4"/>
        <v/>
      </c>
    </row>
    <row r="286" spans="1:24" x14ac:dyDescent="0.2">
      <c r="A286" s="287">
        <v>2588</v>
      </c>
      <c r="B286" s="288" t="s">
        <v>38</v>
      </c>
      <c r="C286" s="288" t="s">
        <v>1387</v>
      </c>
      <c r="D286" s="288" t="s">
        <v>780</v>
      </c>
      <c r="E286" s="288" t="s">
        <v>127</v>
      </c>
      <c r="F286" s="287">
        <v>5914</v>
      </c>
      <c r="G286" s="288" t="s">
        <v>62</v>
      </c>
      <c r="H286" s="288" t="s">
        <v>1392</v>
      </c>
      <c r="I286" s="288" t="s">
        <v>63</v>
      </c>
      <c r="J286" s="287">
        <v>22</v>
      </c>
      <c r="K286" s="287">
        <v>2</v>
      </c>
      <c r="L286" s="288" t="s">
        <v>57</v>
      </c>
      <c r="M286" s="288" t="s">
        <v>40</v>
      </c>
      <c r="N286" s="288" t="s">
        <v>41</v>
      </c>
      <c r="O286" s="288" t="s">
        <v>42</v>
      </c>
      <c r="P286" s="288" t="s">
        <v>1387</v>
      </c>
      <c r="Q286" s="289">
        <v>0</v>
      </c>
      <c r="R286" s="289">
        <v>0</v>
      </c>
      <c r="S286" s="289">
        <v>433002</v>
      </c>
      <c r="T286" s="289">
        <v>433002</v>
      </c>
      <c r="U286" s="289">
        <v>46999</v>
      </c>
      <c r="V286" s="287">
        <v>2017</v>
      </c>
      <c r="W286" s="404"/>
      <c r="X286" s="273" t="str">
        <f t="shared" si="4"/>
        <v/>
      </c>
    </row>
    <row r="287" spans="1:24" x14ac:dyDescent="0.2">
      <c r="A287" s="287">
        <v>2589</v>
      </c>
      <c r="B287" s="288" t="s">
        <v>38</v>
      </c>
      <c r="C287" s="288">
        <v>1</v>
      </c>
      <c r="D287" s="288" t="s">
        <v>128</v>
      </c>
      <c r="E287" s="288" t="s">
        <v>1943</v>
      </c>
      <c r="F287" s="287">
        <v>55951</v>
      </c>
      <c r="G287" s="288" t="s">
        <v>62</v>
      </c>
      <c r="H287" s="288" t="s">
        <v>1392</v>
      </c>
      <c r="I287" s="288" t="s">
        <v>63</v>
      </c>
      <c r="J287" s="287">
        <v>22</v>
      </c>
      <c r="K287" s="287">
        <v>2</v>
      </c>
      <c r="L287" s="288" t="s">
        <v>57</v>
      </c>
      <c r="M287" s="288" t="s">
        <v>47</v>
      </c>
      <c r="N287" s="288" t="s">
        <v>58</v>
      </c>
      <c r="O287" s="288" t="s">
        <v>58</v>
      </c>
      <c r="P287" s="288" t="s">
        <v>1387</v>
      </c>
      <c r="Q287" s="289">
        <v>0</v>
      </c>
      <c r="R287" s="289">
        <v>0</v>
      </c>
      <c r="S287" s="289">
        <v>51094187</v>
      </c>
      <c r="T287" s="289">
        <v>51094187</v>
      </c>
      <c r="U287" s="289">
        <v>4885129</v>
      </c>
      <c r="V287" s="287">
        <v>2017</v>
      </c>
      <c r="W287" s="404"/>
      <c r="X287" s="273" t="str">
        <f t="shared" si="4"/>
        <v/>
      </c>
    </row>
    <row r="288" spans="1:24" x14ac:dyDescent="0.2">
      <c r="A288" s="287">
        <v>2589</v>
      </c>
      <c r="B288" s="288" t="s">
        <v>38</v>
      </c>
      <c r="C288" s="288">
        <v>2</v>
      </c>
      <c r="D288" s="288" t="s">
        <v>128</v>
      </c>
      <c r="E288" s="288" t="s">
        <v>1943</v>
      </c>
      <c r="F288" s="287">
        <v>55951</v>
      </c>
      <c r="G288" s="288" t="s">
        <v>62</v>
      </c>
      <c r="H288" s="288" t="s">
        <v>1392</v>
      </c>
      <c r="I288" s="288" t="s">
        <v>63</v>
      </c>
      <c r="J288" s="287">
        <v>22</v>
      </c>
      <c r="K288" s="287">
        <v>2</v>
      </c>
      <c r="L288" s="288" t="s">
        <v>57</v>
      </c>
      <c r="M288" s="288" t="s">
        <v>47</v>
      </c>
      <c r="N288" s="288" t="s">
        <v>58</v>
      </c>
      <c r="O288" s="288" t="s">
        <v>58</v>
      </c>
      <c r="P288" s="288" t="s">
        <v>1387</v>
      </c>
      <c r="Q288" s="289">
        <v>0</v>
      </c>
      <c r="R288" s="289">
        <v>0</v>
      </c>
      <c r="S288" s="289">
        <v>116177386</v>
      </c>
      <c r="T288" s="289">
        <v>116177386</v>
      </c>
      <c r="U288" s="289">
        <v>11107751</v>
      </c>
      <c r="V288" s="287">
        <v>2017</v>
      </c>
      <c r="W288" s="404"/>
      <c r="X288" s="273" t="str">
        <f t="shared" si="4"/>
        <v/>
      </c>
    </row>
    <row r="289" spans="1:24" x14ac:dyDescent="0.2">
      <c r="A289" s="287">
        <v>2590</v>
      </c>
      <c r="B289" s="288" t="s">
        <v>38</v>
      </c>
      <c r="C289" s="288" t="s">
        <v>1387</v>
      </c>
      <c r="D289" s="288" t="s">
        <v>781</v>
      </c>
      <c r="E289" s="288" t="s">
        <v>127</v>
      </c>
      <c r="F289" s="287">
        <v>5914</v>
      </c>
      <c r="G289" s="288" t="s">
        <v>62</v>
      </c>
      <c r="H289" s="288" t="s">
        <v>1392</v>
      </c>
      <c r="I289" s="288" t="s">
        <v>63</v>
      </c>
      <c r="J289" s="287">
        <v>22</v>
      </c>
      <c r="K289" s="287">
        <v>2</v>
      </c>
      <c r="L289" s="288" t="s">
        <v>57</v>
      </c>
      <c r="M289" s="288" t="s">
        <v>40</v>
      </c>
      <c r="N289" s="288" t="s">
        <v>41</v>
      </c>
      <c r="O289" s="288" t="s">
        <v>42</v>
      </c>
      <c r="P289" s="288" t="s">
        <v>1387</v>
      </c>
      <c r="Q289" s="289">
        <v>0</v>
      </c>
      <c r="R289" s="289">
        <v>0</v>
      </c>
      <c r="S289" s="289">
        <v>288874</v>
      </c>
      <c r="T289" s="289">
        <v>288874</v>
      </c>
      <c r="U289" s="289">
        <v>31355</v>
      </c>
      <c r="V289" s="287">
        <v>2017</v>
      </c>
      <c r="W289" s="404"/>
      <c r="X289" s="273" t="str">
        <f t="shared" si="4"/>
        <v/>
      </c>
    </row>
    <row r="290" spans="1:24" x14ac:dyDescent="0.2">
      <c r="A290" s="287">
        <v>2591</v>
      </c>
      <c r="B290" s="288" t="s">
        <v>38</v>
      </c>
      <c r="C290" s="288" t="s">
        <v>1387</v>
      </c>
      <c r="D290" s="288" t="s">
        <v>782</v>
      </c>
      <c r="E290" s="288" t="s">
        <v>127</v>
      </c>
      <c r="F290" s="287">
        <v>5914</v>
      </c>
      <c r="G290" s="288" t="s">
        <v>62</v>
      </c>
      <c r="H290" s="288" t="s">
        <v>1392</v>
      </c>
      <c r="I290" s="288" t="s">
        <v>63</v>
      </c>
      <c r="J290" s="287">
        <v>22</v>
      </c>
      <c r="K290" s="287">
        <v>2</v>
      </c>
      <c r="L290" s="288" t="s">
        <v>57</v>
      </c>
      <c r="M290" s="288" t="s">
        <v>40</v>
      </c>
      <c r="N290" s="288" t="s">
        <v>41</v>
      </c>
      <c r="O290" s="288" t="s">
        <v>42</v>
      </c>
      <c r="P290" s="288" t="s">
        <v>1387</v>
      </c>
      <c r="Q290" s="289">
        <v>0</v>
      </c>
      <c r="R290" s="289">
        <v>0</v>
      </c>
      <c r="S290" s="289">
        <v>132067</v>
      </c>
      <c r="T290" s="289">
        <v>132067</v>
      </c>
      <c r="U290" s="289">
        <v>14335</v>
      </c>
      <c r="V290" s="287">
        <v>2017</v>
      </c>
      <c r="W290" s="404"/>
      <c r="X290" s="273" t="str">
        <f t="shared" si="4"/>
        <v/>
      </c>
    </row>
    <row r="291" spans="1:24" x14ac:dyDescent="0.2">
      <c r="A291" s="287">
        <v>2594</v>
      </c>
      <c r="B291" s="288" t="s">
        <v>38</v>
      </c>
      <c r="C291" s="288" t="s">
        <v>1387</v>
      </c>
      <c r="D291" s="288" t="s">
        <v>129</v>
      </c>
      <c r="E291" s="288" t="s">
        <v>130</v>
      </c>
      <c r="F291" s="287">
        <v>13923</v>
      </c>
      <c r="G291" s="288" t="s">
        <v>62</v>
      </c>
      <c r="H291" s="288" t="s">
        <v>1392</v>
      </c>
      <c r="I291" s="288" t="s">
        <v>63</v>
      </c>
      <c r="J291" s="287">
        <v>22</v>
      </c>
      <c r="K291" s="287">
        <v>2</v>
      </c>
      <c r="L291" s="288" t="s">
        <v>57</v>
      </c>
      <c r="M291" s="288" t="s">
        <v>47</v>
      </c>
      <c r="N291" s="288" t="s">
        <v>51</v>
      </c>
      <c r="O291" s="288" t="s">
        <v>51</v>
      </c>
      <c r="P291" s="288" t="s">
        <v>52</v>
      </c>
      <c r="Q291" s="289">
        <v>0</v>
      </c>
      <c r="R291" s="289">
        <v>0</v>
      </c>
      <c r="S291" s="289">
        <v>0</v>
      </c>
      <c r="T291" s="289">
        <v>0</v>
      </c>
      <c r="U291" s="289">
        <v>0</v>
      </c>
      <c r="V291" s="287">
        <v>2017</v>
      </c>
      <c r="W291" s="404" t="s">
        <v>662</v>
      </c>
      <c r="X291" s="273" t="str">
        <f t="shared" si="4"/>
        <v/>
      </c>
    </row>
    <row r="292" spans="1:24" x14ac:dyDescent="0.2">
      <c r="A292" s="287">
        <v>2594</v>
      </c>
      <c r="B292" s="288" t="s">
        <v>38</v>
      </c>
      <c r="C292" s="288" t="s">
        <v>1387</v>
      </c>
      <c r="D292" s="288" t="s">
        <v>129</v>
      </c>
      <c r="E292" s="288" t="s">
        <v>130</v>
      </c>
      <c r="F292" s="287">
        <v>13923</v>
      </c>
      <c r="G292" s="288" t="s">
        <v>62</v>
      </c>
      <c r="H292" s="288" t="s">
        <v>1392</v>
      </c>
      <c r="I292" s="288" t="s">
        <v>63</v>
      </c>
      <c r="J292" s="287">
        <v>22</v>
      </c>
      <c r="K292" s="287">
        <v>2</v>
      </c>
      <c r="L292" s="288" t="s">
        <v>57</v>
      </c>
      <c r="M292" s="288" t="s">
        <v>47</v>
      </c>
      <c r="N292" s="288" t="s">
        <v>44</v>
      </c>
      <c r="O292" s="288" t="s">
        <v>44</v>
      </c>
      <c r="P292" s="288" t="s">
        <v>1195</v>
      </c>
      <c r="Q292" s="289">
        <v>25740</v>
      </c>
      <c r="R292" s="289">
        <v>25740</v>
      </c>
      <c r="S292" s="289">
        <v>26578</v>
      </c>
      <c r="T292" s="289">
        <v>26578</v>
      </c>
      <c r="U292" s="289">
        <v>2263.152</v>
      </c>
      <c r="V292" s="287">
        <v>2017</v>
      </c>
      <c r="W292" s="404" t="s">
        <v>662</v>
      </c>
      <c r="X292" s="273" t="str">
        <f t="shared" si="4"/>
        <v/>
      </c>
    </row>
    <row r="293" spans="1:24" x14ac:dyDescent="0.2">
      <c r="A293" s="287">
        <v>2594</v>
      </c>
      <c r="B293" s="288" t="s">
        <v>38</v>
      </c>
      <c r="C293" s="288" t="s">
        <v>1387</v>
      </c>
      <c r="D293" s="288" t="s">
        <v>129</v>
      </c>
      <c r="E293" s="288" t="s">
        <v>130</v>
      </c>
      <c r="F293" s="287">
        <v>13923</v>
      </c>
      <c r="G293" s="288" t="s">
        <v>62</v>
      </c>
      <c r="H293" s="288" t="s">
        <v>1392</v>
      </c>
      <c r="I293" s="288" t="s">
        <v>63</v>
      </c>
      <c r="J293" s="287">
        <v>22</v>
      </c>
      <c r="K293" s="287">
        <v>2</v>
      </c>
      <c r="L293" s="288" t="s">
        <v>57</v>
      </c>
      <c r="M293" s="288" t="s">
        <v>47</v>
      </c>
      <c r="N293" s="288" t="s">
        <v>66</v>
      </c>
      <c r="O293" s="288" t="s">
        <v>66</v>
      </c>
      <c r="P293" s="288" t="s">
        <v>52</v>
      </c>
      <c r="Q293" s="289">
        <v>65462</v>
      </c>
      <c r="R293" s="289">
        <v>65462</v>
      </c>
      <c r="S293" s="289">
        <v>411822</v>
      </c>
      <c r="T293" s="289">
        <v>411822</v>
      </c>
      <c r="U293" s="289">
        <v>37409.847999999998</v>
      </c>
      <c r="V293" s="287">
        <v>2017</v>
      </c>
      <c r="W293" s="404" t="s">
        <v>662</v>
      </c>
      <c r="X293" s="273" t="str">
        <f t="shared" si="4"/>
        <v/>
      </c>
    </row>
    <row r="294" spans="1:24" x14ac:dyDescent="0.2">
      <c r="A294" s="287">
        <v>2595</v>
      </c>
      <c r="B294" s="288" t="s">
        <v>38</v>
      </c>
      <c r="C294" s="288" t="s">
        <v>1387</v>
      </c>
      <c r="D294" s="288" t="s">
        <v>783</v>
      </c>
      <c r="E294" s="288" t="s">
        <v>127</v>
      </c>
      <c r="F294" s="287">
        <v>5914</v>
      </c>
      <c r="G294" s="288" t="s">
        <v>62</v>
      </c>
      <c r="H294" s="288" t="s">
        <v>1392</v>
      </c>
      <c r="I294" s="288" t="s">
        <v>63</v>
      </c>
      <c r="J294" s="287">
        <v>22</v>
      </c>
      <c r="K294" s="287">
        <v>2</v>
      </c>
      <c r="L294" s="288" t="s">
        <v>57</v>
      </c>
      <c r="M294" s="288" t="s">
        <v>40</v>
      </c>
      <c r="N294" s="288" t="s">
        <v>41</v>
      </c>
      <c r="O294" s="288" t="s">
        <v>42</v>
      </c>
      <c r="P294" s="288" t="s">
        <v>1387</v>
      </c>
      <c r="Q294" s="289">
        <v>0</v>
      </c>
      <c r="R294" s="289">
        <v>0</v>
      </c>
      <c r="S294" s="289">
        <v>253328</v>
      </c>
      <c r="T294" s="289">
        <v>253328</v>
      </c>
      <c r="U294" s="289">
        <v>27497</v>
      </c>
      <c r="V294" s="287">
        <v>2017</v>
      </c>
      <c r="W294" s="404"/>
      <c r="X294" s="273" t="str">
        <f t="shared" si="4"/>
        <v/>
      </c>
    </row>
    <row r="295" spans="1:24" x14ac:dyDescent="0.2">
      <c r="A295" s="287">
        <v>2596</v>
      </c>
      <c r="B295" s="288" t="s">
        <v>38</v>
      </c>
      <c r="C295" s="288" t="s">
        <v>1387</v>
      </c>
      <c r="D295" s="288" t="s">
        <v>784</v>
      </c>
      <c r="E295" s="288" t="s">
        <v>127</v>
      </c>
      <c r="F295" s="287">
        <v>5914</v>
      </c>
      <c r="G295" s="288" t="s">
        <v>62</v>
      </c>
      <c r="H295" s="288" t="s">
        <v>1392</v>
      </c>
      <c r="I295" s="288" t="s">
        <v>63</v>
      </c>
      <c r="J295" s="287">
        <v>22</v>
      </c>
      <c r="K295" s="287">
        <v>2</v>
      </c>
      <c r="L295" s="288" t="s">
        <v>57</v>
      </c>
      <c r="M295" s="288" t="s">
        <v>40</v>
      </c>
      <c r="N295" s="288" t="s">
        <v>41</v>
      </c>
      <c r="O295" s="288" t="s">
        <v>42</v>
      </c>
      <c r="P295" s="288" t="s">
        <v>1387</v>
      </c>
      <c r="Q295" s="289">
        <v>0</v>
      </c>
      <c r="R295" s="289">
        <v>0</v>
      </c>
      <c r="S295" s="289">
        <v>112574</v>
      </c>
      <c r="T295" s="289">
        <v>112574</v>
      </c>
      <c r="U295" s="289">
        <v>12219</v>
      </c>
      <c r="V295" s="287">
        <v>2017</v>
      </c>
      <c r="W295" s="404"/>
      <c r="X295" s="273" t="str">
        <f t="shared" si="4"/>
        <v/>
      </c>
    </row>
    <row r="296" spans="1:24" x14ac:dyDescent="0.2">
      <c r="A296" s="287">
        <v>2597</v>
      </c>
      <c r="B296" s="288" t="s">
        <v>38</v>
      </c>
      <c r="C296" s="288" t="s">
        <v>1387</v>
      </c>
      <c r="D296" s="288" t="s">
        <v>785</v>
      </c>
      <c r="E296" s="288" t="s">
        <v>127</v>
      </c>
      <c r="F296" s="287">
        <v>5914</v>
      </c>
      <c r="G296" s="288" t="s">
        <v>62</v>
      </c>
      <c r="H296" s="288" t="s">
        <v>1392</v>
      </c>
      <c r="I296" s="288" t="s">
        <v>63</v>
      </c>
      <c r="J296" s="287">
        <v>22</v>
      </c>
      <c r="K296" s="287">
        <v>2</v>
      </c>
      <c r="L296" s="288" t="s">
        <v>57</v>
      </c>
      <c r="M296" s="288" t="s">
        <v>40</v>
      </c>
      <c r="N296" s="288" t="s">
        <v>41</v>
      </c>
      <c r="O296" s="288" t="s">
        <v>42</v>
      </c>
      <c r="P296" s="288" t="s">
        <v>1387</v>
      </c>
      <c r="Q296" s="289">
        <v>0</v>
      </c>
      <c r="R296" s="289">
        <v>0</v>
      </c>
      <c r="S296" s="289">
        <v>162544</v>
      </c>
      <c r="T296" s="289">
        <v>162544</v>
      </c>
      <c r="U296" s="289">
        <v>17643</v>
      </c>
      <c r="V296" s="287">
        <v>2017</v>
      </c>
      <c r="W296" s="404"/>
      <c r="X296" s="273" t="str">
        <f t="shared" si="4"/>
        <v/>
      </c>
    </row>
    <row r="297" spans="1:24" x14ac:dyDescent="0.2">
      <c r="A297" s="287">
        <v>2598</v>
      </c>
      <c r="B297" s="288" t="s">
        <v>38</v>
      </c>
      <c r="C297" s="288" t="s">
        <v>1387</v>
      </c>
      <c r="D297" s="288" t="s">
        <v>786</v>
      </c>
      <c r="E297" s="288" t="s">
        <v>127</v>
      </c>
      <c r="F297" s="287">
        <v>5914</v>
      </c>
      <c r="G297" s="288" t="s">
        <v>62</v>
      </c>
      <c r="H297" s="288" t="s">
        <v>1392</v>
      </c>
      <c r="I297" s="288" t="s">
        <v>63</v>
      </c>
      <c r="J297" s="287">
        <v>22</v>
      </c>
      <c r="K297" s="287">
        <v>2</v>
      </c>
      <c r="L297" s="288" t="s">
        <v>57</v>
      </c>
      <c r="M297" s="288" t="s">
        <v>40</v>
      </c>
      <c r="N297" s="288" t="s">
        <v>41</v>
      </c>
      <c r="O297" s="288" t="s">
        <v>42</v>
      </c>
      <c r="P297" s="288" t="s">
        <v>1387</v>
      </c>
      <c r="Q297" s="289">
        <v>0</v>
      </c>
      <c r="R297" s="289">
        <v>0</v>
      </c>
      <c r="S297" s="289">
        <v>175646</v>
      </c>
      <c r="T297" s="289">
        <v>175646</v>
      </c>
      <c r="U297" s="289">
        <v>19065</v>
      </c>
      <c r="V297" s="287">
        <v>2017</v>
      </c>
      <c r="W297" s="404"/>
      <c r="X297" s="273" t="str">
        <f t="shared" si="4"/>
        <v/>
      </c>
    </row>
    <row r="298" spans="1:24" x14ac:dyDescent="0.2">
      <c r="A298" s="287">
        <v>2599</v>
      </c>
      <c r="B298" s="288" t="s">
        <v>38</v>
      </c>
      <c r="C298" s="288" t="s">
        <v>1387</v>
      </c>
      <c r="D298" s="288" t="s">
        <v>787</v>
      </c>
      <c r="E298" s="288" t="s">
        <v>127</v>
      </c>
      <c r="F298" s="287">
        <v>5914</v>
      </c>
      <c r="G298" s="288" t="s">
        <v>62</v>
      </c>
      <c r="H298" s="288" t="s">
        <v>1392</v>
      </c>
      <c r="I298" s="288" t="s">
        <v>63</v>
      </c>
      <c r="J298" s="287">
        <v>22</v>
      </c>
      <c r="K298" s="287">
        <v>2</v>
      </c>
      <c r="L298" s="288" t="s">
        <v>57</v>
      </c>
      <c r="M298" s="288" t="s">
        <v>40</v>
      </c>
      <c r="N298" s="288" t="s">
        <v>41</v>
      </c>
      <c r="O298" s="288" t="s">
        <v>42</v>
      </c>
      <c r="P298" s="288" t="s">
        <v>1387</v>
      </c>
      <c r="Q298" s="289">
        <v>0</v>
      </c>
      <c r="R298" s="289">
        <v>0</v>
      </c>
      <c r="S298" s="289">
        <v>811364</v>
      </c>
      <c r="T298" s="289">
        <v>811364</v>
      </c>
      <c r="U298" s="289">
        <v>88067</v>
      </c>
      <c r="V298" s="287">
        <v>2017</v>
      </c>
      <c r="W298" s="404"/>
      <c r="X298" s="273" t="str">
        <f t="shared" si="4"/>
        <v/>
      </c>
    </row>
    <row r="299" spans="1:24" x14ac:dyDescent="0.2">
      <c r="A299" s="287">
        <v>2600</v>
      </c>
      <c r="B299" s="288" t="s">
        <v>38</v>
      </c>
      <c r="C299" s="288" t="s">
        <v>1387</v>
      </c>
      <c r="D299" s="288" t="s">
        <v>1770</v>
      </c>
      <c r="E299" s="288" t="s">
        <v>127</v>
      </c>
      <c r="F299" s="287">
        <v>5914</v>
      </c>
      <c r="G299" s="288" t="s">
        <v>62</v>
      </c>
      <c r="H299" s="288" t="s">
        <v>1392</v>
      </c>
      <c r="I299" s="288" t="s">
        <v>63</v>
      </c>
      <c r="J299" s="287">
        <v>22</v>
      </c>
      <c r="K299" s="287">
        <v>2</v>
      </c>
      <c r="L299" s="288" t="s">
        <v>57</v>
      </c>
      <c r="M299" s="288" t="s">
        <v>40</v>
      </c>
      <c r="N299" s="288" t="s">
        <v>41</v>
      </c>
      <c r="O299" s="288" t="s">
        <v>42</v>
      </c>
      <c r="P299" s="288" t="s">
        <v>1387</v>
      </c>
      <c r="Q299" s="289">
        <v>0</v>
      </c>
      <c r="R299" s="289">
        <v>0</v>
      </c>
      <c r="S299" s="289">
        <v>1159648</v>
      </c>
      <c r="T299" s="289">
        <v>1159648</v>
      </c>
      <c r="U299" s="289">
        <v>125871</v>
      </c>
      <c r="V299" s="287">
        <v>2017</v>
      </c>
      <c r="W299" s="404"/>
      <c r="X299" s="273" t="str">
        <f t="shared" si="4"/>
        <v/>
      </c>
    </row>
    <row r="300" spans="1:24" x14ac:dyDescent="0.2">
      <c r="A300" s="287">
        <v>2601</v>
      </c>
      <c r="B300" s="288" t="s">
        <v>38</v>
      </c>
      <c r="C300" s="288" t="s">
        <v>1387</v>
      </c>
      <c r="D300" s="288" t="s">
        <v>788</v>
      </c>
      <c r="E300" s="288" t="s">
        <v>127</v>
      </c>
      <c r="F300" s="287">
        <v>5914</v>
      </c>
      <c r="G300" s="288" t="s">
        <v>62</v>
      </c>
      <c r="H300" s="288" t="s">
        <v>1392</v>
      </c>
      <c r="I300" s="288" t="s">
        <v>63</v>
      </c>
      <c r="J300" s="287">
        <v>22</v>
      </c>
      <c r="K300" s="287">
        <v>2</v>
      </c>
      <c r="L300" s="288" t="s">
        <v>57</v>
      </c>
      <c r="M300" s="288" t="s">
        <v>40</v>
      </c>
      <c r="N300" s="288" t="s">
        <v>41</v>
      </c>
      <c r="O300" s="288" t="s">
        <v>42</v>
      </c>
      <c r="P300" s="288" t="s">
        <v>1387</v>
      </c>
      <c r="Q300" s="289">
        <v>0</v>
      </c>
      <c r="R300" s="289">
        <v>0</v>
      </c>
      <c r="S300" s="289">
        <v>120174</v>
      </c>
      <c r="T300" s="289">
        <v>120174</v>
      </c>
      <c r="U300" s="289">
        <v>13044</v>
      </c>
      <c r="V300" s="287">
        <v>2017</v>
      </c>
      <c r="W300" s="404"/>
      <c r="X300" s="273" t="str">
        <f t="shared" si="4"/>
        <v/>
      </c>
    </row>
    <row r="301" spans="1:24" x14ac:dyDescent="0.2">
      <c r="A301" s="287">
        <v>2604</v>
      </c>
      <c r="B301" s="288" t="s">
        <v>38</v>
      </c>
      <c r="C301" s="288" t="s">
        <v>1387</v>
      </c>
      <c r="D301" s="288" t="s">
        <v>789</v>
      </c>
      <c r="E301" s="288" t="s">
        <v>127</v>
      </c>
      <c r="F301" s="287">
        <v>5914</v>
      </c>
      <c r="G301" s="288" t="s">
        <v>62</v>
      </c>
      <c r="H301" s="288" t="s">
        <v>1392</v>
      </c>
      <c r="I301" s="288" t="s">
        <v>63</v>
      </c>
      <c r="J301" s="287">
        <v>22</v>
      </c>
      <c r="K301" s="287">
        <v>2</v>
      </c>
      <c r="L301" s="288" t="s">
        <v>57</v>
      </c>
      <c r="M301" s="288" t="s">
        <v>40</v>
      </c>
      <c r="N301" s="288" t="s">
        <v>41</v>
      </c>
      <c r="O301" s="288" t="s">
        <v>42</v>
      </c>
      <c r="P301" s="288" t="s">
        <v>1387</v>
      </c>
      <c r="Q301" s="289">
        <v>0</v>
      </c>
      <c r="R301" s="289">
        <v>0</v>
      </c>
      <c r="S301" s="289">
        <v>230906</v>
      </c>
      <c r="T301" s="289">
        <v>230906</v>
      </c>
      <c r="U301" s="289">
        <v>25063</v>
      </c>
      <c r="V301" s="287">
        <v>2017</v>
      </c>
      <c r="W301" s="404"/>
      <c r="X301" s="273" t="str">
        <f t="shared" si="4"/>
        <v/>
      </c>
    </row>
    <row r="302" spans="1:24" x14ac:dyDescent="0.2">
      <c r="A302" s="287">
        <v>2605</v>
      </c>
      <c r="B302" s="288" t="s">
        <v>38</v>
      </c>
      <c r="C302" s="288" t="s">
        <v>1387</v>
      </c>
      <c r="D302" s="288" t="s">
        <v>790</v>
      </c>
      <c r="E302" s="288" t="s">
        <v>127</v>
      </c>
      <c r="F302" s="287">
        <v>5914</v>
      </c>
      <c r="G302" s="288" t="s">
        <v>62</v>
      </c>
      <c r="H302" s="288" t="s">
        <v>1392</v>
      </c>
      <c r="I302" s="288" t="s">
        <v>63</v>
      </c>
      <c r="J302" s="287">
        <v>22</v>
      </c>
      <c r="K302" s="287">
        <v>2</v>
      </c>
      <c r="L302" s="288" t="s">
        <v>57</v>
      </c>
      <c r="M302" s="288" t="s">
        <v>40</v>
      </c>
      <c r="N302" s="288" t="s">
        <v>41</v>
      </c>
      <c r="O302" s="288" t="s">
        <v>42</v>
      </c>
      <c r="P302" s="288" t="s">
        <v>1387</v>
      </c>
      <c r="Q302" s="289">
        <v>0</v>
      </c>
      <c r="R302" s="289">
        <v>0</v>
      </c>
      <c r="S302" s="289">
        <v>1517261</v>
      </c>
      <c r="T302" s="289">
        <v>1517261</v>
      </c>
      <c r="U302" s="289">
        <v>164687</v>
      </c>
      <c r="V302" s="287">
        <v>2017</v>
      </c>
      <c r="W302" s="404"/>
      <c r="X302" s="273" t="str">
        <f t="shared" si="4"/>
        <v/>
      </c>
    </row>
    <row r="303" spans="1:24" x14ac:dyDescent="0.2">
      <c r="A303" s="287">
        <v>2606</v>
      </c>
      <c r="B303" s="288" t="s">
        <v>38</v>
      </c>
      <c r="C303" s="288" t="s">
        <v>1387</v>
      </c>
      <c r="D303" s="288" t="s">
        <v>791</v>
      </c>
      <c r="E303" s="288" t="s">
        <v>127</v>
      </c>
      <c r="F303" s="287">
        <v>5914</v>
      </c>
      <c r="G303" s="288" t="s">
        <v>62</v>
      </c>
      <c r="H303" s="288" t="s">
        <v>1392</v>
      </c>
      <c r="I303" s="288" t="s">
        <v>63</v>
      </c>
      <c r="J303" s="287">
        <v>22</v>
      </c>
      <c r="K303" s="287">
        <v>2</v>
      </c>
      <c r="L303" s="288" t="s">
        <v>57</v>
      </c>
      <c r="M303" s="288" t="s">
        <v>40</v>
      </c>
      <c r="N303" s="288" t="s">
        <v>41</v>
      </c>
      <c r="O303" s="288" t="s">
        <v>42</v>
      </c>
      <c r="P303" s="288" t="s">
        <v>1387</v>
      </c>
      <c r="Q303" s="289">
        <v>0</v>
      </c>
      <c r="R303" s="289">
        <v>0</v>
      </c>
      <c r="S303" s="289">
        <v>485009</v>
      </c>
      <c r="T303" s="289">
        <v>485009</v>
      </c>
      <c r="U303" s="289">
        <v>52644</v>
      </c>
      <c r="V303" s="287">
        <v>2017</v>
      </c>
      <c r="W303" s="404"/>
      <c r="X303" s="273" t="str">
        <f t="shared" si="4"/>
        <v/>
      </c>
    </row>
    <row r="304" spans="1:24" x14ac:dyDescent="0.2">
      <c r="A304" s="287">
        <v>2607</v>
      </c>
      <c r="B304" s="288" t="s">
        <v>38</v>
      </c>
      <c r="C304" s="288" t="s">
        <v>1387</v>
      </c>
      <c r="D304" s="288" t="s">
        <v>792</v>
      </c>
      <c r="E304" s="288" t="s">
        <v>127</v>
      </c>
      <c r="F304" s="287">
        <v>5914</v>
      </c>
      <c r="G304" s="288" t="s">
        <v>62</v>
      </c>
      <c r="H304" s="288" t="s">
        <v>1392</v>
      </c>
      <c r="I304" s="288" t="s">
        <v>63</v>
      </c>
      <c r="J304" s="287">
        <v>22</v>
      </c>
      <c r="K304" s="287">
        <v>2</v>
      </c>
      <c r="L304" s="288" t="s">
        <v>57</v>
      </c>
      <c r="M304" s="288" t="s">
        <v>40</v>
      </c>
      <c r="N304" s="288" t="s">
        <v>41</v>
      </c>
      <c r="O304" s="288" t="s">
        <v>42</v>
      </c>
      <c r="P304" s="288" t="s">
        <v>1387</v>
      </c>
      <c r="Q304" s="289">
        <v>0</v>
      </c>
      <c r="R304" s="289">
        <v>0</v>
      </c>
      <c r="S304" s="289">
        <v>62095</v>
      </c>
      <c r="T304" s="289">
        <v>62095</v>
      </c>
      <c r="U304" s="289">
        <v>6740</v>
      </c>
      <c r="V304" s="287">
        <v>2017</v>
      </c>
      <c r="W304" s="404"/>
      <c r="X304" s="273" t="str">
        <f t="shared" si="4"/>
        <v/>
      </c>
    </row>
    <row r="305" spans="1:24" x14ac:dyDescent="0.2">
      <c r="A305" s="287">
        <v>2608</v>
      </c>
      <c r="B305" s="288" t="s">
        <v>38</v>
      </c>
      <c r="C305" s="288" t="s">
        <v>1387</v>
      </c>
      <c r="D305" s="288" t="s">
        <v>793</v>
      </c>
      <c r="E305" s="288" t="s">
        <v>127</v>
      </c>
      <c r="F305" s="287">
        <v>5914</v>
      </c>
      <c r="G305" s="288" t="s">
        <v>62</v>
      </c>
      <c r="H305" s="288" t="s">
        <v>1392</v>
      </c>
      <c r="I305" s="288" t="s">
        <v>63</v>
      </c>
      <c r="J305" s="287">
        <v>22</v>
      </c>
      <c r="K305" s="287">
        <v>2</v>
      </c>
      <c r="L305" s="288" t="s">
        <v>57</v>
      </c>
      <c r="M305" s="288" t="s">
        <v>40</v>
      </c>
      <c r="N305" s="288" t="s">
        <v>41</v>
      </c>
      <c r="O305" s="288" t="s">
        <v>42</v>
      </c>
      <c r="P305" s="288" t="s">
        <v>1387</v>
      </c>
      <c r="Q305" s="289">
        <v>0</v>
      </c>
      <c r="R305" s="289">
        <v>0</v>
      </c>
      <c r="S305" s="289">
        <v>129020</v>
      </c>
      <c r="T305" s="289">
        <v>129020</v>
      </c>
      <c r="U305" s="289">
        <v>14004</v>
      </c>
      <c r="V305" s="287">
        <v>2017</v>
      </c>
      <c r="W305" s="404"/>
      <c r="X305" s="273" t="str">
        <f t="shared" si="4"/>
        <v/>
      </c>
    </row>
    <row r="306" spans="1:24" x14ac:dyDescent="0.2">
      <c r="A306" s="287">
        <v>2609</v>
      </c>
      <c r="B306" s="288" t="s">
        <v>38</v>
      </c>
      <c r="C306" s="288" t="s">
        <v>1387</v>
      </c>
      <c r="D306" s="288" t="s">
        <v>794</v>
      </c>
      <c r="E306" s="288" t="s">
        <v>127</v>
      </c>
      <c r="F306" s="287">
        <v>5914</v>
      </c>
      <c r="G306" s="288" t="s">
        <v>62</v>
      </c>
      <c r="H306" s="288" t="s">
        <v>1392</v>
      </c>
      <c r="I306" s="288" t="s">
        <v>63</v>
      </c>
      <c r="J306" s="287">
        <v>22</v>
      </c>
      <c r="K306" s="287">
        <v>2</v>
      </c>
      <c r="L306" s="288" t="s">
        <v>57</v>
      </c>
      <c r="M306" s="288" t="s">
        <v>40</v>
      </c>
      <c r="N306" s="288" t="s">
        <v>41</v>
      </c>
      <c r="O306" s="288" t="s">
        <v>42</v>
      </c>
      <c r="P306" s="288" t="s">
        <v>1387</v>
      </c>
      <c r="Q306" s="289">
        <v>0</v>
      </c>
      <c r="R306" s="289">
        <v>0</v>
      </c>
      <c r="S306" s="289">
        <v>1903792</v>
      </c>
      <c r="T306" s="289">
        <v>1903792</v>
      </c>
      <c r="U306" s="289">
        <v>206642</v>
      </c>
      <c r="V306" s="287">
        <v>2017</v>
      </c>
      <c r="W306" s="404"/>
      <c r="X306" s="273" t="str">
        <f t="shared" si="4"/>
        <v/>
      </c>
    </row>
    <row r="307" spans="1:24" x14ac:dyDescent="0.2">
      <c r="A307" s="287">
        <v>2610</v>
      </c>
      <c r="B307" s="288" t="s">
        <v>38</v>
      </c>
      <c r="C307" s="288" t="s">
        <v>1387</v>
      </c>
      <c r="D307" s="288" t="s">
        <v>795</v>
      </c>
      <c r="E307" s="288" t="s">
        <v>127</v>
      </c>
      <c r="F307" s="287">
        <v>5914</v>
      </c>
      <c r="G307" s="288" t="s">
        <v>62</v>
      </c>
      <c r="H307" s="288" t="s">
        <v>1392</v>
      </c>
      <c r="I307" s="288" t="s">
        <v>63</v>
      </c>
      <c r="J307" s="287">
        <v>22</v>
      </c>
      <c r="K307" s="287">
        <v>2</v>
      </c>
      <c r="L307" s="288" t="s">
        <v>57</v>
      </c>
      <c r="M307" s="288" t="s">
        <v>40</v>
      </c>
      <c r="N307" s="288" t="s">
        <v>41</v>
      </c>
      <c r="O307" s="288" t="s">
        <v>42</v>
      </c>
      <c r="P307" s="288" t="s">
        <v>1387</v>
      </c>
      <c r="Q307" s="289">
        <v>0</v>
      </c>
      <c r="R307" s="289">
        <v>0</v>
      </c>
      <c r="S307" s="289">
        <v>471596</v>
      </c>
      <c r="T307" s="289">
        <v>471596</v>
      </c>
      <c r="U307" s="289">
        <v>51188</v>
      </c>
      <c r="V307" s="287">
        <v>2017</v>
      </c>
      <c r="W307" s="404"/>
      <c r="X307" s="273" t="str">
        <f t="shared" si="4"/>
        <v/>
      </c>
    </row>
    <row r="308" spans="1:24" x14ac:dyDescent="0.2">
      <c r="A308" s="287">
        <v>2611</v>
      </c>
      <c r="B308" s="288" t="s">
        <v>38</v>
      </c>
      <c r="C308" s="288" t="s">
        <v>1387</v>
      </c>
      <c r="D308" s="288" t="s">
        <v>796</v>
      </c>
      <c r="E308" s="288" t="s">
        <v>127</v>
      </c>
      <c r="F308" s="287">
        <v>5914</v>
      </c>
      <c r="G308" s="288" t="s">
        <v>62</v>
      </c>
      <c r="H308" s="288" t="s">
        <v>1392</v>
      </c>
      <c r="I308" s="288" t="s">
        <v>63</v>
      </c>
      <c r="J308" s="287">
        <v>22</v>
      </c>
      <c r="K308" s="287">
        <v>2</v>
      </c>
      <c r="L308" s="288" t="s">
        <v>57</v>
      </c>
      <c r="M308" s="288" t="s">
        <v>40</v>
      </c>
      <c r="N308" s="288" t="s">
        <v>41</v>
      </c>
      <c r="O308" s="288" t="s">
        <v>42</v>
      </c>
      <c r="P308" s="288" t="s">
        <v>1387</v>
      </c>
      <c r="Q308" s="289">
        <v>0</v>
      </c>
      <c r="R308" s="289">
        <v>0</v>
      </c>
      <c r="S308" s="289">
        <v>959819</v>
      </c>
      <c r="T308" s="289">
        <v>959819</v>
      </c>
      <c r="U308" s="289">
        <v>104181</v>
      </c>
      <c r="V308" s="287">
        <v>2017</v>
      </c>
      <c r="W308" s="404"/>
      <c r="X308" s="273" t="str">
        <f t="shared" si="4"/>
        <v/>
      </c>
    </row>
    <row r="309" spans="1:24" x14ac:dyDescent="0.2">
      <c r="A309" s="287">
        <v>2612</v>
      </c>
      <c r="B309" s="288" t="s">
        <v>38</v>
      </c>
      <c r="C309" s="288" t="s">
        <v>1387</v>
      </c>
      <c r="D309" s="288" t="s">
        <v>131</v>
      </c>
      <c r="E309" s="288" t="s">
        <v>127</v>
      </c>
      <c r="F309" s="287">
        <v>5914</v>
      </c>
      <c r="G309" s="288" t="s">
        <v>62</v>
      </c>
      <c r="H309" s="288" t="s">
        <v>1392</v>
      </c>
      <c r="I309" s="288" t="s">
        <v>63</v>
      </c>
      <c r="J309" s="287">
        <v>22</v>
      </c>
      <c r="K309" s="287">
        <v>2</v>
      </c>
      <c r="L309" s="288" t="s">
        <v>57</v>
      </c>
      <c r="M309" s="288" t="s">
        <v>40</v>
      </c>
      <c r="N309" s="288" t="s">
        <v>41</v>
      </c>
      <c r="O309" s="288" t="s">
        <v>42</v>
      </c>
      <c r="P309" s="288" t="s">
        <v>1387</v>
      </c>
      <c r="Q309" s="289">
        <v>0</v>
      </c>
      <c r="R309" s="289">
        <v>0</v>
      </c>
      <c r="S309" s="289">
        <v>2429302</v>
      </c>
      <c r="T309" s="289">
        <v>2429302</v>
      </c>
      <c r="U309" s="289">
        <v>263682</v>
      </c>
      <c r="V309" s="287">
        <v>2017</v>
      </c>
      <c r="W309" s="404"/>
      <c r="X309" s="273" t="str">
        <f t="shared" si="4"/>
        <v/>
      </c>
    </row>
    <row r="310" spans="1:24" x14ac:dyDescent="0.2">
      <c r="A310" s="287">
        <v>2613</v>
      </c>
      <c r="B310" s="288" t="s">
        <v>38</v>
      </c>
      <c r="C310" s="288" t="s">
        <v>1387</v>
      </c>
      <c r="D310" s="288" t="s">
        <v>797</v>
      </c>
      <c r="E310" s="288" t="s">
        <v>127</v>
      </c>
      <c r="F310" s="287">
        <v>5914</v>
      </c>
      <c r="G310" s="288" t="s">
        <v>62</v>
      </c>
      <c r="H310" s="288" t="s">
        <v>1392</v>
      </c>
      <c r="I310" s="288" t="s">
        <v>63</v>
      </c>
      <c r="J310" s="287">
        <v>22</v>
      </c>
      <c r="K310" s="287">
        <v>2</v>
      </c>
      <c r="L310" s="288" t="s">
        <v>57</v>
      </c>
      <c r="M310" s="288" t="s">
        <v>40</v>
      </c>
      <c r="N310" s="288" t="s">
        <v>41</v>
      </c>
      <c r="O310" s="288" t="s">
        <v>42</v>
      </c>
      <c r="P310" s="288" t="s">
        <v>1387</v>
      </c>
      <c r="Q310" s="289">
        <v>0</v>
      </c>
      <c r="R310" s="289">
        <v>0</v>
      </c>
      <c r="S310" s="289">
        <v>1077174</v>
      </c>
      <c r="T310" s="289">
        <v>1077174</v>
      </c>
      <c r="U310" s="289">
        <v>116919</v>
      </c>
      <c r="V310" s="287">
        <v>2017</v>
      </c>
      <c r="W310" s="404"/>
      <c r="X310" s="273" t="str">
        <f t="shared" si="4"/>
        <v/>
      </c>
    </row>
    <row r="311" spans="1:24" x14ac:dyDescent="0.2">
      <c r="A311" s="287">
        <v>2614</v>
      </c>
      <c r="B311" s="288" t="s">
        <v>38</v>
      </c>
      <c r="C311" s="288" t="s">
        <v>1387</v>
      </c>
      <c r="D311" s="288" t="s">
        <v>798</v>
      </c>
      <c r="E311" s="288" t="s">
        <v>127</v>
      </c>
      <c r="F311" s="287">
        <v>5914</v>
      </c>
      <c r="G311" s="288" t="s">
        <v>62</v>
      </c>
      <c r="H311" s="288" t="s">
        <v>1392</v>
      </c>
      <c r="I311" s="288" t="s">
        <v>63</v>
      </c>
      <c r="J311" s="287">
        <v>22</v>
      </c>
      <c r="K311" s="287">
        <v>2</v>
      </c>
      <c r="L311" s="288" t="s">
        <v>57</v>
      </c>
      <c r="M311" s="288" t="s">
        <v>40</v>
      </c>
      <c r="N311" s="288" t="s">
        <v>41</v>
      </c>
      <c r="O311" s="288" t="s">
        <v>42</v>
      </c>
      <c r="P311" s="288" t="s">
        <v>1387</v>
      </c>
      <c r="Q311" s="289">
        <v>0</v>
      </c>
      <c r="R311" s="289">
        <v>0</v>
      </c>
      <c r="S311" s="289">
        <v>1465981</v>
      </c>
      <c r="T311" s="289">
        <v>1465981</v>
      </c>
      <c r="U311" s="289">
        <v>159121</v>
      </c>
      <c r="V311" s="287">
        <v>2017</v>
      </c>
      <c r="W311" s="404"/>
      <c r="X311" s="273" t="str">
        <f t="shared" si="4"/>
        <v/>
      </c>
    </row>
    <row r="312" spans="1:24" x14ac:dyDescent="0.2">
      <c r="A312" s="287">
        <v>2616</v>
      </c>
      <c r="B312" s="288" t="s">
        <v>38</v>
      </c>
      <c r="C312" s="288" t="s">
        <v>1387</v>
      </c>
      <c r="D312" s="288" t="s">
        <v>799</v>
      </c>
      <c r="E312" s="288" t="s">
        <v>127</v>
      </c>
      <c r="F312" s="287">
        <v>5914</v>
      </c>
      <c r="G312" s="288" t="s">
        <v>62</v>
      </c>
      <c r="H312" s="288" t="s">
        <v>1392</v>
      </c>
      <c r="I312" s="288" t="s">
        <v>63</v>
      </c>
      <c r="J312" s="287">
        <v>22</v>
      </c>
      <c r="K312" s="287">
        <v>2</v>
      </c>
      <c r="L312" s="288" t="s">
        <v>57</v>
      </c>
      <c r="M312" s="288" t="s">
        <v>40</v>
      </c>
      <c r="N312" s="288" t="s">
        <v>41</v>
      </c>
      <c r="O312" s="288" t="s">
        <v>42</v>
      </c>
      <c r="P312" s="288" t="s">
        <v>1387</v>
      </c>
      <c r="Q312" s="289">
        <v>0</v>
      </c>
      <c r="R312" s="289">
        <v>0</v>
      </c>
      <c r="S312" s="289">
        <v>293230</v>
      </c>
      <c r="T312" s="289">
        <v>293230</v>
      </c>
      <c r="U312" s="289">
        <v>31828</v>
      </c>
      <c r="V312" s="287">
        <v>2017</v>
      </c>
      <c r="W312" s="404"/>
      <c r="X312" s="273" t="str">
        <f t="shared" si="4"/>
        <v/>
      </c>
    </row>
    <row r="313" spans="1:24" x14ac:dyDescent="0.2">
      <c r="A313" s="287">
        <v>2617</v>
      </c>
      <c r="B313" s="288" t="s">
        <v>38</v>
      </c>
      <c r="C313" s="288" t="s">
        <v>1387</v>
      </c>
      <c r="D313" s="288" t="s">
        <v>800</v>
      </c>
      <c r="E313" s="288" t="s">
        <v>127</v>
      </c>
      <c r="F313" s="287">
        <v>5914</v>
      </c>
      <c r="G313" s="288" t="s">
        <v>62</v>
      </c>
      <c r="H313" s="288" t="s">
        <v>1392</v>
      </c>
      <c r="I313" s="288" t="s">
        <v>63</v>
      </c>
      <c r="J313" s="287">
        <v>22</v>
      </c>
      <c r="K313" s="287">
        <v>2</v>
      </c>
      <c r="L313" s="288" t="s">
        <v>57</v>
      </c>
      <c r="M313" s="288" t="s">
        <v>40</v>
      </c>
      <c r="N313" s="288" t="s">
        <v>41</v>
      </c>
      <c r="O313" s="288" t="s">
        <v>42</v>
      </c>
      <c r="P313" s="288" t="s">
        <v>1387</v>
      </c>
      <c r="Q313" s="289">
        <v>0</v>
      </c>
      <c r="R313" s="289">
        <v>0</v>
      </c>
      <c r="S313" s="289">
        <v>207844</v>
      </c>
      <c r="T313" s="289">
        <v>207844</v>
      </c>
      <c r="U313" s="289">
        <v>22560</v>
      </c>
      <c r="V313" s="287">
        <v>2017</v>
      </c>
      <c r="W313" s="404"/>
      <c r="X313" s="273" t="str">
        <f t="shared" si="4"/>
        <v/>
      </c>
    </row>
    <row r="314" spans="1:24" x14ac:dyDescent="0.2">
      <c r="A314" s="287">
        <v>2619</v>
      </c>
      <c r="B314" s="288" t="s">
        <v>38</v>
      </c>
      <c r="C314" s="288" t="s">
        <v>1387</v>
      </c>
      <c r="D314" s="288" t="s">
        <v>801</v>
      </c>
      <c r="E314" s="288" t="s">
        <v>127</v>
      </c>
      <c r="F314" s="287">
        <v>5914</v>
      </c>
      <c r="G314" s="288" t="s">
        <v>62</v>
      </c>
      <c r="H314" s="288" t="s">
        <v>1392</v>
      </c>
      <c r="I314" s="288" t="s">
        <v>63</v>
      </c>
      <c r="J314" s="287">
        <v>22</v>
      </c>
      <c r="K314" s="287">
        <v>2</v>
      </c>
      <c r="L314" s="288" t="s">
        <v>57</v>
      </c>
      <c r="M314" s="288" t="s">
        <v>40</v>
      </c>
      <c r="N314" s="288" t="s">
        <v>41</v>
      </c>
      <c r="O314" s="288" t="s">
        <v>42</v>
      </c>
      <c r="P314" s="288" t="s">
        <v>1387</v>
      </c>
      <c r="Q314" s="289">
        <v>0</v>
      </c>
      <c r="R314" s="289">
        <v>0</v>
      </c>
      <c r="S314" s="289">
        <v>1373300</v>
      </c>
      <c r="T314" s="289">
        <v>1373300</v>
      </c>
      <c r="U314" s="289">
        <v>149061</v>
      </c>
      <c r="V314" s="287">
        <v>2017</v>
      </c>
      <c r="W314" s="404"/>
      <c r="X314" s="273" t="str">
        <f t="shared" si="4"/>
        <v/>
      </c>
    </row>
    <row r="315" spans="1:24" x14ac:dyDescent="0.2">
      <c r="A315" s="287">
        <v>2621</v>
      </c>
      <c r="B315" s="288" t="s">
        <v>38</v>
      </c>
      <c r="C315" s="288" t="s">
        <v>1387</v>
      </c>
      <c r="D315" s="288" t="s">
        <v>802</v>
      </c>
      <c r="E315" s="288" t="s">
        <v>127</v>
      </c>
      <c r="F315" s="287">
        <v>5914</v>
      </c>
      <c r="G315" s="288" t="s">
        <v>62</v>
      </c>
      <c r="H315" s="288" t="s">
        <v>1392</v>
      </c>
      <c r="I315" s="288" t="s">
        <v>63</v>
      </c>
      <c r="J315" s="287">
        <v>22</v>
      </c>
      <c r="K315" s="287">
        <v>2</v>
      </c>
      <c r="L315" s="288" t="s">
        <v>57</v>
      </c>
      <c r="M315" s="288" t="s">
        <v>40</v>
      </c>
      <c r="N315" s="288" t="s">
        <v>41</v>
      </c>
      <c r="O315" s="288" t="s">
        <v>42</v>
      </c>
      <c r="P315" s="288" t="s">
        <v>1387</v>
      </c>
      <c r="Q315" s="289">
        <v>0</v>
      </c>
      <c r="R315" s="289">
        <v>0</v>
      </c>
      <c r="S315" s="289">
        <v>273902</v>
      </c>
      <c r="T315" s="289">
        <v>273902</v>
      </c>
      <c r="U315" s="289">
        <v>29730</v>
      </c>
      <c r="V315" s="287">
        <v>2017</v>
      </c>
      <c r="W315" s="404"/>
      <c r="X315" s="273" t="str">
        <f t="shared" si="4"/>
        <v/>
      </c>
    </row>
    <row r="316" spans="1:24" x14ac:dyDescent="0.2">
      <c r="A316" s="287">
        <v>2623</v>
      </c>
      <c r="B316" s="288" t="s">
        <v>38</v>
      </c>
      <c r="C316" s="288" t="s">
        <v>1387</v>
      </c>
      <c r="D316" s="288" t="s">
        <v>803</v>
      </c>
      <c r="E316" s="288" t="s">
        <v>127</v>
      </c>
      <c r="F316" s="287">
        <v>5914</v>
      </c>
      <c r="G316" s="288" t="s">
        <v>62</v>
      </c>
      <c r="H316" s="288" t="s">
        <v>1392</v>
      </c>
      <c r="I316" s="288" t="s">
        <v>63</v>
      </c>
      <c r="J316" s="287">
        <v>22</v>
      </c>
      <c r="K316" s="287">
        <v>2</v>
      </c>
      <c r="L316" s="288" t="s">
        <v>57</v>
      </c>
      <c r="M316" s="288" t="s">
        <v>40</v>
      </c>
      <c r="N316" s="288" t="s">
        <v>41</v>
      </c>
      <c r="O316" s="288" t="s">
        <v>42</v>
      </c>
      <c r="P316" s="288" t="s">
        <v>1387</v>
      </c>
      <c r="Q316" s="289">
        <v>0</v>
      </c>
      <c r="R316" s="289">
        <v>0</v>
      </c>
      <c r="S316" s="289">
        <v>172375</v>
      </c>
      <c r="T316" s="289">
        <v>172375</v>
      </c>
      <c r="U316" s="289">
        <v>18710</v>
      </c>
      <c r="V316" s="287">
        <v>2017</v>
      </c>
      <c r="W316" s="404"/>
      <c r="X316" s="273" t="str">
        <f t="shared" si="4"/>
        <v/>
      </c>
    </row>
    <row r="317" spans="1:24" x14ac:dyDescent="0.2">
      <c r="A317" s="287">
        <v>2624</v>
      </c>
      <c r="B317" s="288" t="s">
        <v>38</v>
      </c>
      <c r="C317" s="288" t="s">
        <v>1387</v>
      </c>
      <c r="D317" s="288" t="s">
        <v>804</v>
      </c>
      <c r="E317" s="288" t="s">
        <v>127</v>
      </c>
      <c r="F317" s="287">
        <v>5914</v>
      </c>
      <c r="G317" s="288" t="s">
        <v>62</v>
      </c>
      <c r="H317" s="288" t="s">
        <v>1392</v>
      </c>
      <c r="I317" s="288" t="s">
        <v>63</v>
      </c>
      <c r="J317" s="287">
        <v>22</v>
      </c>
      <c r="K317" s="287">
        <v>2</v>
      </c>
      <c r="L317" s="288" t="s">
        <v>57</v>
      </c>
      <c r="M317" s="288" t="s">
        <v>40</v>
      </c>
      <c r="N317" s="288" t="s">
        <v>41</v>
      </c>
      <c r="O317" s="288" t="s">
        <v>42</v>
      </c>
      <c r="P317" s="288" t="s">
        <v>1387</v>
      </c>
      <c r="Q317" s="289">
        <v>0</v>
      </c>
      <c r="R317" s="289">
        <v>0</v>
      </c>
      <c r="S317" s="289">
        <v>27566</v>
      </c>
      <c r="T317" s="289">
        <v>27566</v>
      </c>
      <c r="U317" s="289">
        <v>2992</v>
      </c>
      <c r="V317" s="287">
        <v>2017</v>
      </c>
      <c r="W317" s="404"/>
      <c r="X317" s="273" t="str">
        <f t="shared" si="4"/>
        <v/>
      </c>
    </row>
    <row r="318" spans="1:24" x14ac:dyDescent="0.2">
      <c r="A318" s="287">
        <v>2625</v>
      </c>
      <c r="B318" s="288" t="s">
        <v>38</v>
      </c>
      <c r="C318" s="288" t="s">
        <v>1387</v>
      </c>
      <c r="D318" s="288" t="s">
        <v>132</v>
      </c>
      <c r="E318" s="288" t="s">
        <v>1485</v>
      </c>
      <c r="F318" s="287">
        <v>12792</v>
      </c>
      <c r="G318" s="288" t="s">
        <v>62</v>
      </c>
      <c r="H318" s="288" t="s">
        <v>1392</v>
      </c>
      <c r="I318" s="288" t="s">
        <v>63</v>
      </c>
      <c r="J318" s="287">
        <v>22</v>
      </c>
      <c r="K318" s="287">
        <v>2</v>
      </c>
      <c r="L318" s="288" t="s">
        <v>57</v>
      </c>
      <c r="M318" s="288" t="s">
        <v>47</v>
      </c>
      <c r="N318" s="288" t="s">
        <v>44</v>
      </c>
      <c r="O318" s="288" t="s">
        <v>44</v>
      </c>
      <c r="P318" s="288" t="s">
        <v>1195</v>
      </c>
      <c r="Q318" s="289">
        <v>12525285</v>
      </c>
      <c r="R318" s="289">
        <v>12525285</v>
      </c>
      <c r="S318" s="289">
        <v>12847795</v>
      </c>
      <c r="T318" s="289">
        <v>12847795</v>
      </c>
      <c r="U318" s="289">
        <v>1194734.7</v>
      </c>
      <c r="V318" s="287">
        <v>2017</v>
      </c>
      <c r="W318" s="404" t="s">
        <v>662</v>
      </c>
      <c r="X318" s="273" t="str">
        <f t="shared" si="4"/>
        <v/>
      </c>
    </row>
    <row r="319" spans="1:24" x14ac:dyDescent="0.2">
      <c r="A319" s="287">
        <v>2625</v>
      </c>
      <c r="B319" s="288" t="s">
        <v>38</v>
      </c>
      <c r="C319" s="288" t="s">
        <v>1387</v>
      </c>
      <c r="D319" s="288" t="s">
        <v>132</v>
      </c>
      <c r="E319" s="288" t="s">
        <v>1485</v>
      </c>
      <c r="F319" s="287">
        <v>12792</v>
      </c>
      <c r="G319" s="288" t="s">
        <v>62</v>
      </c>
      <c r="H319" s="288" t="s">
        <v>1392</v>
      </c>
      <c r="I319" s="288" t="s">
        <v>63</v>
      </c>
      <c r="J319" s="287">
        <v>22</v>
      </c>
      <c r="K319" s="287">
        <v>2</v>
      </c>
      <c r="L319" s="288" t="s">
        <v>57</v>
      </c>
      <c r="M319" s="288" t="s">
        <v>47</v>
      </c>
      <c r="N319" s="288" t="s">
        <v>66</v>
      </c>
      <c r="O319" s="288" t="s">
        <v>66</v>
      </c>
      <c r="P319" s="288" t="s">
        <v>52</v>
      </c>
      <c r="Q319" s="289">
        <v>27965</v>
      </c>
      <c r="R319" s="289">
        <v>27965</v>
      </c>
      <c r="S319" s="289">
        <v>175396</v>
      </c>
      <c r="T319" s="289">
        <v>175396</v>
      </c>
      <c r="U319" s="289">
        <v>15832.343000000001</v>
      </c>
      <c r="V319" s="287">
        <v>2017</v>
      </c>
      <c r="W319" s="404" t="s">
        <v>662</v>
      </c>
      <c r="X319" s="273" t="str">
        <f t="shared" si="4"/>
        <v/>
      </c>
    </row>
    <row r="320" spans="1:24" x14ac:dyDescent="0.2">
      <c r="A320" s="287">
        <v>2627</v>
      </c>
      <c r="B320" s="288" t="s">
        <v>38</v>
      </c>
      <c r="C320" s="288" t="s">
        <v>1387</v>
      </c>
      <c r="D320" s="288" t="s">
        <v>805</v>
      </c>
      <c r="E320" s="288" t="s">
        <v>61</v>
      </c>
      <c r="F320" s="287">
        <v>15296</v>
      </c>
      <c r="G320" s="288" t="s">
        <v>62</v>
      </c>
      <c r="H320" s="288" t="s">
        <v>1392</v>
      </c>
      <c r="I320" s="288" t="s">
        <v>63</v>
      </c>
      <c r="J320" s="287">
        <v>22</v>
      </c>
      <c r="K320" s="287">
        <v>1</v>
      </c>
      <c r="L320" s="288" t="s">
        <v>39</v>
      </c>
      <c r="M320" s="288" t="s">
        <v>40</v>
      </c>
      <c r="N320" s="288" t="s">
        <v>41</v>
      </c>
      <c r="O320" s="288" t="s">
        <v>42</v>
      </c>
      <c r="P320" s="288" t="s">
        <v>1387</v>
      </c>
      <c r="Q320" s="289">
        <v>0</v>
      </c>
      <c r="R320" s="289">
        <v>0</v>
      </c>
      <c r="S320" s="289">
        <v>804902</v>
      </c>
      <c r="T320" s="289">
        <v>804902</v>
      </c>
      <c r="U320" s="289">
        <v>87366</v>
      </c>
      <c r="V320" s="287">
        <v>2017</v>
      </c>
      <c r="W320" s="404"/>
      <c r="X320" s="273" t="str">
        <f t="shared" si="4"/>
        <v/>
      </c>
    </row>
    <row r="321" spans="1:24" x14ac:dyDescent="0.2">
      <c r="A321" s="287">
        <v>2628</v>
      </c>
      <c r="B321" s="288" t="s">
        <v>38</v>
      </c>
      <c r="C321" s="288" t="s">
        <v>1387</v>
      </c>
      <c r="D321" s="288" t="s">
        <v>623</v>
      </c>
      <c r="E321" s="288" t="s">
        <v>1400</v>
      </c>
      <c r="F321" s="287">
        <v>56142</v>
      </c>
      <c r="G321" s="288" t="s">
        <v>62</v>
      </c>
      <c r="H321" s="288" t="s">
        <v>1392</v>
      </c>
      <c r="I321" s="288" t="s">
        <v>63</v>
      </c>
      <c r="J321" s="287">
        <v>22</v>
      </c>
      <c r="K321" s="287">
        <v>2</v>
      </c>
      <c r="L321" s="288" t="s">
        <v>57</v>
      </c>
      <c r="M321" s="288" t="s">
        <v>55</v>
      </c>
      <c r="N321" s="288" t="s">
        <v>71</v>
      </c>
      <c r="O321" s="288" t="s">
        <v>72</v>
      </c>
      <c r="P321" s="288" t="s">
        <v>52</v>
      </c>
      <c r="Q321" s="289">
        <v>0</v>
      </c>
      <c r="R321" s="289">
        <v>0</v>
      </c>
      <c r="S321" s="289">
        <v>0</v>
      </c>
      <c r="T321" s="289">
        <v>0</v>
      </c>
      <c r="U321" s="289">
        <v>0</v>
      </c>
      <c r="V321" s="287">
        <v>2017</v>
      </c>
      <c r="W321" s="404" t="s">
        <v>662</v>
      </c>
      <c r="X321" s="273" t="str">
        <f t="shared" si="4"/>
        <v/>
      </c>
    </row>
    <row r="322" spans="1:24" x14ac:dyDescent="0.2">
      <c r="A322" s="287">
        <v>2628</v>
      </c>
      <c r="B322" s="288" t="s">
        <v>38</v>
      </c>
      <c r="C322" s="288" t="s">
        <v>1387</v>
      </c>
      <c r="D322" s="288" t="s">
        <v>623</v>
      </c>
      <c r="E322" s="288" t="s">
        <v>1400</v>
      </c>
      <c r="F322" s="287">
        <v>56142</v>
      </c>
      <c r="G322" s="288" t="s">
        <v>62</v>
      </c>
      <c r="H322" s="288" t="s">
        <v>1392</v>
      </c>
      <c r="I322" s="288" t="s">
        <v>63</v>
      </c>
      <c r="J322" s="287">
        <v>22</v>
      </c>
      <c r="K322" s="287">
        <v>2</v>
      </c>
      <c r="L322" s="288" t="s">
        <v>57</v>
      </c>
      <c r="M322" s="288" t="s">
        <v>55</v>
      </c>
      <c r="N322" s="288" t="s">
        <v>81</v>
      </c>
      <c r="O322" s="288" t="s">
        <v>72</v>
      </c>
      <c r="P322" s="288" t="s">
        <v>52</v>
      </c>
      <c r="Q322" s="289">
        <v>0</v>
      </c>
      <c r="R322" s="289">
        <v>0</v>
      </c>
      <c r="S322" s="289">
        <v>0</v>
      </c>
      <c r="T322" s="289">
        <v>0</v>
      </c>
      <c r="U322" s="289">
        <v>0</v>
      </c>
      <c r="V322" s="287">
        <v>2017</v>
      </c>
      <c r="W322" s="404" t="s">
        <v>662</v>
      </c>
      <c r="X322" s="273" t="str">
        <f t="shared" si="4"/>
        <v/>
      </c>
    </row>
    <row r="323" spans="1:24" x14ac:dyDescent="0.2">
      <c r="A323" s="287">
        <v>2628</v>
      </c>
      <c r="B323" s="288" t="s">
        <v>38</v>
      </c>
      <c r="C323" s="288" t="s">
        <v>1387</v>
      </c>
      <c r="D323" s="288" t="s">
        <v>623</v>
      </c>
      <c r="E323" s="288" t="s">
        <v>1400</v>
      </c>
      <c r="F323" s="287">
        <v>56142</v>
      </c>
      <c r="G323" s="288" t="s">
        <v>62</v>
      </c>
      <c r="H323" s="288" t="s">
        <v>1392</v>
      </c>
      <c r="I323" s="288" t="s">
        <v>63</v>
      </c>
      <c r="J323" s="287">
        <v>22</v>
      </c>
      <c r="K323" s="287">
        <v>2</v>
      </c>
      <c r="L323" s="288" t="s">
        <v>57</v>
      </c>
      <c r="M323" s="288" t="s">
        <v>55</v>
      </c>
      <c r="N323" s="288" t="s">
        <v>44</v>
      </c>
      <c r="O323" s="288" t="s">
        <v>44</v>
      </c>
      <c r="P323" s="288" t="s">
        <v>1195</v>
      </c>
      <c r="Q323" s="289">
        <v>7196</v>
      </c>
      <c r="R323" s="289">
        <v>7196</v>
      </c>
      <c r="S323" s="289">
        <v>7270</v>
      </c>
      <c r="T323" s="289">
        <v>7270</v>
      </c>
      <c r="U323" s="289">
        <v>383</v>
      </c>
      <c r="V323" s="287">
        <v>2017</v>
      </c>
      <c r="W323" s="404" t="s">
        <v>662</v>
      </c>
      <c r="X323" s="273" t="str">
        <f t="shared" si="4"/>
        <v/>
      </c>
    </row>
    <row r="324" spans="1:24" x14ac:dyDescent="0.2">
      <c r="A324" s="287">
        <v>2630</v>
      </c>
      <c r="B324" s="288" t="s">
        <v>38</v>
      </c>
      <c r="C324" s="288" t="s">
        <v>1387</v>
      </c>
      <c r="D324" s="288" t="s">
        <v>806</v>
      </c>
      <c r="E324" s="288" t="s">
        <v>1301</v>
      </c>
      <c r="F324" s="287">
        <v>57280</v>
      </c>
      <c r="G324" s="288" t="s">
        <v>62</v>
      </c>
      <c r="H324" s="288" t="s">
        <v>1392</v>
      </c>
      <c r="I324" s="288" t="s">
        <v>63</v>
      </c>
      <c r="J324" s="287">
        <v>22</v>
      </c>
      <c r="K324" s="287">
        <v>2</v>
      </c>
      <c r="L324" s="288" t="s">
        <v>57</v>
      </c>
      <c r="M324" s="288" t="s">
        <v>40</v>
      </c>
      <c r="N324" s="288" t="s">
        <v>41</v>
      </c>
      <c r="O324" s="288" t="s">
        <v>42</v>
      </c>
      <c r="P324" s="288" t="s">
        <v>1387</v>
      </c>
      <c r="Q324" s="289">
        <v>0</v>
      </c>
      <c r="R324" s="289">
        <v>0</v>
      </c>
      <c r="S324" s="289">
        <v>83315</v>
      </c>
      <c r="T324" s="289">
        <v>83315</v>
      </c>
      <c r="U324" s="289">
        <v>9043</v>
      </c>
      <c r="V324" s="287">
        <v>2017</v>
      </c>
      <c r="W324" s="404"/>
      <c r="X324" s="273" t="str">
        <f t="shared" si="4"/>
        <v/>
      </c>
    </row>
    <row r="325" spans="1:24" x14ac:dyDescent="0.2">
      <c r="A325" s="287">
        <v>2631</v>
      </c>
      <c r="B325" s="288" t="s">
        <v>38</v>
      </c>
      <c r="C325" s="288" t="s">
        <v>1387</v>
      </c>
      <c r="D325" s="288" t="s">
        <v>807</v>
      </c>
      <c r="E325" s="288" t="s">
        <v>1301</v>
      </c>
      <c r="F325" s="287">
        <v>57280</v>
      </c>
      <c r="G325" s="288" t="s">
        <v>62</v>
      </c>
      <c r="H325" s="288" t="s">
        <v>1392</v>
      </c>
      <c r="I325" s="288" t="s">
        <v>63</v>
      </c>
      <c r="J325" s="287">
        <v>22</v>
      </c>
      <c r="K325" s="287">
        <v>2</v>
      </c>
      <c r="L325" s="288" t="s">
        <v>57</v>
      </c>
      <c r="M325" s="288" t="s">
        <v>40</v>
      </c>
      <c r="N325" s="288" t="s">
        <v>41</v>
      </c>
      <c r="O325" s="288" t="s">
        <v>42</v>
      </c>
      <c r="P325" s="288" t="s">
        <v>1387</v>
      </c>
      <c r="Q325" s="289">
        <v>0</v>
      </c>
      <c r="R325" s="289">
        <v>0</v>
      </c>
      <c r="S325" s="289">
        <v>221270</v>
      </c>
      <c r="T325" s="289">
        <v>221270</v>
      </c>
      <c r="U325" s="289">
        <v>24017</v>
      </c>
      <c r="V325" s="287">
        <v>2017</v>
      </c>
      <c r="W325" s="404"/>
      <c r="X325" s="273" t="str">
        <f t="shared" si="4"/>
        <v/>
      </c>
    </row>
    <row r="326" spans="1:24" x14ac:dyDescent="0.2">
      <c r="A326" s="287">
        <v>2632</v>
      </c>
      <c r="B326" s="288" t="s">
        <v>38</v>
      </c>
      <c r="C326" s="288" t="s">
        <v>1387</v>
      </c>
      <c r="D326" s="288" t="s">
        <v>652</v>
      </c>
      <c r="E326" s="288" t="s">
        <v>1400</v>
      </c>
      <c r="F326" s="287">
        <v>56142</v>
      </c>
      <c r="G326" s="288" t="s">
        <v>62</v>
      </c>
      <c r="H326" s="288" t="s">
        <v>1392</v>
      </c>
      <c r="I326" s="288" t="s">
        <v>63</v>
      </c>
      <c r="J326" s="287">
        <v>22</v>
      </c>
      <c r="K326" s="287">
        <v>2</v>
      </c>
      <c r="L326" s="288" t="s">
        <v>57</v>
      </c>
      <c r="M326" s="288" t="s">
        <v>55</v>
      </c>
      <c r="N326" s="288" t="s">
        <v>71</v>
      </c>
      <c r="O326" s="288" t="s">
        <v>72</v>
      </c>
      <c r="P326" s="288" t="s">
        <v>52</v>
      </c>
      <c r="Q326" s="289">
        <v>0</v>
      </c>
      <c r="R326" s="289">
        <v>0</v>
      </c>
      <c r="S326" s="289">
        <v>0</v>
      </c>
      <c r="T326" s="289">
        <v>0</v>
      </c>
      <c r="U326" s="289">
        <v>0</v>
      </c>
      <c r="V326" s="287">
        <v>2017</v>
      </c>
      <c r="W326" s="404" t="s">
        <v>662</v>
      </c>
      <c r="X326" s="273" t="str">
        <f t="shared" si="4"/>
        <v/>
      </c>
    </row>
    <row r="327" spans="1:24" x14ac:dyDescent="0.2">
      <c r="A327" s="287">
        <v>2632</v>
      </c>
      <c r="B327" s="288" t="s">
        <v>38</v>
      </c>
      <c r="C327" s="288" t="s">
        <v>1387</v>
      </c>
      <c r="D327" s="288" t="s">
        <v>652</v>
      </c>
      <c r="E327" s="288" t="s">
        <v>1400</v>
      </c>
      <c r="F327" s="287">
        <v>56142</v>
      </c>
      <c r="G327" s="288" t="s">
        <v>62</v>
      </c>
      <c r="H327" s="288" t="s">
        <v>1392</v>
      </c>
      <c r="I327" s="288" t="s">
        <v>63</v>
      </c>
      <c r="J327" s="287">
        <v>22</v>
      </c>
      <c r="K327" s="287">
        <v>2</v>
      </c>
      <c r="L327" s="288" t="s">
        <v>57</v>
      </c>
      <c r="M327" s="288" t="s">
        <v>55</v>
      </c>
      <c r="N327" s="288" t="s">
        <v>81</v>
      </c>
      <c r="O327" s="288" t="s">
        <v>72</v>
      </c>
      <c r="P327" s="288" t="s">
        <v>52</v>
      </c>
      <c r="Q327" s="289">
        <v>0</v>
      </c>
      <c r="R327" s="289">
        <v>0</v>
      </c>
      <c r="S327" s="289">
        <v>0</v>
      </c>
      <c r="T327" s="289">
        <v>0</v>
      </c>
      <c r="U327" s="289">
        <v>0</v>
      </c>
      <c r="V327" s="287">
        <v>2017</v>
      </c>
      <c r="W327" s="404" t="s">
        <v>662</v>
      </c>
      <c r="X327" s="273" t="str">
        <f t="shared" ref="X327:X390" si="5">IF(OR(K327&gt;3,T327=0),"",IF(N327="WDS",T327/U327,""))</f>
        <v/>
      </c>
    </row>
    <row r="328" spans="1:24" x14ac:dyDescent="0.2">
      <c r="A328" s="287">
        <v>2632</v>
      </c>
      <c r="B328" s="288" t="s">
        <v>38</v>
      </c>
      <c r="C328" s="288" t="s">
        <v>1387</v>
      </c>
      <c r="D328" s="288" t="s">
        <v>652</v>
      </c>
      <c r="E328" s="288" t="s">
        <v>1400</v>
      </c>
      <c r="F328" s="287">
        <v>56142</v>
      </c>
      <c r="G328" s="288" t="s">
        <v>62</v>
      </c>
      <c r="H328" s="288" t="s">
        <v>1392</v>
      </c>
      <c r="I328" s="288" t="s">
        <v>63</v>
      </c>
      <c r="J328" s="287">
        <v>22</v>
      </c>
      <c r="K328" s="287">
        <v>2</v>
      </c>
      <c r="L328" s="288" t="s">
        <v>57</v>
      </c>
      <c r="M328" s="288" t="s">
        <v>55</v>
      </c>
      <c r="N328" s="288" t="s">
        <v>44</v>
      </c>
      <c r="O328" s="288" t="s">
        <v>44</v>
      </c>
      <c r="P328" s="288" t="s">
        <v>1195</v>
      </c>
      <c r="Q328" s="289">
        <v>7909</v>
      </c>
      <c r="R328" s="289">
        <v>7909</v>
      </c>
      <c r="S328" s="289">
        <v>7986</v>
      </c>
      <c r="T328" s="289">
        <v>7986</v>
      </c>
      <c r="U328" s="289">
        <v>379</v>
      </c>
      <c r="V328" s="287">
        <v>2017</v>
      </c>
      <c r="W328" s="404" t="s">
        <v>662</v>
      </c>
      <c r="X328" s="273" t="str">
        <f t="shared" si="5"/>
        <v/>
      </c>
    </row>
    <row r="329" spans="1:24" x14ac:dyDescent="0.2">
      <c r="A329" s="287">
        <v>2634</v>
      </c>
      <c r="B329" s="288" t="s">
        <v>38</v>
      </c>
      <c r="C329" s="288" t="s">
        <v>1387</v>
      </c>
      <c r="D329" s="288" t="s">
        <v>808</v>
      </c>
      <c r="E329" s="288" t="s">
        <v>1301</v>
      </c>
      <c r="F329" s="287">
        <v>57280</v>
      </c>
      <c r="G329" s="288" t="s">
        <v>62</v>
      </c>
      <c r="H329" s="288" t="s">
        <v>1392</v>
      </c>
      <c r="I329" s="288" t="s">
        <v>63</v>
      </c>
      <c r="J329" s="287">
        <v>22</v>
      </c>
      <c r="K329" s="287">
        <v>2</v>
      </c>
      <c r="L329" s="288" t="s">
        <v>57</v>
      </c>
      <c r="M329" s="288" t="s">
        <v>40</v>
      </c>
      <c r="N329" s="288" t="s">
        <v>41</v>
      </c>
      <c r="O329" s="288" t="s">
        <v>42</v>
      </c>
      <c r="P329" s="288" t="s">
        <v>1387</v>
      </c>
      <c r="Q329" s="289">
        <v>0</v>
      </c>
      <c r="R329" s="289">
        <v>0</v>
      </c>
      <c r="S329" s="289">
        <v>100496</v>
      </c>
      <c r="T329" s="289">
        <v>100496</v>
      </c>
      <c r="U329" s="289">
        <v>10908</v>
      </c>
      <c r="V329" s="287">
        <v>2017</v>
      </c>
      <c r="W329" s="404"/>
      <c r="X329" s="273" t="str">
        <f t="shared" si="5"/>
        <v/>
      </c>
    </row>
    <row r="330" spans="1:24" x14ac:dyDescent="0.2">
      <c r="A330" s="287">
        <v>2638</v>
      </c>
      <c r="B330" s="288" t="s">
        <v>38</v>
      </c>
      <c r="C330" s="288" t="s">
        <v>1387</v>
      </c>
      <c r="D330" s="288" t="s">
        <v>809</v>
      </c>
      <c r="E330" s="288" t="s">
        <v>810</v>
      </c>
      <c r="F330" s="287">
        <v>16183</v>
      </c>
      <c r="G330" s="288" t="s">
        <v>62</v>
      </c>
      <c r="H330" s="288" t="s">
        <v>1392</v>
      </c>
      <c r="I330" s="288" t="s">
        <v>63</v>
      </c>
      <c r="J330" s="287">
        <v>22</v>
      </c>
      <c r="K330" s="287">
        <v>1</v>
      </c>
      <c r="L330" s="288" t="s">
        <v>39</v>
      </c>
      <c r="M330" s="288" t="s">
        <v>40</v>
      </c>
      <c r="N330" s="288" t="s">
        <v>41</v>
      </c>
      <c r="O330" s="288" t="s">
        <v>42</v>
      </c>
      <c r="P330" s="288" t="s">
        <v>1387</v>
      </c>
      <c r="Q330" s="289">
        <v>0</v>
      </c>
      <c r="R330" s="289">
        <v>0</v>
      </c>
      <c r="S330" s="289">
        <v>54900</v>
      </c>
      <c r="T330" s="289">
        <v>54900</v>
      </c>
      <c r="U330" s="289">
        <v>5959</v>
      </c>
      <c r="V330" s="287">
        <v>2017</v>
      </c>
      <c r="W330" s="404"/>
      <c r="X330" s="273" t="str">
        <f t="shared" si="5"/>
        <v/>
      </c>
    </row>
    <row r="331" spans="1:24" x14ac:dyDescent="0.2">
      <c r="A331" s="287">
        <v>2639</v>
      </c>
      <c r="B331" s="288" t="s">
        <v>38</v>
      </c>
      <c r="C331" s="288" t="s">
        <v>1387</v>
      </c>
      <c r="D331" s="288" t="s">
        <v>811</v>
      </c>
      <c r="E331" s="288" t="s">
        <v>810</v>
      </c>
      <c r="F331" s="287">
        <v>16183</v>
      </c>
      <c r="G331" s="288" t="s">
        <v>62</v>
      </c>
      <c r="H331" s="288" t="s">
        <v>1392</v>
      </c>
      <c r="I331" s="288" t="s">
        <v>63</v>
      </c>
      <c r="J331" s="287">
        <v>22</v>
      </c>
      <c r="K331" s="287">
        <v>1</v>
      </c>
      <c r="L331" s="288" t="s">
        <v>39</v>
      </c>
      <c r="M331" s="288" t="s">
        <v>40</v>
      </c>
      <c r="N331" s="288" t="s">
        <v>41</v>
      </c>
      <c r="O331" s="288" t="s">
        <v>42</v>
      </c>
      <c r="P331" s="288" t="s">
        <v>1387</v>
      </c>
      <c r="Q331" s="289">
        <v>0</v>
      </c>
      <c r="R331" s="289">
        <v>0</v>
      </c>
      <c r="S331" s="289">
        <v>264340</v>
      </c>
      <c r="T331" s="289">
        <v>264340</v>
      </c>
      <c r="U331" s="289">
        <v>28692</v>
      </c>
      <c r="V331" s="287">
        <v>2017</v>
      </c>
      <c r="W331" s="404"/>
      <c r="X331" s="273" t="str">
        <f t="shared" si="5"/>
        <v/>
      </c>
    </row>
    <row r="332" spans="1:24" x14ac:dyDescent="0.2">
      <c r="A332" s="287">
        <v>2641</v>
      </c>
      <c r="B332" s="288" t="s">
        <v>38</v>
      </c>
      <c r="C332" s="288" t="s">
        <v>1387</v>
      </c>
      <c r="D332" s="288" t="s">
        <v>1401</v>
      </c>
      <c r="E332" s="288" t="s">
        <v>810</v>
      </c>
      <c r="F332" s="287">
        <v>16183</v>
      </c>
      <c r="G332" s="288" t="s">
        <v>62</v>
      </c>
      <c r="H332" s="288" t="s">
        <v>1392</v>
      </c>
      <c r="I332" s="288" t="s">
        <v>63</v>
      </c>
      <c r="J332" s="287">
        <v>22</v>
      </c>
      <c r="K332" s="287">
        <v>1</v>
      </c>
      <c r="L332" s="288" t="s">
        <v>39</v>
      </c>
      <c r="M332" s="288" t="s">
        <v>40</v>
      </c>
      <c r="N332" s="288" t="s">
        <v>41</v>
      </c>
      <c r="O332" s="288" t="s">
        <v>42</v>
      </c>
      <c r="P332" s="288" t="s">
        <v>1387</v>
      </c>
      <c r="Q332" s="289">
        <v>0</v>
      </c>
      <c r="R332" s="289">
        <v>0</v>
      </c>
      <c r="S332" s="289">
        <v>1329860</v>
      </c>
      <c r="T332" s="289">
        <v>1329860</v>
      </c>
      <c r="U332" s="289">
        <v>144346</v>
      </c>
      <c r="V332" s="287">
        <v>2017</v>
      </c>
      <c r="W332" s="404"/>
      <c r="X332" s="273" t="str">
        <f t="shared" si="5"/>
        <v/>
      </c>
    </row>
    <row r="333" spans="1:24" x14ac:dyDescent="0.2">
      <c r="A333" s="287">
        <v>2678</v>
      </c>
      <c r="B333" s="288" t="s">
        <v>38</v>
      </c>
      <c r="C333" s="288" t="s">
        <v>1387</v>
      </c>
      <c r="D333" s="288" t="s">
        <v>1514</v>
      </c>
      <c r="E333" s="288" t="s">
        <v>1515</v>
      </c>
      <c r="F333" s="287">
        <v>6775</v>
      </c>
      <c r="G333" s="288" t="s">
        <v>62</v>
      </c>
      <c r="H333" s="288" t="s">
        <v>1392</v>
      </c>
      <c r="I333" s="288" t="s">
        <v>63</v>
      </c>
      <c r="J333" s="287">
        <v>22</v>
      </c>
      <c r="K333" s="287">
        <v>1</v>
      </c>
      <c r="L333" s="288" t="s">
        <v>39</v>
      </c>
      <c r="M333" s="288" t="s">
        <v>56</v>
      </c>
      <c r="N333" s="288" t="s">
        <v>51</v>
      </c>
      <c r="O333" s="288" t="s">
        <v>51</v>
      </c>
      <c r="P333" s="288" t="s">
        <v>52</v>
      </c>
      <c r="Q333" s="289">
        <v>349</v>
      </c>
      <c r="R333" s="289">
        <v>349</v>
      </c>
      <c r="S333" s="289">
        <v>1954</v>
      </c>
      <c r="T333" s="289">
        <v>1954</v>
      </c>
      <c r="U333" s="289">
        <v>140</v>
      </c>
      <c r="V333" s="287">
        <v>2017</v>
      </c>
      <c r="W333" s="404"/>
      <c r="X333" s="273" t="str">
        <f t="shared" si="5"/>
        <v/>
      </c>
    </row>
    <row r="334" spans="1:24" x14ac:dyDescent="0.2">
      <c r="A334" s="287">
        <v>2679</v>
      </c>
      <c r="B334" s="288" t="s">
        <v>38</v>
      </c>
      <c r="C334" s="288" t="s">
        <v>1387</v>
      </c>
      <c r="D334" s="288" t="s">
        <v>1516</v>
      </c>
      <c r="E334" s="288" t="s">
        <v>1515</v>
      </c>
      <c r="F334" s="287">
        <v>6775</v>
      </c>
      <c r="G334" s="288" t="s">
        <v>62</v>
      </c>
      <c r="H334" s="288" t="s">
        <v>1392</v>
      </c>
      <c r="I334" s="288" t="s">
        <v>63</v>
      </c>
      <c r="J334" s="287">
        <v>22</v>
      </c>
      <c r="K334" s="287">
        <v>1</v>
      </c>
      <c r="L334" s="288" t="s">
        <v>39</v>
      </c>
      <c r="M334" s="288" t="s">
        <v>55</v>
      </c>
      <c r="N334" s="288" t="s">
        <v>51</v>
      </c>
      <c r="O334" s="288" t="s">
        <v>51</v>
      </c>
      <c r="P334" s="288" t="s">
        <v>52</v>
      </c>
      <c r="Q334" s="289">
        <v>0</v>
      </c>
      <c r="R334" s="289">
        <v>0</v>
      </c>
      <c r="S334" s="289">
        <v>0</v>
      </c>
      <c r="T334" s="289">
        <v>0</v>
      </c>
      <c r="U334" s="289">
        <v>0</v>
      </c>
      <c r="V334" s="287">
        <v>2017</v>
      </c>
      <c r="W334" s="404" t="s">
        <v>662</v>
      </c>
      <c r="X334" s="273" t="str">
        <f t="shared" si="5"/>
        <v/>
      </c>
    </row>
    <row r="335" spans="1:24" x14ac:dyDescent="0.2">
      <c r="A335" s="287">
        <v>2679</v>
      </c>
      <c r="B335" s="288" t="s">
        <v>38</v>
      </c>
      <c r="C335" s="288" t="s">
        <v>1387</v>
      </c>
      <c r="D335" s="288" t="s">
        <v>1516</v>
      </c>
      <c r="E335" s="288" t="s">
        <v>1515</v>
      </c>
      <c r="F335" s="287">
        <v>6775</v>
      </c>
      <c r="G335" s="288" t="s">
        <v>62</v>
      </c>
      <c r="H335" s="288" t="s">
        <v>1392</v>
      </c>
      <c r="I335" s="288" t="s">
        <v>63</v>
      </c>
      <c r="J335" s="287">
        <v>22</v>
      </c>
      <c r="K335" s="287">
        <v>1</v>
      </c>
      <c r="L335" s="288" t="s">
        <v>39</v>
      </c>
      <c r="M335" s="288" t="s">
        <v>55</v>
      </c>
      <c r="N335" s="288" t="s">
        <v>81</v>
      </c>
      <c r="O335" s="288" t="s">
        <v>72</v>
      </c>
      <c r="P335" s="288" t="s">
        <v>52</v>
      </c>
      <c r="Q335" s="289">
        <v>1198</v>
      </c>
      <c r="R335" s="289">
        <v>1198</v>
      </c>
      <c r="S335" s="289">
        <v>6793</v>
      </c>
      <c r="T335" s="289">
        <v>6793</v>
      </c>
      <c r="U335" s="289">
        <v>643.78300000000002</v>
      </c>
      <c r="V335" s="287">
        <v>2017</v>
      </c>
      <c r="W335" s="404" t="s">
        <v>662</v>
      </c>
      <c r="X335" s="273" t="str">
        <f t="shared" si="5"/>
        <v/>
      </c>
    </row>
    <row r="336" spans="1:24" x14ac:dyDescent="0.2">
      <c r="A336" s="287">
        <v>2679</v>
      </c>
      <c r="B336" s="288" t="s">
        <v>38</v>
      </c>
      <c r="C336" s="288" t="s">
        <v>1387</v>
      </c>
      <c r="D336" s="288" t="s">
        <v>1516</v>
      </c>
      <c r="E336" s="288" t="s">
        <v>1515</v>
      </c>
      <c r="F336" s="287">
        <v>6775</v>
      </c>
      <c r="G336" s="288" t="s">
        <v>62</v>
      </c>
      <c r="H336" s="288" t="s">
        <v>1392</v>
      </c>
      <c r="I336" s="288" t="s">
        <v>63</v>
      </c>
      <c r="J336" s="287">
        <v>22</v>
      </c>
      <c r="K336" s="287">
        <v>1</v>
      </c>
      <c r="L336" s="288" t="s">
        <v>39</v>
      </c>
      <c r="M336" s="288" t="s">
        <v>55</v>
      </c>
      <c r="N336" s="288" t="s">
        <v>44</v>
      </c>
      <c r="O336" s="288" t="s">
        <v>44</v>
      </c>
      <c r="P336" s="288" t="s">
        <v>1195</v>
      </c>
      <c r="Q336" s="289">
        <v>396777</v>
      </c>
      <c r="R336" s="289">
        <v>396777</v>
      </c>
      <c r="S336" s="289">
        <v>408679</v>
      </c>
      <c r="T336" s="289">
        <v>408679</v>
      </c>
      <c r="U336" s="289">
        <v>38733.216999999997</v>
      </c>
      <c r="V336" s="287">
        <v>2017</v>
      </c>
      <c r="W336" s="404" t="s">
        <v>662</v>
      </c>
      <c r="X336" s="273" t="str">
        <f t="shared" si="5"/>
        <v/>
      </c>
    </row>
    <row r="337" spans="1:24" x14ac:dyDescent="0.2">
      <c r="A337" s="287">
        <v>2681</v>
      </c>
      <c r="B337" s="288" t="s">
        <v>38</v>
      </c>
      <c r="C337" s="288" t="s">
        <v>1387</v>
      </c>
      <c r="D337" s="288" t="s">
        <v>812</v>
      </c>
      <c r="E337" s="288" t="s">
        <v>1517</v>
      </c>
      <c r="F337" s="287">
        <v>7630</v>
      </c>
      <c r="G337" s="288" t="s">
        <v>62</v>
      </c>
      <c r="H337" s="288" t="s">
        <v>1392</v>
      </c>
      <c r="I337" s="288" t="s">
        <v>63</v>
      </c>
      <c r="J337" s="287">
        <v>22</v>
      </c>
      <c r="K337" s="287">
        <v>1</v>
      </c>
      <c r="L337" s="288" t="s">
        <v>39</v>
      </c>
      <c r="M337" s="288" t="s">
        <v>56</v>
      </c>
      <c r="N337" s="288" t="s">
        <v>51</v>
      </c>
      <c r="O337" s="288" t="s">
        <v>51</v>
      </c>
      <c r="P337" s="288" t="s">
        <v>52</v>
      </c>
      <c r="Q337" s="289">
        <v>39</v>
      </c>
      <c r="R337" s="289">
        <v>39</v>
      </c>
      <c r="S337" s="289">
        <v>228</v>
      </c>
      <c r="T337" s="289">
        <v>228</v>
      </c>
      <c r="U337" s="289">
        <v>19</v>
      </c>
      <c r="V337" s="287">
        <v>2017</v>
      </c>
      <c r="W337" s="404"/>
      <c r="X337" s="273" t="str">
        <f t="shared" si="5"/>
        <v/>
      </c>
    </row>
    <row r="338" spans="1:24" x14ac:dyDescent="0.2">
      <c r="A338" s="287">
        <v>2682</v>
      </c>
      <c r="B338" s="288" t="s">
        <v>38</v>
      </c>
      <c r="C338" s="288" t="s">
        <v>1387</v>
      </c>
      <c r="D338" s="288" t="s">
        <v>134</v>
      </c>
      <c r="E338" s="288" t="s">
        <v>813</v>
      </c>
      <c r="F338" s="287">
        <v>9645</v>
      </c>
      <c r="G338" s="288" t="s">
        <v>62</v>
      </c>
      <c r="H338" s="288" t="s">
        <v>1392</v>
      </c>
      <c r="I338" s="288" t="s">
        <v>63</v>
      </c>
      <c r="J338" s="287">
        <v>22</v>
      </c>
      <c r="K338" s="287">
        <v>1</v>
      </c>
      <c r="L338" s="288" t="s">
        <v>39</v>
      </c>
      <c r="M338" s="288" t="s">
        <v>55</v>
      </c>
      <c r="N338" s="288" t="s">
        <v>48</v>
      </c>
      <c r="O338" s="288" t="s">
        <v>49</v>
      </c>
      <c r="P338" s="288" t="s">
        <v>50</v>
      </c>
      <c r="Q338" s="289">
        <v>0</v>
      </c>
      <c r="R338" s="289">
        <v>0</v>
      </c>
      <c r="S338" s="289">
        <v>0</v>
      </c>
      <c r="T338" s="289">
        <v>0</v>
      </c>
      <c r="U338" s="289">
        <v>0</v>
      </c>
      <c r="V338" s="287">
        <v>2017</v>
      </c>
      <c r="W338" s="404" t="s">
        <v>662</v>
      </c>
      <c r="X338" s="273" t="str">
        <f t="shared" si="5"/>
        <v/>
      </c>
    </row>
    <row r="339" spans="1:24" x14ac:dyDescent="0.2">
      <c r="A339" s="287">
        <v>2682</v>
      </c>
      <c r="B339" s="288" t="s">
        <v>38</v>
      </c>
      <c r="C339" s="288" t="s">
        <v>1387</v>
      </c>
      <c r="D339" s="288" t="s">
        <v>134</v>
      </c>
      <c r="E339" s="288" t="s">
        <v>813</v>
      </c>
      <c r="F339" s="287">
        <v>9645</v>
      </c>
      <c r="G339" s="288" t="s">
        <v>62</v>
      </c>
      <c r="H339" s="288" t="s">
        <v>1392</v>
      </c>
      <c r="I339" s="288" t="s">
        <v>63</v>
      </c>
      <c r="J339" s="287">
        <v>22</v>
      </c>
      <c r="K339" s="287">
        <v>1</v>
      </c>
      <c r="L339" s="288" t="s">
        <v>39</v>
      </c>
      <c r="M339" s="288" t="s">
        <v>55</v>
      </c>
      <c r="N339" s="288" t="s">
        <v>44</v>
      </c>
      <c r="O339" s="288" t="s">
        <v>44</v>
      </c>
      <c r="P339" s="288" t="s">
        <v>1195</v>
      </c>
      <c r="Q339" s="289">
        <v>1167518</v>
      </c>
      <c r="R339" s="289">
        <v>1167518</v>
      </c>
      <c r="S339" s="289">
        <v>1203711</v>
      </c>
      <c r="T339" s="289">
        <v>1203711</v>
      </c>
      <c r="U339" s="289">
        <v>121366</v>
      </c>
      <c r="V339" s="287">
        <v>2017</v>
      </c>
      <c r="W339" s="404" t="s">
        <v>662</v>
      </c>
      <c r="X339" s="273" t="str">
        <f t="shared" si="5"/>
        <v/>
      </c>
    </row>
    <row r="340" spans="1:24" x14ac:dyDescent="0.2">
      <c r="A340" s="287">
        <v>2682</v>
      </c>
      <c r="B340" s="288" t="s">
        <v>38</v>
      </c>
      <c r="C340" s="288" t="s">
        <v>1387</v>
      </c>
      <c r="D340" s="288" t="s">
        <v>134</v>
      </c>
      <c r="E340" s="288" t="s">
        <v>813</v>
      </c>
      <c r="F340" s="287">
        <v>9645</v>
      </c>
      <c r="G340" s="288" t="s">
        <v>62</v>
      </c>
      <c r="H340" s="288" t="s">
        <v>1392</v>
      </c>
      <c r="I340" s="288" t="s">
        <v>63</v>
      </c>
      <c r="J340" s="287">
        <v>22</v>
      </c>
      <c r="K340" s="287">
        <v>1</v>
      </c>
      <c r="L340" s="288" t="s">
        <v>39</v>
      </c>
      <c r="M340" s="288" t="s">
        <v>47</v>
      </c>
      <c r="N340" s="288" t="s">
        <v>51</v>
      </c>
      <c r="O340" s="288" t="s">
        <v>51</v>
      </c>
      <c r="P340" s="288" t="s">
        <v>52</v>
      </c>
      <c r="Q340" s="289">
        <v>238</v>
      </c>
      <c r="R340" s="289">
        <v>238</v>
      </c>
      <c r="S340" s="289">
        <v>1428</v>
      </c>
      <c r="T340" s="289">
        <v>1428</v>
      </c>
      <c r="U340" s="289">
        <v>124.52</v>
      </c>
      <c r="V340" s="287">
        <v>2017</v>
      </c>
      <c r="W340" s="404" t="s">
        <v>662</v>
      </c>
      <c r="X340" s="273" t="str">
        <f t="shared" si="5"/>
        <v/>
      </c>
    </row>
    <row r="341" spans="1:24" x14ac:dyDescent="0.2">
      <c r="A341" s="287">
        <v>2682</v>
      </c>
      <c r="B341" s="288" t="s">
        <v>38</v>
      </c>
      <c r="C341" s="288" t="s">
        <v>1387</v>
      </c>
      <c r="D341" s="288" t="s">
        <v>134</v>
      </c>
      <c r="E341" s="288" t="s">
        <v>813</v>
      </c>
      <c r="F341" s="287">
        <v>9645</v>
      </c>
      <c r="G341" s="288" t="s">
        <v>62</v>
      </c>
      <c r="H341" s="288" t="s">
        <v>1392</v>
      </c>
      <c r="I341" s="288" t="s">
        <v>63</v>
      </c>
      <c r="J341" s="287">
        <v>22</v>
      </c>
      <c r="K341" s="287">
        <v>1</v>
      </c>
      <c r="L341" s="288" t="s">
        <v>39</v>
      </c>
      <c r="M341" s="288" t="s">
        <v>47</v>
      </c>
      <c r="N341" s="288" t="s">
        <v>44</v>
      </c>
      <c r="O341" s="288" t="s">
        <v>44</v>
      </c>
      <c r="P341" s="288" t="s">
        <v>1195</v>
      </c>
      <c r="Q341" s="289">
        <v>289965</v>
      </c>
      <c r="R341" s="289">
        <v>289965</v>
      </c>
      <c r="S341" s="289">
        <v>298953</v>
      </c>
      <c r="T341" s="289">
        <v>298953</v>
      </c>
      <c r="U341" s="289">
        <v>34344.480000000003</v>
      </c>
      <c r="V341" s="287">
        <v>2017</v>
      </c>
      <c r="W341" s="404" t="s">
        <v>662</v>
      </c>
      <c r="X341" s="273" t="str">
        <f t="shared" si="5"/>
        <v/>
      </c>
    </row>
    <row r="342" spans="1:24" x14ac:dyDescent="0.2">
      <c r="A342" s="287">
        <v>2685</v>
      </c>
      <c r="B342" s="288" t="s">
        <v>38</v>
      </c>
      <c r="C342" s="288" t="s">
        <v>1387</v>
      </c>
      <c r="D342" s="288" t="s">
        <v>814</v>
      </c>
      <c r="E342" s="288" t="s">
        <v>61</v>
      </c>
      <c r="F342" s="287">
        <v>15296</v>
      </c>
      <c r="G342" s="288" t="s">
        <v>62</v>
      </c>
      <c r="H342" s="288" t="s">
        <v>1392</v>
      </c>
      <c r="I342" s="288" t="s">
        <v>63</v>
      </c>
      <c r="J342" s="287">
        <v>22</v>
      </c>
      <c r="K342" s="287">
        <v>1</v>
      </c>
      <c r="L342" s="288" t="s">
        <v>39</v>
      </c>
      <c r="M342" s="288" t="s">
        <v>40</v>
      </c>
      <c r="N342" s="288" t="s">
        <v>41</v>
      </c>
      <c r="O342" s="288" t="s">
        <v>42</v>
      </c>
      <c r="P342" s="288" t="s">
        <v>1387</v>
      </c>
      <c r="Q342" s="289">
        <v>0</v>
      </c>
      <c r="R342" s="289">
        <v>0</v>
      </c>
      <c r="S342" s="289">
        <v>612066</v>
      </c>
      <c r="T342" s="289">
        <v>612066</v>
      </c>
      <c r="U342" s="289">
        <v>66435</v>
      </c>
      <c r="V342" s="287">
        <v>2017</v>
      </c>
      <c r="W342" s="404"/>
      <c r="X342" s="273" t="str">
        <f t="shared" si="5"/>
        <v/>
      </c>
    </row>
    <row r="343" spans="1:24" x14ac:dyDescent="0.2">
      <c r="A343" s="287">
        <v>2686</v>
      </c>
      <c r="B343" s="288" t="s">
        <v>38</v>
      </c>
      <c r="C343" s="288" t="s">
        <v>1387</v>
      </c>
      <c r="D343" s="288" t="s">
        <v>815</v>
      </c>
      <c r="E343" s="288" t="s">
        <v>61</v>
      </c>
      <c r="F343" s="287">
        <v>15296</v>
      </c>
      <c r="G343" s="288" t="s">
        <v>62</v>
      </c>
      <c r="H343" s="288" t="s">
        <v>1392</v>
      </c>
      <c r="I343" s="288" t="s">
        <v>63</v>
      </c>
      <c r="J343" s="287">
        <v>22</v>
      </c>
      <c r="K343" s="287">
        <v>1</v>
      </c>
      <c r="L343" s="288" t="s">
        <v>39</v>
      </c>
      <c r="M343" s="288" t="s">
        <v>40</v>
      </c>
      <c r="N343" s="288" t="s">
        <v>41</v>
      </c>
      <c r="O343" s="288" t="s">
        <v>42</v>
      </c>
      <c r="P343" s="288" t="s">
        <v>1387</v>
      </c>
      <c r="Q343" s="289">
        <v>0</v>
      </c>
      <c r="R343" s="289">
        <v>0</v>
      </c>
      <c r="S343" s="289">
        <v>460438</v>
      </c>
      <c r="T343" s="289">
        <v>460438</v>
      </c>
      <c r="U343" s="289">
        <v>49977</v>
      </c>
      <c r="V343" s="287">
        <v>2017</v>
      </c>
      <c r="W343" s="404"/>
      <c r="X343" s="273" t="str">
        <f t="shared" si="5"/>
        <v/>
      </c>
    </row>
    <row r="344" spans="1:24" x14ac:dyDescent="0.2">
      <c r="A344" s="287">
        <v>2691</v>
      </c>
      <c r="B344" s="288" t="s">
        <v>38</v>
      </c>
      <c r="C344" s="288" t="s">
        <v>1387</v>
      </c>
      <c r="D344" s="288" t="s">
        <v>135</v>
      </c>
      <c r="E344" s="288" t="s">
        <v>61</v>
      </c>
      <c r="F344" s="287">
        <v>15296</v>
      </c>
      <c r="G344" s="288" t="s">
        <v>62</v>
      </c>
      <c r="H344" s="288" t="s">
        <v>1392</v>
      </c>
      <c r="I344" s="288" t="s">
        <v>63</v>
      </c>
      <c r="J344" s="287">
        <v>22</v>
      </c>
      <c r="K344" s="287">
        <v>1</v>
      </c>
      <c r="L344" s="288" t="s">
        <v>39</v>
      </c>
      <c r="M344" s="288" t="s">
        <v>64</v>
      </c>
      <c r="N344" s="288" t="s">
        <v>41</v>
      </c>
      <c r="O344" s="288" t="s">
        <v>65</v>
      </c>
      <c r="P344" s="288" t="s">
        <v>1387</v>
      </c>
      <c r="Q344" s="289">
        <v>533094</v>
      </c>
      <c r="R344" s="289">
        <v>533094</v>
      </c>
      <c r="S344" s="289">
        <v>0</v>
      </c>
      <c r="T344" s="289">
        <v>0</v>
      </c>
      <c r="U344" s="289">
        <v>-163034</v>
      </c>
      <c r="V344" s="287">
        <v>2017</v>
      </c>
      <c r="W344" s="404"/>
      <c r="X344" s="273" t="str">
        <f t="shared" si="5"/>
        <v/>
      </c>
    </row>
    <row r="345" spans="1:24" x14ac:dyDescent="0.2">
      <c r="A345" s="287">
        <v>2692</v>
      </c>
      <c r="B345" s="288" t="s">
        <v>38</v>
      </c>
      <c r="C345" s="288" t="s">
        <v>1387</v>
      </c>
      <c r="D345" s="288" t="s">
        <v>136</v>
      </c>
      <c r="E345" s="288" t="s">
        <v>61</v>
      </c>
      <c r="F345" s="287">
        <v>15296</v>
      </c>
      <c r="G345" s="288" t="s">
        <v>62</v>
      </c>
      <c r="H345" s="288" t="s">
        <v>1392</v>
      </c>
      <c r="I345" s="288" t="s">
        <v>63</v>
      </c>
      <c r="J345" s="287">
        <v>22</v>
      </c>
      <c r="K345" s="287">
        <v>1</v>
      </c>
      <c r="L345" s="288" t="s">
        <v>39</v>
      </c>
      <c r="M345" s="288" t="s">
        <v>64</v>
      </c>
      <c r="N345" s="288" t="s">
        <v>41</v>
      </c>
      <c r="O345" s="288" t="s">
        <v>65</v>
      </c>
      <c r="P345" s="288" t="s">
        <v>1387</v>
      </c>
      <c r="Q345" s="289">
        <v>696491</v>
      </c>
      <c r="R345" s="289">
        <v>696491</v>
      </c>
      <c r="S345" s="289">
        <v>0</v>
      </c>
      <c r="T345" s="289">
        <v>0</v>
      </c>
      <c r="U345" s="289">
        <v>-252637</v>
      </c>
      <c r="V345" s="287">
        <v>2017</v>
      </c>
      <c r="W345" s="404"/>
      <c r="X345" s="273" t="str">
        <f t="shared" si="5"/>
        <v/>
      </c>
    </row>
    <row r="346" spans="1:24" x14ac:dyDescent="0.2">
      <c r="A346" s="287">
        <v>2693</v>
      </c>
      <c r="B346" s="288" t="s">
        <v>38</v>
      </c>
      <c r="C346" s="288" t="s">
        <v>1387</v>
      </c>
      <c r="D346" s="288" t="s">
        <v>137</v>
      </c>
      <c r="E346" s="288" t="s">
        <v>61</v>
      </c>
      <c r="F346" s="287">
        <v>15296</v>
      </c>
      <c r="G346" s="288" t="s">
        <v>62</v>
      </c>
      <c r="H346" s="288" t="s">
        <v>1392</v>
      </c>
      <c r="I346" s="288" t="s">
        <v>63</v>
      </c>
      <c r="J346" s="287">
        <v>22</v>
      </c>
      <c r="K346" s="287">
        <v>1</v>
      </c>
      <c r="L346" s="288" t="s">
        <v>39</v>
      </c>
      <c r="M346" s="288" t="s">
        <v>40</v>
      </c>
      <c r="N346" s="288" t="s">
        <v>41</v>
      </c>
      <c r="O346" s="288" t="s">
        <v>42</v>
      </c>
      <c r="P346" s="288" t="s">
        <v>1387</v>
      </c>
      <c r="Q346" s="289">
        <v>0</v>
      </c>
      <c r="R346" s="289">
        <v>0</v>
      </c>
      <c r="S346" s="289">
        <v>151816880</v>
      </c>
      <c r="T346" s="289">
        <v>151816880</v>
      </c>
      <c r="U346" s="289">
        <v>16478550</v>
      </c>
      <c r="V346" s="287">
        <v>2017</v>
      </c>
      <c r="W346" s="404"/>
      <c r="X346" s="273" t="str">
        <f t="shared" si="5"/>
        <v/>
      </c>
    </row>
    <row r="347" spans="1:24" x14ac:dyDescent="0.2">
      <c r="A347" s="287">
        <v>2694</v>
      </c>
      <c r="B347" s="288" t="s">
        <v>38</v>
      </c>
      <c r="C347" s="288" t="s">
        <v>1387</v>
      </c>
      <c r="D347" s="288" t="s">
        <v>138</v>
      </c>
      <c r="E347" s="288" t="s">
        <v>61</v>
      </c>
      <c r="F347" s="287">
        <v>15296</v>
      </c>
      <c r="G347" s="288" t="s">
        <v>62</v>
      </c>
      <c r="H347" s="288" t="s">
        <v>1392</v>
      </c>
      <c r="I347" s="288" t="s">
        <v>63</v>
      </c>
      <c r="J347" s="287">
        <v>22</v>
      </c>
      <c r="K347" s="287">
        <v>1</v>
      </c>
      <c r="L347" s="288" t="s">
        <v>39</v>
      </c>
      <c r="M347" s="288" t="s">
        <v>40</v>
      </c>
      <c r="N347" s="288" t="s">
        <v>41</v>
      </c>
      <c r="O347" s="288" t="s">
        <v>42</v>
      </c>
      <c r="P347" s="288" t="s">
        <v>1387</v>
      </c>
      <c r="Q347" s="289">
        <v>0</v>
      </c>
      <c r="R347" s="289">
        <v>0</v>
      </c>
      <c r="S347" s="289">
        <v>70314252</v>
      </c>
      <c r="T347" s="289">
        <v>70314252</v>
      </c>
      <c r="U347" s="289">
        <v>7632069</v>
      </c>
      <c r="V347" s="287">
        <v>2017</v>
      </c>
      <c r="W347" s="404"/>
      <c r="X347" s="273" t="str">
        <f t="shared" si="5"/>
        <v/>
      </c>
    </row>
    <row r="348" spans="1:24" x14ac:dyDescent="0.2">
      <c r="A348" s="287">
        <v>2695</v>
      </c>
      <c r="B348" s="288" t="s">
        <v>38</v>
      </c>
      <c r="C348" s="288" t="s">
        <v>1387</v>
      </c>
      <c r="D348" s="288" t="s">
        <v>816</v>
      </c>
      <c r="E348" s="288" t="s">
        <v>1518</v>
      </c>
      <c r="F348" s="287">
        <v>16217</v>
      </c>
      <c r="G348" s="288" t="s">
        <v>62</v>
      </c>
      <c r="H348" s="288" t="s">
        <v>1392</v>
      </c>
      <c r="I348" s="288" t="s">
        <v>63</v>
      </c>
      <c r="J348" s="287">
        <v>22</v>
      </c>
      <c r="K348" s="287">
        <v>1</v>
      </c>
      <c r="L348" s="288" t="s">
        <v>39</v>
      </c>
      <c r="M348" s="288" t="s">
        <v>56</v>
      </c>
      <c r="N348" s="288" t="s">
        <v>51</v>
      </c>
      <c r="O348" s="288" t="s">
        <v>51</v>
      </c>
      <c r="P348" s="288" t="s">
        <v>52</v>
      </c>
      <c r="Q348" s="289">
        <v>2023</v>
      </c>
      <c r="R348" s="289">
        <v>2023</v>
      </c>
      <c r="S348" s="289">
        <v>11770</v>
      </c>
      <c r="T348" s="289">
        <v>11770</v>
      </c>
      <c r="U348" s="289">
        <v>143.44800000000001</v>
      </c>
      <c r="V348" s="287">
        <v>2017</v>
      </c>
      <c r="W348" s="404"/>
      <c r="X348" s="273" t="str">
        <f t="shared" si="5"/>
        <v/>
      </c>
    </row>
    <row r="349" spans="1:24" x14ac:dyDescent="0.2">
      <c r="A349" s="287">
        <v>2695</v>
      </c>
      <c r="B349" s="288" t="s">
        <v>38</v>
      </c>
      <c r="C349" s="288" t="s">
        <v>1387</v>
      </c>
      <c r="D349" s="288" t="s">
        <v>816</v>
      </c>
      <c r="E349" s="288" t="s">
        <v>1518</v>
      </c>
      <c r="F349" s="287">
        <v>16217</v>
      </c>
      <c r="G349" s="288" t="s">
        <v>62</v>
      </c>
      <c r="H349" s="288" t="s">
        <v>1392</v>
      </c>
      <c r="I349" s="288" t="s">
        <v>63</v>
      </c>
      <c r="J349" s="287">
        <v>22</v>
      </c>
      <c r="K349" s="287">
        <v>1</v>
      </c>
      <c r="L349" s="288" t="s">
        <v>39</v>
      </c>
      <c r="M349" s="288" t="s">
        <v>56</v>
      </c>
      <c r="N349" s="288" t="s">
        <v>44</v>
      </c>
      <c r="O349" s="288" t="s">
        <v>44</v>
      </c>
      <c r="P349" s="288" t="s">
        <v>1195</v>
      </c>
      <c r="Q349" s="289">
        <v>12368</v>
      </c>
      <c r="R349" s="289">
        <v>12368</v>
      </c>
      <c r="S349" s="289">
        <v>13914</v>
      </c>
      <c r="T349" s="289">
        <v>13914</v>
      </c>
      <c r="U349" s="289">
        <v>169.55199999999999</v>
      </c>
      <c r="V349" s="287">
        <v>2017</v>
      </c>
      <c r="W349" s="404"/>
      <c r="X349" s="273" t="str">
        <f t="shared" si="5"/>
        <v/>
      </c>
    </row>
    <row r="350" spans="1:24" x14ac:dyDescent="0.2">
      <c r="A350" s="287">
        <v>2700</v>
      </c>
      <c r="B350" s="288" t="s">
        <v>38</v>
      </c>
      <c r="C350" s="288" t="s">
        <v>1387</v>
      </c>
      <c r="D350" s="288" t="s">
        <v>817</v>
      </c>
      <c r="E350" s="288" t="s">
        <v>1302</v>
      </c>
      <c r="F350" s="287">
        <v>20188</v>
      </c>
      <c r="G350" s="288" t="s">
        <v>62</v>
      </c>
      <c r="H350" s="288" t="s">
        <v>1392</v>
      </c>
      <c r="I350" s="288" t="s">
        <v>63</v>
      </c>
      <c r="J350" s="287">
        <v>22</v>
      </c>
      <c r="K350" s="287">
        <v>1</v>
      </c>
      <c r="L350" s="288" t="s">
        <v>39</v>
      </c>
      <c r="M350" s="288" t="s">
        <v>40</v>
      </c>
      <c r="N350" s="288" t="s">
        <v>41</v>
      </c>
      <c r="O350" s="288" t="s">
        <v>42</v>
      </c>
      <c r="P350" s="288" t="s">
        <v>1387</v>
      </c>
      <c r="Q350" s="289">
        <v>0</v>
      </c>
      <c r="R350" s="289">
        <v>0</v>
      </c>
      <c r="S350" s="289">
        <v>276197</v>
      </c>
      <c r="T350" s="289">
        <v>276197</v>
      </c>
      <c r="U350" s="289">
        <v>29979</v>
      </c>
      <c r="V350" s="287">
        <v>2017</v>
      </c>
      <c r="W350" s="404"/>
      <c r="X350" s="273" t="str">
        <f t="shared" si="5"/>
        <v/>
      </c>
    </row>
    <row r="351" spans="1:24" x14ac:dyDescent="0.2">
      <c r="A351" s="287">
        <v>3236</v>
      </c>
      <c r="B351" s="288" t="s">
        <v>38</v>
      </c>
      <c r="C351" s="288" t="s">
        <v>1387</v>
      </c>
      <c r="D351" s="288" t="s">
        <v>139</v>
      </c>
      <c r="E351" s="288" t="s">
        <v>13</v>
      </c>
      <c r="F351" s="287">
        <v>50018</v>
      </c>
      <c r="G351" s="288" t="s">
        <v>140</v>
      </c>
      <c r="H351" s="288" t="s">
        <v>1393</v>
      </c>
      <c r="I351" s="288" t="s">
        <v>63</v>
      </c>
      <c r="J351" s="287">
        <v>22</v>
      </c>
      <c r="K351" s="287">
        <v>2</v>
      </c>
      <c r="L351" s="288" t="s">
        <v>57</v>
      </c>
      <c r="M351" s="288" t="s">
        <v>43</v>
      </c>
      <c r="N351" s="288" t="s">
        <v>51</v>
      </c>
      <c r="O351" s="288" t="s">
        <v>51</v>
      </c>
      <c r="P351" s="288" t="s">
        <v>52</v>
      </c>
      <c r="Q351" s="289">
        <v>0</v>
      </c>
      <c r="R351" s="289">
        <v>0</v>
      </c>
      <c r="S351" s="289">
        <v>0</v>
      </c>
      <c r="T351" s="289">
        <v>0</v>
      </c>
      <c r="U351" s="289">
        <v>9887.3860000000004</v>
      </c>
      <c r="V351" s="287">
        <v>2017</v>
      </c>
      <c r="W351" s="404" t="s">
        <v>662</v>
      </c>
      <c r="X351" s="273" t="str">
        <f t="shared" si="5"/>
        <v/>
      </c>
    </row>
    <row r="352" spans="1:24" x14ac:dyDescent="0.2">
      <c r="A352" s="287">
        <v>3236</v>
      </c>
      <c r="B352" s="288" t="s">
        <v>38</v>
      </c>
      <c r="C352" s="288" t="s">
        <v>1387</v>
      </c>
      <c r="D352" s="288" t="s">
        <v>139</v>
      </c>
      <c r="E352" s="288" t="s">
        <v>13</v>
      </c>
      <c r="F352" s="287">
        <v>50018</v>
      </c>
      <c r="G352" s="288" t="s">
        <v>140</v>
      </c>
      <c r="H352" s="288" t="s">
        <v>1393</v>
      </c>
      <c r="I352" s="288" t="s">
        <v>63</v>
      </c>
      <c r="J352" s="287">
        <v>22</v>
      </c>
      <c r="K352" s="287">
        <v>2</v>
      </c>
      <c r="L352" s="288" t="s">
        <v>57</v>
      </c>
      <c r="M352" s="288" t="s">
        <v>43</v>
      </c>
      <c r="N352" s="288" t="s">
        <v>44</v>
      </c>
      <c r="O352" s="288" t="s">
        <v>44</v>
      </c>
      <c r="P352" s="288" t="s">
        <v>1195</v>
      </c>
      <c r="Q352" s="289">
        <v>0</v>
      </c>
      <c r="R352" s="289">
        <v>0</v>
      </c>
      <c r="S352" s="289">
        <v>0</v>
      </c>
      <c r="T352" s="289">
        <v>0</v>
      </c>
      <c r="U352" s="289">
        <v>591513.61</v>
      </c>
      <c r="V352" s="287">
        <v>2017</v>
      </c>
      <c r="W352" s="404" t="s">
        <v>662</v>
      </c>
      <c r="X352" s="273" t="str">
        <f t="shared" si="5"/>
        <v/>
      </c>
    </row>
    <row r="353" spans="1:24" x14ac:dyDescent="0.2">
      <c r="A353" s="287">
        <v>3236</v>
      </c>
      <c r="B353" s="288" t="s">
        <v>38</v>
      </c>
      <c r="C353" s="288" t="s">
        <v>1387</v>
      </c>
      <c r="D353" s="288" t="s">
        <v>139</v>
      </c>
      <c r="E353" s="288" t="s">
        <v>13</v>
      </c>
      <c r="F353" s="287">
        <v>50018</v>
      </c>
      <c r="G353" s="288" t="s">
        <v>140</v>
      </c>
      <c r="H353" s="288" t="s">
        <v>1393</v>
      </c>
      <c r="I353" s="288" t="s">
        <v>63</v>
      </c>
      <c r="J353" s="287">
        <v>22</v>
      </c>
      <c r="K353" s="287">
        <v>2</v>
      </c>
      <c r="L353" s="288" t="s">
        <v>57</v>
      </c>
      <c r="M353" s="288" t="s">
        <v>46</v>
      </c>
      <c r="N353" s="288" t="s">
        <v>51</v>
      </c>
      <c r="O353" s="288" t="s">
        <v>51</v>
      </c>
      <c r="P353" s="288" t="s">
        <v>52</v>
      </c>
      <c r="Q353" s="289">
        <v>44790</v>
      </c>
      <c r="R353" s="289">
        <v>44790</v>
      </c>
      <c r="S353" s="289">
        <v>259916</v>
      </c>
      <c r="T353" s="289">
        <v>259916</v>
      </c>
      <c r="U353" s="289">
        <v>22179.335999999999</v>
      </c>
      <c r="V353" s="287">
        <v>2017</v>
      </c>
      <c r="W353" s="404" t="s">
        <v>662</v>
      </c>
      <c r="X353" s="273" t="str">
        <f t="shared" si="5"/>
        <v/>
      </c>
    </row>
    <row r="354" spans="1:24" x14ac:dyDescent="0.2">
      <c r="A354" s="287">
        <v>3236</v>
      </c>
      <c r="B354" s="288" t="s">
        <v>38</v>
      </c>
      <c r="C354" s="288" t="s">
        <v>1387</v>
      </c>
      <c r="D354" s="288" t="s">
        <v>139</v>
      </c>
      <c r="E354" s="288" t="s">
        <v>13</v>
      </c>
      <c r="F354" s="287">
        <v>50018</v>
      </c>
      <c r="G354" s="288" t="s">
        <v>140</v>
      </c>
      <c r="H354" s="288" t="s">
        <v>1393</v>
      </c>
      <c r="I354" s="288" t="s">
        <v>63</v>
      </c>
      <c r="J354" s="287">
        <v>22</v>
      </c>
      <c r="K354" s="287">
        <v>2</v>
      </c>
      <c r="L354" s="288" t="s">
        <v>57</v>
      </c>
      <c r="M354" s="288" t="s">
        <v>46</v>
      </c>
      <c r="N354" s="288" t="s">
        <v>44</v>
      </c>
      <c r="O354" s="288" t="s">
        <v>44</v>
      </c>
      <c r="P354" s="288" t="s">
        <v>1195</v>
      </c>
      <c r="Q354" s="289">
        <v>14157718</v>
      </c>
      <c r="R354" s="289">
        <v>14157718</v>
      </c>
      <c r="S354" s="289">
        <v>14538738</v>
      </c>
      <c r="T354" s="289">
        <v>14538738</v>
      </c>
      <c r="U354" s="289">
        <v>1221504.7</v>
      </c>
      <c r="V354" s="287">
        <v>2017</v>
      </c>
      <c r="W354" s="404" t="s">
        <v>662</v>
      </c>
      <c r="X354" s="273" t="str">
        <f t="shared" si="5"/>
        <v/>
      </c>
    </row>
    <row r="355" spans="1:24" x14ac:dyDescent="0.2">
      <c r="A355" s="287">
        <v>3708</v>
      </c>
      <c r="B355" s="288" t="s">
        <v>38</v>
      </c>
      <c r="C355" s="288" t="s">
        <v>1387</v>
      </c>
      <c r="D355" s="288" t="s">
        <v>818</v>
      </c>
      <c r="E355" s="288" t="s">
        <v>141</v>
      </c>
      <c r="F355" s="287">
        <v>7601</v>
      </c>
      <c r="G355" s="288" t="s">
        <v>94</v>
      </c>
      <c r="H355" s="288" t="s">
        <v>1393</v>
      </c>
      <c r="I355" s="288" t="s">
        <v>63</v>
      </c>
      <c r="J355" s="287">
        <v>22</v>
      </c>
      <c r="K355" s="287">
        <v>1</v>
      </c>
      <c r="L355" s="288" t="s">
        <v>39</v>
      </c>
      <c r="M355" s="288" t="s">
        <v>55</v>
      </c>
      <c r="N355" s="288" t="s">
        <v>51</v>
      </c>
      <c r="O355" s="288" t="s">
        <v>51</v>
      </c>
      <c r="P355" s="288" t="s">
        <v>52</v>
      </c>
      <c r="Q355" s="289">
        <v>3066</v>
      </c>
      <c r="R355" s="289">
        <v>3066</v>
      </c>
      <c r="S355" s="289">
        <v>17794</v>
      </c>
      <c r="T355" s="289">
        <v>17794</v>
      </c>
      <c r="U355" s="289">
        <v>733</v>
      </c>
      <c r="V355" s="287">
        <v>2017</v>
      </c>
      <c r="W355" s="404"/>
      <c r="X355" s="273" t="str">
        <f t="shared" si="5"/>
        <v/>
      </c>
    </row>
    <row r="356" spans="1:24" x14ac:dyDescent="0.2">
      <c r="A356" s="287">
        <v>3709</v>
      </c>
      <c r="B356" s="288" t="s">
        <v>38</v>
      </c>
      <c r="C356" s="288" t="s">
        <v>1387</v>
      </c>
      <c r="D356" s="288" t="s">
        <v>1519</v>
      </c>
      <c r="E356" s="288" t="s">
        <v>141</v>
      </c>
      <c r="F356" s="287">
        <v>7601</v>
      </c>
      <c r="G356" s="288" t="s">
        <v>94</v>
      </c>
      <c r="H356" s="288" t="s">
        <v>1393</v>
      </c>
      <c r="I356" s="288" t="s">
        <v>63</v>
      </c>
      <c r="J356" s="287">
        <v>22</v>
      </c>
      <c r="K356" s="287">
        <v>1</v>
      </c>
      <c r="L356" s="288" t="s">
        <v>39</v>
      </c>
      <c r="M356" s="288" t="s">
        <v>40</v>
      </c>
      <c r="N356" s="288" t="s">
        <v>41</v>
      </c>
      <c r="O356" s="288" t="s">
        <v>42</v>
      </c>
      <c r="P356" s="288" t="s">
        <v>1387</v>
      </c>
      <c r="Q356" s="289">
        <v>0</v>
      </c>
      <c r="R356" s="289">
        <v>0</v>
      </c>
      <c r="S356" s="289">
        <v>40510</v>
      </c>
      <c r="T356" s="289">
        <v>40510</v>
      </c>
      <c r="U356" s="289">
        <v>4397</v>
      </c>
      <c r="V356" s="287">
        <v>2017</v>
      </c>
      <c r="W356" s="404"/>
      <c r="X356" s="273" t="str">
        <f t="shared" si="5"/>
        <v/>
      </c>
    </row>
    <row r="357" spans="1:24" x14ac:dyDescent="0.2">
      <c r="A357" s="287">
        <v>3710</v>
      </c>
      <c r="B357" s="288" t="s">
        <v>38</v>
      </c>
      <c r="C357" s="288" t="s">
        <v>1387</v>
      </c>
      <c r="D357" s="288" t="s">
        <v>819</v>
      </c>
      <c r="E357" s="288" t="s">
        <v>141</v>
      </c>
      <c r="F357" s="287">
        <v>7601</v>
      </c>
      <c r="G357" s="288" t="s">
        <v>94</v>
      </c>
      <c r="H357" s="288" t="s">
        <v>1393</v>
      </c>
      <c r="I357" s="288" t="s">
        <v>63</v>
      </c>
      <c r="J357" s="287">
        <v>22</v>
      </c>
      <c r="K357" s="287">
        <v>1</v>
      </c>
      <c r="L357" s="288" t="s">
        <v>39</v>
      </c>
      <c r="M357" s="288" t="s">
        <v>40</v>
      </c>
      <c r="N357" s="288" t="s">
        <v>41</v>
      </c>
      <c r="O357" s="288" t="s">
        <v>42</v>
      </c>
      <c r="P357" s="288" t="s">
        <v>1387</v>
      </c>
      <c r="Q357" s="289">
        <v>0</v>
      </c>
      <c r="R357" s="289">
        <v>0</v>
      </c>
      <c r="S357" s="289">
        <v>49695</v>
      </c>
      <c r="T357" s="289">
        <v>49695</v>
      </c>
      <c r="U357" s="289">
        <v>5394</v>
      </c>
      <c r="V357" s="287">
        <v>2017</v>
      </c>
      <c r="W357" s="404"/>
      <c r="X357" s="273" t="str">
        <f t="shared" si="5"/>
        <v/>
      </c>
    </row>
    <row r="358" spans="1:24" x14ac:dyDescent="0.2">
      <c r="A358" s="287">
        <v>3711</v>
      </c>
      <c r="B358" s="288" t="s">
        <v>38</v>
      </c>
      <c r="C358" s="288" t="s">
        <v>1387</v>
      </c>
      <c r="D358" s="288" t="s">
        <v>820</v>
      </c>
      <c r="E358" s="288" t="s">
        <v>141</v>
      </c>
      <c r="F358" s="287">
        <v>7601</v>
      </c>
      <c r="G358" s="288" t="s">
        <v>94</v>
      </c>
      <c r="H358" s="288" t="s">
        <v>1393</v>
      </c>
      <c r="I358" s="288" t="s">
        <v>63</v>
      </c>
      <c r="J358" s="287">
        <v>22</v>
      </c>
      <c r="K358" s="287">
        <v>1</v>
      </c>
      <c r="L358" s="288" t="s">
        <v>39</v>
      </c>
      <c r="M358" s="288" t="s">
        <v>40</v>
      </c>
      <c r="N358" s="288" t="s">
        <v>41</v>
      </c>
      <c r="O358" s="288" t="s">
        <v>42</v>
      </c>
      <c r="P358" s="288" t="s">
        <v>1387</v>
      </c>
      <c r="Q358" s="289">
        <v>0</v>
      </c>
      <c r="R358" s="289">
        <v>0</v>
      </c>
      <c r="S358" s="289">
        <v>163641</v>
      </c>
      <c r="T358" s="289">
        <v>163641</v>
      </c>
      <c r="U358" s="289">
        <v>17762</v>
      </c>
      <c r="V358" s="287">
        <v>2017</v>
      </c>
      <c r="W358" s="404"/>
      <c r="X358" s="273" t="str">
        <f t="shared" si="5"/>
        <v/>
      </c>
    </row>
    <row r="359" spans="1:24" x14ac:dyDescent="0.2">
      <c r="A359" s="287">
        <v>3712</v>
      </c>
      <c r="B359" s="288" t="s">
        <v>38</v>
      </c>
      <c r="C359" s="288" t="s">
        <v>1387</v>
      </c>
      <c r="D359" s="288" t="s">
        <v>821</v>
      </c>
      <c r="E359" s="288" t="s">
        <v>141</v>
      </c>
      <c r="F359" s="287">
        <v>7601</v>
      </c>
      <c r="G359" s="288" t="s">
        <v>94</v>
      </c>
      <c r="H359" s="288" t="s">
        <v>1393</v>
      </c>
      <c r="I359" s="288" t="s">
        <v>63</v>
      </c>
      <c r="J359" s="287">
        <v>22</v>
      </c>
      <c r="K359" s="287">
        <v>1</v>
      </c>
      <c r="L359" s="288" t="s">
        <v>39</v>
      </c>
      <c r="M359" s="288" t="s">
        <v>40</v>
      </c>
      <c r="N359" s="288" t="s">
        <v>41</v>
      </c>
      <c r="O359" s="288" t="s">
        <v>42</v>
      </c>
      <c r="P359" s="288" t="s">
        <v>1387</v>
      </c>
      <c r="Q359" s="289">
        <v>0</v>
      </c>
      <c r="R359" s="289">
        <v>0</v>
      </c>
      <c r="S359" s="289">
        <v>205089</v>
      </c>
      <c r="T359" s="289">
        <v>205089</v>
      </c>
      <c r="U359" s="289">
        <v>22261</v>
      </c>
      <c r="V359" s="287">
        <v>2017</v>
      </c>
      <c r="W359" s="404"/>
      <c r="X359" s="273" t="str">
        <f t="shared" si="5"/>
        <v/>
      </c>
    </row>
    <row r="360" spans="1:24" x14ac:dyDescent="0.2">
      <c r="A360" s="287">
        <v>3714</v>
      </c>
      <c r="B360" s="288" t="s">
        <v>38</v>
      </c>
      <c r="C360" s="288" t="s">
        <v>1387</v>
      </c>
      <c r="D360" s="288" t="s">
        <v>822</v>
      </c>
      <c r="E360" s="288" t="s">
        <v>141</v>
      </c>
      <c r="F360" s="287">
        <v>7601</v>
      </c>
      <c r="G360" s="288" t="s">
        <v>94</v>
      </c>
      <c r="H360" s="288" t="s">
        <v>1393</v>
      </c>
      <c r="I360" s="288" t="s">
        <v>63</v>
      </c>
      <c r="J360" s="287">
        <v>22</v>
      </c>
      <c r="K360" s="287">
        <v>1</v>
      </c>
      <c r="L360" s="288" t="s">
        <v>39</v>
      </c>
      <c r="M360" s="288" t="s">
        <v>40</v>
      </c>
      <c r="N360" s="288" t="s">
        <v>41</v>
      </c>
      <c r="O360" s="288" t="s">
        <v>42</v>
      </c>
      <c r="P360" s="288" t="s">
        <v>1387</v>
      </c>
      <c r="Q360" s="289">
        <v>0</v>
      </c>
      <c r="R360" s="289">
        <v>0</v>
      </c>
      <c r="S360" s="289">
        <v>43697</v>
      </c>
      <c r="T360" s="289">
        <v>43697</v>
      </c>
      <c r="U360" s="289">
        <v>4743</v>
      </c>
      <c r="V360" s="287">
        <v>2017</v>
      </c>
      <c r="W360" s="404"/>
      <c r="X360" s="273" t="str">
        <f t="shared" si="5"/>
        <v/>
      </c>
    </row>
    <row r="361" spans="1:24" x14ac:dyDescent="0.2">
      <c r="A361" s="287">
        <v>3716</v>
      </c>
      <c r="B361" s="288" t="s">
        <v>38</v>
      </c>
      <c r="C361" s="288" t="s">
        <v>1387</v>
      </c>
      <c r="D361" s="288" t="s">
        <v>823</v>
      </c>
      <c r="E361" s="288" t="s">
        <v>141</v>
      </c>
      <c r="F361" s="287">
        <v>7601</v>
      </c>
      <c r="G361" s="288" t="s">
        <v>94</v>
      </c>
      <c r="H361" s="288" t="s">
        <v>1393</v>
      </c>
      <c r="I361" s="288" t="s">
        <v>63</v>
      </c>
      <c r="J361" s="287">
        <v>22</v>
      </c>
      <c r="K361" s="287">
        <v>1</v>
      </c>
      <c r="L361" s="288" t="s">
        <v>39</v>
      </c>
      <c r="M361" s="288" t="s">
        <v>40</v>
      </c>
      <c r="N361" s="288" t="s">
        <v>41</v>
      </c>
      <c r="O361" s="288" t="s">
        <v>42</v>
      </c>
      <c r="P361" s="288" t="s">
        <v>1387</v>
      </c>
      <c r="Q361" s="289">
        <v>0</v>
      </c>
      <c r="R361" s="289">
        <v>0</v>
      </c>
      <c r="S361" s="289">
        <v>49354</v>
      </c>
      <c r="T361" s="289">
        <v>49354</v>
      </c>
      <c r="U361" s="289">
        <v>5357</v>
      </c>
      <c r="V361" s="287">
        <v>2017</v>
      </c>
      <c r="W361" s="404"/>
      <c r="X361" s="273" t="str">
        <f t="shared" si="5"/>
        <v/>
      </c>
    </row>
    <row r="362" spans="1:24" x14ac:dyDescent="0.2">
      <c r="A362" s="287">
        <v>3717</v>
      </c>
      <c r="B362" s="288" t="s">
        <v>38</v>
      </c>
      <c r="C362" s="288" t="s">
        <v>1387</v>
      </c>
      <c r="D362" s="288" t="s">
        <v>824</v>
      </c>
      <c r="E362" s="288" t="s">
        <v>141</v>
      </c>
      <c r="F362" s="287">
        <v>7601</v>
      </c>
      <c r="G362" s="288" t="s">
        <v>94</v>
      </c>
      <c r="H362" s="288" t="s">
        <v>1393</v>
      </c>
      <c r="I362" s="288" t="s">
        <v>63</v>
      </c>
      <c r="J362" s="287">
        <v>22</v>
      </c>
      <c r="K362" s="287">
        <v>1</v>
      </c>
      <c r="L362" s="288" t="s">
        <v>39</v>
      </c>
      <c r="M362" s="288" t="s">
        <v>40</v>
      </c>
      <c r="N362" s="288" t="s">
        <v>41</v>
      </c>
      <c r="O362" s="288" t="s">
        <v>42</v>
      </c>
      <c r="P362" s="288" t="s">
        <v>1387</v>
      </c>
      <c r="Q362" s="289">
        <v>0</v>
      </c>
      <c r="R362" s="289">
        <v>0</v>
      </c>
      <c r="S362" s="289">
        <v>349081</v>
      </c>
      <c r="T362" s="289">
        <v>349081</v>
      </c>
      <c r="U362" s="289">
        <v>37890</v>
      </c>
      <c r="V362" s="287">
        <v>2017</v>
      </c>
      <c r="W362" s="404"/>
      <c r="X362" s="273" t="str">
        <f t="shared" si="5"/>
        <v/>
      </c>
    </row>
    <row r="363" spans="1:24" x14ac:dyDescent="0.2">
      <c r="A363" s="287">
        <v>3720</v>
      </c>
      <c r="B363" s="288" t="s">
        <v>38</v>
      </c>
      <c r="C363" s="288" t="s">
        <v>1387</v>
      </c>
      <c r="D363" s="288" t="s">
        <v>825</v>
      </c>
      <c r="E363" s="288" t="s">
        <v>141</v>
      </c>
      <c r="F363" s="287">
        <v>7601</v>
      </c>
      <c r="G363" s="288" t="s">
        <v>94</v>
      </c>
      <c r="H363" s="288" t="s">
        <v>1393</v>
      </c>
      <c r="I363" s="288" t="s">
        <v>63</v>
      </c>
      <c r="J363" s="287">
        <v>22</v>
      </c>
      <c r="K363" s="287">
        <v>1</v>
      </c>
      <c r="L363" s="288" t="s">
        <v>39</v>
      </c>
      <c r="M363" s="288" t="s">
        <v>40</v>
      </c>
      <c r="N363" s="288" t="s">
        <v>41</v>
      </c>
      <c r="O363" s="288" t="s">
        <v>42</v>
      </c>
      <c r="P363" s="288" t="s">
        <v>1387</v>
      </c>
      <c r="Q363" s="289">
        <v>0</v>
      </c>
      <c r="R363" s="289">
        <v>0</v>
      </c>
      <c r="S363" s="289">
        <v>256592</v>
      </c>
      <c r="T363" s="289">
        <v>256592</v>
      </c>
      <c r="U363" s="289">
        <v>27851</v>
      </c>
      <c r="V363" s="287">
        <v>2017</v>
      </c>
      <c r="W363" s="404"/>
      <c r="X363" s="273" t="str">
        <f t="shared" si="5"/>
        <v/>
      </c>
    </row>
    <row r="364" spans="1:24" x14ac:dyDescent="0.2">
      <c r="A364" s="287">
        <v>3722</v>
      </c>
      <c r="B364" s="288" t="s">
        <v>38</v>
      </c>
      <c r="C364" s="288" t="s">
        <v>1387</v>
      </c>
      <c r="D364" s="288" t="s">
        <v>826</v>
      </c>
      <c r="E364" s="288" t="s">
        <v>141</v>
      </c>
      <c r="F364" s="287">
        <v>7601</v>
      </c>
      <c r="G364" s="288" t="s">
        <v>94</v>
      </c>
      <c r="H364" s="288" t="s">
        <v>1393</v>
      </c>
      <c r="I364" s="288" t="s">
        <v>63</v>
      </c>
      <c r="J364" s="287">
        <v>22</v>
      </c>
      <c r="K364" s="287">
        <v>1</v>
      </c>
      <c r="L364" s="288" t="s">
        <v>39</v>
      </c>
      <c r="M364" s="288" t="s">
        <v>40</v>
      </c>
      <c r="N364" s="288" t="s">
        <v>41</v>
      </c>
      <c r="O364" s="288" t="s">
        <v>42</v>
      </c>
      <c r="P364" s="288" t="s">
        <v>1387</v>
      </c>
      <c r="Q364" s="289">
        <v>0</v>
      </c>
      <c r="R364" s="289">
        <v>0</v>
      </c>
      <c r="S364" s="289">
        <v>88518</v>
      </c>
      <c r="T364" s="289">
        <v>88518</v>
      </c>
      <c r="U364" s="289">
        <v>9608</v>
      </c>
      <c r="V364" s="287">
        <v>2017</v>
      </c>
      <c r="W364" s="404"/>
      <c r="X364" s="273" t="str">
        <f t="shared" si="5"/>
        <v/>
      </c>
    </row>
    <row r="365" spans="1:24" x14ac:dyDescent="0.2">
      <c r="A365" s="287">
        <v>3723</v>
      </c>
      <c r="B365" s="288" t="s">
        <v>38</v>
      </c>
      <c r="C365" s="288" t="s">
        <v>1387</v>
      </c>
      <c r="D365" s="288" t="s">
        <v>827</v>
      </c>
      <c r="E365" s="288" t="s">
        <v>141</v>
      </c>
      <c r="F365" s="287">
        <v>7601</v>
      </c>
      <c r="G365" s="288" t="s">
        <v>94</v>
      </c>
      <c r="H365" s="288" t="s">
        <v>1393</v>
      </c>
      <c r="I365" s="288" t="s">
        <v>63</v>
      </c>
      <c r="J365" s="287">
        <v>22</v>
      </c>
      <c r="K365" s="287">
        <v>1</v>
      </c>
      <c r="L365" s="288" t="s">
        <v>39</v>
      </c>
      <c r="M365" s="288" t="s">
        <v>55</v>
      </c>
      <c r="N365" s="288" t="s">
        <v>51</v>
      </c>
      <c r="O365" s="288" t="s">
        <v>51</v>
      </c>
      <c r="P365" s="288" t="s">
        <v>52</v>
      </c>
      <c r="Q365" s="289">
        <v>3165</v>
      </c>
      <c r="R365" s="289">
        <v>3165</v>
      </c>
      <c r="S365" s="289">
        <v>18337</v>
      </c>
      <c r="T365" s="289">
        <v>18337</v>
      </c>
      <c r="U365" s="289">
        <v>731</v>
      </c>
      <c r="V365" s="287">
        <v>2017</v>
      </c>
      <c r="W365" s="404"/>
      <c r="X365" s="273" t="str">
        <f t="shared" si="5"/>
        <v/>
      </c>
    </row>
    <row r="366" spans="1:24" x14ac:dyDescent="0.2">
      <c r="A366" s="287">
        <v>3724</v>
      </c>
      <c r="B366" s="288" t="s">
        <v>38</v>
      </c>
      <c r="C366" s="288" t="s">
        <v>1387</v>
      </c>
      <c r="D366" s="288" t="s">
        <v>828</v>
      </c>
      <c r="E366" s="288" t="s">
        <v>141</v>
      </c>
      <c r="F366" s="287">
        <v>7601</v>
      </c>
      <c r="G366" s="288" t="s">
        <v>94</v>
      </c>
      <c r="H366" s="288" t="s">
        <v>1393</v>
      </c>
      <c r="I366" s="288" t="s">
        <v>63</v>
      </c>
      <c r="J366" s="287">
        <v>22</v>
      </c>
      <c r="K366" s="287">
        <v>1</v>
      </c>
      <c r="L366" s="288" t="s">
        <v>39</v>
      </c>
      <c r="M366" s="288" t="s">
        <v>40</v>
      </c>
      <c r="N366" s="288" t="s">
        <v>41</v>
      </c>
      <c r="O366" s="288" t="s">
        <v>42</v>
      </c>
      <c r="P366" s="288" t="s">
        <v>1387</v>
      </c>
      <c r="Q366" s="289">
        <v>0</v>
      </c>
      <c r="R366" s="289">
        <v>0</v>
      </c>
      <c r="S366" s="289">
        <v>28754</v>
      </c>
      <c r="T366" s="289">
        <v>28754</v>
      </c>
      <c r="U366" s="289">
        <v>3121</v>
      </c>
      <c r="V366" s="287">
        <v>2017</v>
      </c>
      <c r="W366" s="404"/>
      <c r="X366" s="273" t="str">
        <f t="shared" si="5"/>
        <v/>
      </c>
    </row>
    <row r="367" spans="1:24" x14ac:dyDescent="0.2">
      <c r="A367" s="287">
        <v>3725</v>
      </c>
      <c r="B367" s="288" t="s">
        <v>38</v>
      </c>
      <c r="C367" s="288" t="s">
        <v>1387</v>
      </c>
      <c r="D367" s="288" t="s">
        <v>1520</v>
      </c>
      <c r="E367" s="288" t="s">
        <v>141</v>
      </c>
      <c r="F367" s="287">
        <v>7601</v>
      </c>
      <c r="G367" s="288" t="s">
        <v>94</v>
      </c>
      <c r="H367" s="288" t="s">
        <v>1393</v>
      </c>
      <c r="I367" s="288" t="s">
        <v>63</v>
      </c>
      <c r="J367" s="287">
        <v>22</v>
      </c>
      <c r="K367" s="287">
        <v>1</v>
      </c>
      <c r="L367" s="288" t="s">
        <v>39</v>
      </c>
      <c r="M367" s="288" t="s">
        <v>40</v>
      </c>
      <c r="N367" s="288" t="s">
        <v>41</v>
      </c>
      <c r="O367" s="288" t="s">
        <v>42</v>
      </c>
      <c r="P367" s="288" t="s">
        <v>1387</v>
      </c>
      <c r="Q367" s="289">
        <v>0</v>
      </c>
      <c r="R367" s="289">
        <v>0</v>
      </c>
      <c r="S367" s="289">
        <v>48451</v>
      </c>
      <c r="T367" s="289">
        <v>48451</v>
      </c>
      <c r="U367" s="289">
        <v>5259</v>
      </c>
      <c r="V367" s="287">
        <v>2017</v>
      </c>
      <c r="W367" s="404"/>
      <c r="X367" s="273" t="str">
        <f t="shared" si="5"/>
        <v/>
      </c>
    </row>
    <row r="368" spans="1:24" s="184" customFormat="1" x14ac:dyDescent="0.2">
      <c r="A368" s="287">
        <v>3728</v>
      </c>
      <c r="B368" s="288" t="s">
        <v>38</v>
      </c>
      <c r="C368" s="288" t="s">
        <v>1387</v>
      </c>
      <c r="D368" s="288" t="s">
        <v>829</v>
      </c>
      <c r="E368" s="288" t="s">
        <v>141</v>
      </c>
      <c r="F368" s="287">
        <v>7601</v>
      </c>
      <c r="G368" s="288" t="s">
        <v>94</v>
      </c>
      <c r="H368" s="288" t="s">
        <v>1393</v>
      </c>
      <c r="I368" s="288" t="s">
        <v>63</v>
      </c>
      <c r="J368" s="287">
        <v>22</v>
      </c>
      <c r="K368" s="287">
        <v>1</v>
      </c>
      <c r="L368" s="288" t="s">
        <v>39</v>
      </c>
      <c r="M368" s="288" t="s">
        <v>40</v>
      </c>
      <c r="N368" s="288" t="s">
        <v>41</v>
      </c>
      <c r="O368" s="288" t="s">
        <v>42</v>
      </c>
      <c r="P368" s="288" t="s">
        <v>1387</v>
      </c>
      <c r="Q368" s="289">
        <v>0</v>
      </c>
      <c r="R368" s="289">
        <v>0</v>
      </c>
      <c r="S368" s="289">
        <v>123723</v>
      </c>
      <c r="T368" s="289">
        <v>123723</v>
      </c>
      <c r="U368" s="289">
        <v>13429</v>
      </c>
      <c r="V368" s="287">
        <v>2017</v>
      </c>
      <c r="W368" s="460"/>
      <c r="X368" s="453" t="str">
        <f t="shared" si="5"/>
        <v/>
      </c>
    </row>
    <row r="369" spans="1:24" s="184" customFormat="1" x14ac:dyDescent="0.2">
      <c r="A369" s="287">
        <v>3731</v>
      </c>
      <c r="B369" s="288" t="s">
        <v>38</v>
      </c>
      <c r="C369" s="288" t="s">
        <v>1387</v>
      </c>
      <c r="D369" s="288" t="s">
        <v>830</v>
      </c>
      <c r="E369" s="288" t="s">
        <v>831</v>
      </c>
      <c r="F369" s="287">
        <v>49852</v>
      </c>
      <c r="G369" s="288" t="s">
        <v>94</v>
      </c>
      <c r="H369" s="288" t="s">
        <v>1393</v>
      </c>
      <c r="I369" s="288" t="s">
        <v>63</v>
      </c>
      <c r="J369" s="287">
        <v>22</v>
      </c>
      <c r="K369" s="287">
        <v>2</v>
      </c>
      <c r="L369" s="288" t="s">
        <v>57</v>
      </c>
      <c r="M369" s="288" t="s">
        <v>40</v>
      </c>
      <c r="N369" s="288" t="s">
        <v>41</v>
      </c>
      <c r="O369" s="288" t="s">
        <v>42</v>
      </c>
      <c r="P369" s="288" t="s">
        <v>1387</v>
      </c>
      <c r="Q369" s="289">
        <v>0</v>
      </c>
      <c r="R369" s="289">
        <v>0</v>
      </c>
      <c r="S369" s="289">
        <v>156242</v>
      </c>
      <c r="T369" s="289">
        <v>156242</v>
      </c>
      <c r="U369" s="289">
        <v>16959</v>
      </c>
      <c r="V369" s="287">
        <v>2017</v>
      </c>
      <c r="W369" s="460"/>
      <c r="X369" s="453" t="str">
        <f t="shared" si="5"/>
        <v/>
      </c>
    </row>
    <row r="370" spans="1:24" x14ac:dyDescent="0.2">
      <c r="A370" s="287">
        <v>3734</v>
      </c>
      <c r="B370" s="288" t="s">
        <v>38</v>
      </c>
      <c r="C370" s="288" t="s">
        <v>1387</v>
      </c>
      <c r="D370" s="288" t="s">
        <v>659</v>
      </c>
      <c r="E370" s="288" t="s">
        <v>141</v>
      </c>
      <c r="F370" s="287">
        <v>7601</v>
      </c>
      <c r="G370" s="288" t="s">
        <v>94</v>
      </c>
      <c r="H370" s="288" t="s">
        <v>1393</v>
      </c>
      <c r="I370" s="288" t="s">
        <v>63</v>
      </c>
      <c r="J370" s="287">
        <v>22</v>
      </c>
      <c r="K370" s="287">
        <v>1</v>
      </c>
      <c r="L370" s="288" t="s">
        <v>39</v>
      </c>
      <c r="M370" s="288" t="s">
        <v>55</v>
      </c>
      <c r="N370" s="288" t="s">
        <v>51</v>
      </c>
      <c r="O370" s="288" t="s">
        <v>51</v>
      </c>
      <c r="P370" s="288" t="s">
        <v>52</v>
      </c>
      <c r="Q370" s="289">
        <v>0</v>
      </c>
      <c r="R370" s="289">
        <v>0</v>
      </c>
      <c r="S370" s="289">
        <v>0</v>
      </c>
      <c r="T370" s="289">
        <v>0</v>
      </c>
      <c r="U370" s="289">
        <v>0</v>
      </c>
      <c r="V370" s="287">
        <v>2017</v>
      </c>
      <c r="W370" s="404" t="s">
        <v>662</v>
      </c>
      <c r="X370" s="273" t="str">
        <f t="shared" si="5"/>
        <v/>
      </c>
    </row>
    <row r="371" spans="1:24" x14ac:dyDescent="0.2">
      <c r="A371" s="287">
        <v>3734</v>
      </c>
      <c r="B371" s="288" t="s">
        <v>38</v>
      </c>
      <c r="C371" s="288" t="s">
        <v>1387</v>
      </c>
      <c r="D371" s="288" t="s">
        <v>659</v>
      </c>
      <c r="E371" s="288" t="s">
        <v>141</v>
      </c>
      <c r="F371" s="287">
        <v>7601</v>
      </c>
      <c r="G371" s="288" t="s">
        <v>94</v>
      </c>
      <c r="H371" s="288" t="s">
        <v>1393</v>
      </c>
      <c r="I371" s="288" t="s">
        <v>63</v>
      </c>
      <c r="J371" s="287">
        <v>22</v>
      </c>
      <c r="K371" s="287">
        <v>1</v>
      </c>
      <c r="L371" s="288" t="s">
        <v>39</v>
      </c>
      <c r="M371" s="288" t="s">
        <v>55</v>
      </c>
      <c r="N371" s="288" t="s">
        <v>71</v>
      </c>
      <c r="O371" s="288" t="s">
        <v>72</v>
      </c>
      <c r="P371" s="288" t="s">
        <v>52</v>
      </c>
      <c r="Q371" s="289">
        <v>0</v>
      </c>
      <c r="R371" s="289">
        <v>0</v>
      </c>
      <c r="S371" s="289">
        <v>0</v>
      </c>
      <c r="T371" s="289">
        <v>0</v>
      </c>
      <c r="U371" s="289">
        <v>0</v>
      </c>
      <c r="V371" s="287">
        <v>2017</v>
      </c>
      <c r="W371" s="404" t="s">
        <v>662</v>
      </c>
      <c r="X371" s="273" t="str">
        <f t="shared" si="5"/>
        <v/>
      </c>
    </row>
    <row r="372" spans="1:24" x14ac:dyDescent="0.2">
      <c r="A372" s="287">
        <v>3734</v>
      </c>
      <c r="B372" s="288" t="s">
        <v>38</v>
      </c>
      <c r="C372" s="288" t="s">
        <v>1387</v>
      </c>
      <c r="D372" s="288" t="s">
        <v>659</v>
      </c>
      <c r="E372" s="288" t="s">
        <v>141</v>
      </c>
      <c r="F372" s="287">
        <v>7601</v>
      </c>
      <c r="G372" s="288" t="s">
        <v>94</v>
      </c>
      <c r="H372" s="288" t="s">
        <v>1393</v>
      </c>
      <c r="I372" s="288" t="s">
        <v>63</v>
      </c>
      <c r="J372" s="287">
        <v>22</v>
      </c>
      <c r="K372" s="287">
        <v>1</v>
      </c>
      <c r="L372" s="288" t="s">
        <v>39</v>
      </c>
      <c r="M372" s="288" t="s">
        <v>55</v>
      </c>
      <c r="N372" s="288" t="s">
        <v>81</v>
      </c>
      <c r="O372" s="288" t="s">
        <v>72</v>
      </c>
      <c r="P372" s="288" t="s">
        <v>52</v>
      </c>
      <c r="Q372" s="289">
        <v>6956</v>
      </c>
      <c r="R372" s="289">
        <v>6956</v>
      </c>
      <c r="S372" s="289">
        <v>40361</v>
      </c>
      <c r="T372" s="289">
        <v>40361</v>
      </c>
      <c r="U372" s="289">
        <v>2727</v>
      </c>
      <c r="V372" s="287">
        <v>2017</v>
      </c>
      <c r="W372" s="404" t="s">
        <v>662</v>
      </c>
      <c r="X372" s="273" t="str">
        <f t="shared" si="5"/>
        <v/>
      </c>
    </row>
    <row r="373" spans="1:24" x14ac:dyDescent="0.2">
      <c r="A373" s="287">
        <v>3735</v>
      </c>
      <c r="B373" s="288" t="s">
        <v>38</v>
      </c>
      <c r="C373" s="288" t="s">
        <v>1387</v>
      </c>
      <c r="D373" s="288" t="s">
        <v>832</v>
      </c>
      <c r="E373" s="288" t="s">
        <v>141</v>
      </c>
      <c r="F373" s="287">
        <v>7601</v>
      </c>
      <c r="G373" s="288" t="s">
        <v>94</v>
      </c>
      <c r="H373" s="288" t="s">
        <v>1393</v>
      </c>
      <c r="I373" s="288" t="s">
        <v>63</v>
      </c>
      <c r="J373" s="287">
        <v>22</v>
      </c>
      <c r="K373" s="287">
        <v>1</v>
      </c>
      <c r="L373" s="288" t="s">
        <v>39</v>
      </c>
      <c r="M373" s="288" t="s">
        <v>55</v>
      </c>
      <c r="N373" s="288" t="s">
        <v>51</v>
      </c>
      <c r="O373" s="288" t="s">
        <v>51</v>
      </c>
      <c r="P373" s="288" t="s">
        <v>52</v>
      </c>
      <c r="Q373" s="289">
        <v>5125</v>
      </c>
      <c r="R373" s="289">
        <v>5125</v>
      </c>
      <c r="S373" s="289">
        <v>29726</v>
      </c>
      <c r="T373" s="289">
        <v>29726</v>
      </c>
      <c r="U373" s="289">
        <v>1009</v>
      </c>
      <c r="V373" s="287">
        <v>2017</v>
      </c>
      <c r="W373" s="404"/>
      <c r="X373" s="273" t="str">
        <f t="shared" si="5"/>
        <v/>
      </c>
    </row>
    <row r="374" spans="1:24" x14ac:dyDescent="0.2">
      <c r="A374" s="287">
        <v>3737</v>
      </c>
      <c r="B374" s="288" t="s">
        <v>38</v>
      </c>
      <c r="C374" s="288" t="s">
        <v>1387</v>
      </c>
      <c r="D374" s="288" t="s">
        <v>142</v>
      </c>
      <c r="E374" s="288" t="s">
        <v>141</v>
      </c>
      <c r="F374" s="287">
        <v>7601</v>
      </c>
      <c r="G374" s="288" t="s">
        <v>94</v>
      </c>
      <c r="H374" s="288" t="s">
        <v>1393</v>
      </c>
      <c r="I374" s="288" t="s">
        <v>63</v>
      </c>
      <c r="J374" s="287">
        <v>22</v>
      </c>
      <c r="K374" s="287">
        <v>1</v>
      </c>
      <c r="L374" s="288" t="s">
        <v>39</v>
      </c>
      <c r="M374" s="288" t="s">
        <v>40</v>
      </c>
      <c r="N374" s="288" t="s">
        <v>41</v>
      </c>
      <c r="O374" s="288" t="s">
        <v>42</v>
      </c>
      <c r="P374" s="288" t="s">
        <v>1387</v>
      </c>
      <c r="Q374" s="289">
        <v>0</v>
      </c>
      <c r="R374" s="289">
        <v>0</v>
      </c>
      <c r="S374" s="289">
        <v>311777</v>
      </c>
      <c r="T374" s="289">
        <v>311777</v>
      </c>
      <c r="U374" s="289">
        <v>33841</v>
      </c>
      <c r="V374" s="287">
        <v>2017</v>
      </c>
      <c r="W374" s="404"/>
      <c r="X374" s="273" t="str">
        <f t="shared" si="5"/>
        <v/>
      </c>
    </row>
    <row r="375" spans="1:24" x14ac:dyDescent="0.2">
      <c r="A375" s="287">
        <v>3737</v>
      </c>
      <c r="B375" s="288" t="s">
        <v>38</v>
      </c>
      <c r="C375" s="288" t="s">
        <v>1387</v>
      </c>
      <c r="D375" s="288" t="s">
        <v>142</v>
      </c>
      <c r="E375" s="288" t="s">
        <v>141</v>
      </c>
      <c r="F375" s="287">
        <v>7601</v>
      </c>
      <c r="G375" s="288" t="s">
        <v>94</v>
      </c>
      <c r="H375" s="288" t="s">
        <v>1393</v>
      </c>
      <c r="I375" s="288" t="s">
        <v>63</v>
      </c>
      <c r="J375" s="287">
        <v>22</v>
      </c>
      <c r="K375" s="287">
        <v>1</v>
      </c>
      <c r="L375" s="288" t="s">
        <v>39</v>
      </c>
      <c r="M375" s="288" t="s">
        <v>56</v>
      </c>
      <c r="N375" s="288" t="s">
        <v>51</v>
      </c>
      <c r="O375" s="288" t="s">
        <v>51</v>
      </c>
      <c r="P375" s="288" t="s">
        <v>52</v>
      </c>
      <c r="Q375" s="289">
        <v>1260</v>
      </c>
      <c r="R375" s="289">
        <v>1260</v>
      </c>
      <c r="S375" s="289">
        <v>7310</v>
      </c>
      <c r="T375" s="289">
        <v>7310</v>
      </c>
      <c r="U375" s="289">
        <v>747</v>
      </c>
      <c r="V375" s="287">
        <v>2017</v>
      </c>
      <c r="W375" s="404"/>
      <c r="X375" s="273" t="str">
        <f t="shared" si="5"/>
        <v/>
      </c>
    </row>
    <row r="376" spans="1:24" x14ac:dyDescent="0.2">
      <c r="A376" s="287">
        <v>3739</v>
      </c>
      <c r="B376" s="288" t="s">
        <v>38</v>
      </c>
      <c r="C376" s="288" t="s">
        <v>1387</v>
      </c>
      <c r="D376" s="288" t="s">
        <v>833</v>
      </c>
      <c r="E376" s="288" t="s">
        <v>141</v>
      </c>
      <c r="F376" s="287">
        <v>7601</v>
      </c>
      <c r="G376" s="288" t="s">
        <v>94</v>
      </c>
      <c r="H376" s="288" t="s">
        <v>1393</v>
      </c>
      <c r="I376" s="288" t="s">
        <v>63</v>
      </c>
      <c r="J376" s="287">
        <v>22</v>
      </c>
      <c r="K376" s="287">
        <v>1</v>
      </c>
      <c r="L376" s="288" t="s">
        <v>39</v>
      </c>
      <c r="M376" s="288" t="s">
        <v>40</v>
      </c>
      <c r="N376" s="288" t="s">
        <v>41</v>
      </c>
      <c r="O376" s="288" t="s">
        <v>42</v>
      </c>
      <c r="P376" s="288" t="s">
        <v>1387</v>
      </c>
      <c r="Q376" s="289">
        <v>0</v>
      </c>
      <c r="R376" s="289">
        <v>0</v>
      </c>
      <c r="S376" s="289">
        <v>103628</v>
      </c>
      <c r="T376" s="289">
        <v>103628</v>
      </c>
      <c r="U376" s="289">
        <v>11248</v>
      </c>
      <c r="V376" s="287">
        <v>2017</v>
      </c>
      <c r="W376" s="404"/>
      <c r="X376" s="273" t="str">
        <f t="shared" si="5"/>
        <v/>
      </c>
    </row>
    <row r="377" spans="1:24" x14ac:dyDescent="0.2">
      <c r="A377" s="287">
        <v>3740</v>
      </c>
      <c r="B377" s="288" t="s">
        <v>38</v>
      </c>
      <c r="C377" s="288" t="s">
        <v>1387</v>
      </c>
      <c r="D377" s="288" t="s">
        <v>834</v>
      </c>
      <c r="E377" s="288" t="s">
        <v>141</v>
      </c>
      <c r="F377" s="287">
        <v>7601</v>
      </c>
      <c r="G377" s="288" t="s">
        <v>94</v>
      </c>
      <c r="H377" s="288" t="s">
        <v>1393</v>
      </c>
      <c r="I377" s="288" t="s">
        <v>63</v>
      </c>
      <c r="J377" s="287">
        <v>22</v>
      </c>
      <c r="K377" s="287">
        <v>1</v>
      </c>
      <c r="L377" s="288" t="s">
        <v>39</v>
      </c>
      <c r="M377" s="288" t="s">
        <v>40</v>
      </c>
      <c r="N377" s="288" t="s">
        <v>41</v>
      </c>
      <c r="O377" s="288" t="s">
        <v>42</v>
      </c>
      <c r="P377" s="288" t="s">
        <v>1387</v>
      </c>
      <c r="Q377" s="289">
        <v>0</v>
      </c>
      <c r="R377" s="289">
        <v>0</v>
      </c>
      <c r="S377" s="289">
        <v>130438</v>
      </c>
      <c r="T377" s="289">
        <v>130438</v>
      </c>
      <c r="U377" s="289">
        <v>14158</v>
      </c>
      <c r="V377" s="287">
        <v>2017</v>
      </c>
      <c r="W377" s="404"/>
      <c r="X377" s="273" t="str">
        <f t="shared" si="5"/>
        <v/>
      </c>
    </row>
    <row r="378" spans="1:24" x14ac:dyDescent="0.2">
      <c r="A378" s="287">
        <v>3743</v>
      </c>
      <c r="B378" s="288" t="s">
        <v>38</v>
      </c>
      <c r="C378" s="288" t="s">
        <v>1387</v>
      </c>
      <c r="D378" s="288" t="s">
        <v>835</v>
      </c>
      <c r="E378" s="288" t="s">
        <v>141</v>
      </c>
      <c r="F378" s="287">
        <v>7601</v>
      </c>
      <c r="G378" s="288" t="s">
        <v>94</v>
      </c>
      <c r="H378" s="288" t="s">
        <v>1393</v>
      </c>
      <c r="I378" s="288" t="s">
        <v>63</v>
      </c>
      <c r="J378" s="287">
        <v>22</v>
      </c>
      <c r="K378" s="287">
        <v>1</v>
      </c>
      <c r="L378" s="288" t="s">
        <v>39</v>
      </c>
      <c r="M378" s="288" t="s">
        <v>40</v>
      </c>
      <c r="N378" s="288" t="s">
        <v>41</v>
      </c>
      <c r="O378" s="288" t="s">
        <v>42</v>
      </c>
      <c r="P378" s="288" t="s">
        <v>1387</v>
      </c>
      <c r="Q378" s="289">
        <v>0</v>
      </c>
      <c r="R378" s="289">
        <v>0</v>
      </c>
      <c r="S378" s="289">
        <v>29031</v>
      </c>
      <c r="T378" s="289">
        <v>29031</v>
      </c>
      <c r="U378" s="289">
        <v>3151</v>
      </c>
      <c r="V378" s="287">
        <v>2017</v>
      </c>
      <c r="W378" s="404"/>
      <c r="X378" s="273" t="str">
        <f t="shared" si="5"/>
        <v/>
      </c>
    </row>
    <row r="379" spans="1:24" x14ac:dyDescent="0.2">
      <c r="A379" s="287">
        <v>3745</v>
      </c>
      <c r="B379" s="288" t="s">
        <v>38</v>
      </c>
      <c r="C379" s="288" t="s">
        <v>1387</v>
      </c>
      <c r="D379" s="288" t="s">
        <v>836</v>
      </c>
      <c r="E379" s="288" t="s">
        <v>2299</v>
      </c>
      <c r="F379" s="287">
        <v>61122</v>
      </c>
      <c r="G379" s="288" t="s">
        <v>94</v>
      </c>
      <c r="H379" s="288" t="s">
        <v>1393</v>
      </c>
      <c r="I379" s="288" t="s">
        <v>63</v>
      </c>
      <c r="J379" s="287">
        <v>22</v>
      </c>
      <c r="K379" s="287">
        <v>2</v>
      </c>
      <c r="L379" s="288" t="s">
        <v>57</v>
      </c>
      <c r="M379" s="288" t="s">
        <v>40</v>
      </c>
      <c r="N379" s="288" t="s">
        <v>41</v>
      </c>
      <c r="O379" s="288" t="s">
        <v>42</v>
      </c>
      <c r="P379" s="288" t="s">
        <v>1387</v>
      </c>
      <c r="Q379" s="289">
        <v>0</v>
      </c>
      <c r="R379" s="289">
        <v>0</v>
      </c>
      <c r="S379" s="289">
        <v>2194287</v>
      </c>
      <c r="T379" s="289">
        <v>2194287</v>
      </c>
      <c r="U379" s="289">
        <v>238173</v>
      </c>
      <c r="V379" s="287">
        <v>2017</v>
      </c>
      <c r="W379" s="404"/>
      <c r="X379" s="273" t="str">
        <f t="shared" si="5"/>
        <v/>
      </c>
    </row>
    <row r="380" spans="1:24" x14ac:dyDescent="0.2">
      <c r="A380" s="287">
        <v>3746</v>
      </c>
      <c r="B380" s="288" t="s">
        <v>38</v>
      </c>
      <c r="C380" s="288" t="s">
        <v>1387</v>
      </c>
      <c r="D380" s="288" t="s">
        <v>837</v>
      </c>
      <c r="E380" s="288" t="s">
        <v>2299</v>
      </c>
      <c r="F380" s="287">
        <v>61122</v>
      </c>
      <c r="G380" s="288" t="s">
        <v>94</v>
      </c>
      <c r="H380" s="288" t="s">
        <v>1393</v>
      </c>
      <c r="I380" s="288" t="s">
        <v>63</v>
      </c>
      <c r="J380" s="287">
        <v>22</v>
      </c>
      <c r="K380" s="287">
        <v>2</v>
      </c>
      <c r="L380" s="288" t="s">
        <v>57</v>
      </c>
      <c r="M380" s="288" t="s">
        <v>40</v>
      </c>
      <c r="N380" s="288" t="s">
        <v>41</v>
      </c>
      <c r="O380" s="288" t="s">
        <v>42</v>
      </c>
      <c r="P380" s="288" t="s">
        <v>1387</v>
      </c>
      <c r="Q380" s="289">
        <v>0</v>
      </c>
      <c r="R380" s="289">
        <v>0</v>
      </c>
      <c r="S380" s="289">
        <v>1021859</v>
      </c>
      <c r="T380" s="289">
        <v>1021859</v>
      </c>
      <c r="U380" s="289">
        <v>110915</v>
      </c>
      <c r="V380" s="287">
        <v>2017</v>
      </c>
      <c r="W380" s="404"/>
      <c r="X380" s="273" t="str">
        <f t="shared" si="5"/>
        <v/>
      </c>
    </row>
    <row r="381" spans="1:24" x14ac:dyDescent="0.2">
      <c r="A381" s="287">
        <v>3750</v>
      </c>
      <c r="B381" s="288" t="s">
        <v>38</v>
      </c>
      <c r="C381" s="288" t="s">
        <v>1387</v>
      </c>
      <c r="D381" s="288" t="s">
        <v>838</v>
      </c>
      <c r="E381" s="288" t="s">
        <v>104</v>
      </c>
      <c r="F381" s="287">
        <v>15472</v>
      </c>
      <c r="G381" s="288" t="s">
        <v>94</v>
      </c>
      <c r="H381" s="288" t="s">
        <v>1393</v>
      </c>
      <c r="I381" s="288" t="s">
        <v>63</v>
      </c>
      <c r="J381" s="287">
        <v>22</v>
      </c>
      <c r="K381" s="287">
        <v>1</v>
      </c>
      <c r="L381" s="288" t="s">
        <v>39</v>
      </c>
      <c r="M381" s="288" t="s">
        <v>40</v>
      </c>
      <c r="N381" s="288" t="s">
        <v>41</v>
      </c>
      <c r="O381" s="288" t="s">
        <v>42</v>
      </c>
      <c r="P381" s="288" t="s">
        <v>1387</v>
      </c>
      <c r="Q381" s="289">
        <v>0</v>
      </c>
      <c r="R381" s="289">
        <v>0</v>
      </c>
      <c r="S381" s="289">
        <v>68775</v>
      </c>
      <c r="T381" s="289">
        <v>68775</v>
      </c>
      <c r="U381" s="289">
        <v>7465</v>
      </c>
      <c r="V381" s="287">
        <v>2017</v>
      </c>
      <c r="W381" s="404"/>
      <c r="X381" s="273" t="str">
        <f t="shared" si="5"/>
        <v/>
      </c>
    </row>
    <row r="382" spans="1:24" x14ac:dyDescent="0.2">
      <c r="A382" s="287">
        <v>3753</v>
      </c>
      <c r="B382" s="288" t="s">
        <v>38</v>
      </c>
      <c r="C382" s="288" t="s">
        <v>1387</v>
      </c>
      <c r="D382" s="288" t="s">
        <v>839</v>
      </c>
      <c r="E382" s="288" t="s">
        <v>840</v>
      </c>
      <c r="F382" s="287">
        <v>1299</v>
      </c>
      <c r="G382" s="288" t="s">
        <v>94</v>
      </c>
      <c r="H382" s="288" t="s">
        <v>1393</v>
      </c>
      <c r="I382" s="288" t="s">
        <v>63</v>
      </c>
      <c r="J382" s="287">
        <v>22</v>
      </c>
      <c r="K382" s="287">
        <v>1</v>
      </c>
      <c r="L382" s="288" t="s">
        <v>39</v>
      </c>
      <c r="M382" s="288" t="s">
        <v>40</v>
      </c>
      <c r="N382" s="288" t="s">
        <v>41</v>
      </c>
      <c r="O382" s="288" t="s">
        <v>42</v>
      </c>
      <c r="P382" s="288" t="s">
        <v>1387</v>
      </c>
      <c r="Q382" s="289">
        <v>0</v>
      </c>
      <c r="R382" s="289">
        <v>0</v>
      </c>
      <c r="S382" s="289">
        <v>37083</v>
      </c>
      <c r="T382" s="289">
        <v>37083</v>
      </c>
      <c r="U382" s="289">
        <v>4025</v>
      </c>
      <c r="V382" s="287">
        <v>2017</v>
      </c>
      <c r="W382" s="404"/>
      <c r="X382" s="273" t="str">
        <f t="shared" si="5"/>
        <v/>
      </c>
    </row>
    <row r="383" spans="1:24" x14ac:dyDescent="0.2">
      <c r="A383" s="287">
        <v>3753</v>
      </c>
      <c r="B383" s="288" t="s">
        <v>38</v>
      </c>
      <c r="C383" s="288" t="s">
        <v>1387</v>
      </c>
      <c r="D383" s="288" t="s">
        <v>839</v>
      </c>
      <c r="E383" s="288" t="s">
        <v>840</v>
      </c>
      <c r="F383" s="287">
        <v>1299</v>
      </c>
      <c r="G383" s="288" t="s">
        <v>94</v>
      </c>
      <c r="H383" s="288" t="s">
        <v>1393</v>
      </c>
      <c r="I383" s="288" t="s">
        <v>63</v>
      </c>
      <c r="J383" s="287">
        <v>22</v>
      </c>
      <c r="K383" s="287">
        <v>1</v>
      </c>
      <c r="L383" s="288" t="s">
        <v>39</v>
      </c>
      <c r="M383" s="288" t="s">
        <v>47</v>
      </c>
      <c r="N383" s="288" t="s">
        <v>51</v>
      </c>
      <c r="O383" s="288" t="s">
        <v>51</v>
      </c>
      <c r="P383" s="288" t="s">
        <v>52</v>
      </c>
      <c r="Q383" s="289">
        <v>0</v>
      </c>
      <c r="R383" s="289">
        <v>0</v>
      </c>
      <c r="S383" s="289">
        <v>0</v>
      </c>
      <c r="T383" s="289">
        <v>0</v>
      </c>
      <c r="U383" s="289">
        <v>0</v>
      </c>
      <c r="V383" s="287">
        <v>2017</v>
      </c>
      <c r="W383" s="404"/>
      <c r="X383" s="273" t="str">
        <f t="shared" si="5"/>
        <v/>
      </c>
    </row>
    <row r="384" spans="1:24" x14ac:dyDescent="0.2">
      <c r="A384" s="287">
        <v>3754</v>
      </c>
      <c r="B384" s="288" t="s">
        <v>38</v>
      </c>
      <c r="C384" s="288" t="s">
        <v>1387</v>
      </c>
      <c r="D384" s="288" t="s">
        <v>841</v>
      </c>
      <c r="E384" s="288" t="s">
        <v>1298</v>
      </c>
      <c r="F384" s="287">
        <v>2548</v>
      </c>
      <c r="G384" s="288" t="s">
        <v>94</v>
      </c>
      <c r="H384" s="288" t="s">
        <v>1393</v>
      </c>
      <c r="I384" s="288" t="s">
        <v>63</v>
      </c>
      <c r="J384" s="287">
        <v>22</v>
      </c>
      <c r="K384" s="287">
        <v>1</v>
      </c>
      <c r="L384" s="288" t="s">
        <v>39</v>
      </c>
      <c r="M384" s="288" t="s">
        <v>55</v>
      </c>
      <c r="N384" s="288" t="s">
        <v>51</v>
      </c>
      <c r="O384" s="288" t="s">
        <v>51</v>
      </c>
      <c r="P384" s="288" t="s">
        <v>52</v>
      </c>
      <c r="Q384" s="289">
        <v>1457</v>
      </c>
      <c r="R384" s="289">
        <v>1457</v>
      </c>
      <c r="S384" s="289">
        <v>8353</v>
      </c>
      <c r="T384" s="289">
        <v>8353</v>
      </c>
      <c r="U384" s="289">
        <v>406</v>
      </c>
      <c r="V384" s="287">
        <v>2017</v>
      </c>
      <c r="W384" s="404" t="s">
        <v>662</v>
      </c>
      <c r="X384" s="273" t="str">
        <f t="shared" si="5"/>
        <v/>
      </c>
    </row>
    <row r="385" spans="1:24" x14ac:dyDescent="0.2">
      <c r="A385" s="287">
        <v>3754</v>
      </c>
      <c r="B385" s="288" t="s">
        <v>38</v>
      </c>
      <c r="C385" s="288" t="s">
        <v>1387</v>
      </c>
      <c r="D385" s="288" t="s">
        <v>841</v>
      </c>
      <c r="E385" s="288" t="s">
        <v>1298</v>
      </c>
      <c r="F385" s="287">
        <v>2548</v>
      </c>
      <c r="G385" s="288" t="s">
        <v>94</v>
      </c>
      <c r="H385" s="288" t="s">
        <v>1393</v>
      </c>
      <c r="I385" s="288" t="s">
        <v>63</v>
      </c>
      <c r="J385" s="287">
        <v>22</v>
      </c>
      <c r="K385" s="287">
        <v>1</v>
      </c>
      <c r="L385" s="288" t="s">
        <v>39</v>
      </c>
      <c r="M385" s="288" t="s">
        <v>55</v>
      </c>
      <c r="N385" s="288" t="s">
        <v>66</v>
      </c>
      <c r="O385" s="288" t="s">
        <v>66</v>
      </c>
      <c r="P385" s="288" t="s">
        <v>52</v>
      </c>
      <c r="Q385" s="289">
        <v>0</v>
      </c>
      <c r="R385" s="289">
        <v>0</v>
      </c>
      <c r="S385" s="289">
        <v>0</v>
      </c>
      <c r="T385" s="289">
        <v>0</v>
      </c>
      <c r="U385" s="289">
        <v>0</v>
      </c>
      <c r="V385" s="287">
        <v>2017</v>
      </c>
      <c r="W385" s="404" t="s">
        <v>662</v>
      </c>
      <c r="X385" s="273" t="str">
        <f t="shared" si="5"/>
        <v/>
      </c>
    </row>
    <row r="386" spans="1:24" x14ac:dyDescent="0.2">
      <c r="A386" s="287">
        <v>3762</v>
      </c>
      <c r="B386" s="288" t="s">
        <v>38</v>
      </c>
      <c r="C386" s="288" t="s">
        <v>1387</v>
      </c>
      <c r="D386" s="288" t="s">
        <v>1521</v>
      </c>
      <c r="E386" s="288" t="s">
        <v>1202</v>
      </c>
      <c r="F386" s="287">
        <v>11359</v>
      </c>
      <c r="G386" s="288" t="s">
        <v>94</v>
      </c>
      <c r="H386" s="288" t="s">
        <v>1393</v>
      </c>
      <c r="I386" s="288" t="s">
        <v>63</v>
      </c>
      <c r="J386" s="287">
        <v>22</v>
      </c>
      <c r="K386" s="287">
        <v>1</v>
      </c>
      <c r="L386" s="288" t="s">
        <v>39</v>
      </c>
      <c r="M386" s="288" t="s">
        <v>40</v>
      </c>
      <c r="N386" s="288" t="s">
        <v>41</v>
      </c>
      <c r="O386" s="288" t="s">
        <v>42</v>
      </c>
      <c r="P386" s="288" t="s">
        <v>1387</v>
      </c>
      <c r="Q386" s="289">
        <v>0</v>
      </c>
      <c r="R386" s="289">
        <v>0</v>
      </c>
      <c r="S386" s="289">
        <v>35728</v>
      </c>
      <c r="T386" s="289">
        <v>35728</v>
      </c>
      <c r="U386" s="289">
        <v>3878</v>
      </c>
      <c r="V386" s="287">
        <v>2017</v>
      </c>
      <c r="W386" s="404"/>
      <c r="X386" s="273" t="str">
        <f t="shared" si="5"/>
        <v/>
      </c>
    </row>
    <row r="387" spans="1:24" x14ac:dyDescent="0.2">
      <c r="A387" s="287">
        <v>3764</v>
      </c>
      <c r="B387" s="288" t="s">
        <v>38</v>
      </c>
      <c r="C387" s="288" t="s">
        <v>1387</v>
      </c>
      <c r="D387" s="288" t="s">
        <v>842</v>
      </c>
      <c r="E387" s="288" t="s">
        <v>1496</v>
      </c>
      <c r="F387" s="287">
        <v>12989</v>
      </c>
      <c r="G387" s="288" t="s">
        <v>94</v>
      </c>
      <c r="H387" s="288" t="s">
        <v>1393</v>
      </c>
      <c r="I387" s="288" t="s">
        <v>63</v>
      </c>
      <c r="J387" s="287">
        <v>22</v>
      </c>
      <c r="K387" s="287">
        <v>1</v>
      </c>
      <c r="L387" s="288" t="s">
        <v>39</v>
      </c>
      <c r="M387" s="288" t="s">
        <v>40</v>
      </c>
      <c r="N387" s="288" t="s">
        <v>41</v>
      </c>
      <c r="O387" s="288" t="s">
        <v>42</v>
      </c>
      <c r="P387" s="288" t="s">
        <v>1387</v>
      </c>
      <c r="Q387" s="289">
        <v>0</v>
      </c>
      <c r="R387" s="289">
        <v>0</v>
      </c>
      <c r="S387" s="289">
        <v>52975</v>
      </c>
      <c r="T387" s="289">
        <v>52975</v>
      </c>
      <c r="U387" s="289">
        <v>5750</v>
      </c>
      <c r="V387" s="287">
        <v>2017</v>
      </c>
      <c r="W387" s="404"/>
      <c r="X387" s="273" t="str">
        <f t="shared" si="5"/>
        <v/>
      </c>
    </row>
    <row r="388" spans="1:24" x14ac:dyDescent="0.2">
      <c r="A388" s="287">
        <v>3765</v>
      </c>
      <c r="B388" s="288" t="s">
        <v>38</v>
      </c>
      <c r="C388" s="288" t="s">
        <v>1387</v>
      </c>
      <c r="D388" s="288" t="s">
        <v>843</v>
      </c>
      <c r="E388" s="288" t="s">
        <v>1496</v>
      </c>
      <c r="F388" s="287">
        <v>12989</v>
      </c>
      <c r="G388" s="288" t="s">
        <v>94</v>
      </c>
      <c r="H388" s="288" t="s">
        <v>1393</v>
      </c>
      <c r="I388" s="288" t="s">
        <v>63</v>
      </c>
      <c r="J388" s="287">
        <v>22</v>
      </c>
      <c r="K388" s="287">
        <v>1</v>
      </c>
      <c r="L388" s="288" t="s">
        <v>39</v>
      </c>
      <c r="M388" s="288" t="s">
        <v>40</v>
      </c>
      <c r="N388" s="288" t="s">
        <v>41</v>
      </c>
      <c r="O388" s="288" t="s">
        <v>42</v>
      </c>
      <c r="P388" s="288" t="s">
        <v>1387</v>
      </c>
      <c r="Q388" s="289">
        <v>0</v>
      </c>
      <c r="R388" s="289">
        <v>0</v>
      </c>
      <c r="S388" s="289">
        <v>19754</v>
      </c>
      <c r="T388" s="289">
        <v>19754</v>
      </c>
      <c r="U388" s="289">
        <v>2144</v>
      </c>
      <c r="V388" s="287">
        <v>2017</v>
      </c>
      <c r="W388" s="404"/>
      <c r="X388" s="273" t="str">
        <f t="shared" si="5"/>
        <v/>
      </c>
    </row>
    <row r="389" spans="1:24" x14ac:dyDescent="0.2">
      <c r="A389" s="287">
        <v>6012</v>
      </c>
      <c r="B389" s="288" t="s">
        <v>38</v>
      </c>
      <c r="C389" s="288" t="s">
        <v>1387</v>
      </c>
      <c r="D389" s="288" t="s">
        <v>844</v>
      </c>
      <c r="E389" s="288" t="s">
        <v>2299</v>
      </c>
      <c r="F389" s="287">
        <v>61122</v>
      </c>
      <c r="G389" s="288" t="s">
        <v>86</v>
      </c>
      <c r="H389" s="288" t="s">
        <v>1393</v>
      </c>
      <c r="I389" s="288" t="s">
        <v>63</v>
      </c>
      <c r="J389" s="287">
        <v>22</v>
      </c>
      <c r="K389" s="287">
        <v>2</v>
      </c>
      <c r="L389" s="288" t="s">
        <v>57</v>
      </c>
      <c r="M389" s="288" t="s">
        <v>40</v>
      </c>
      <c r="N389" s="288" t="s">
        <v>41</v>
      </c>
      <c r="O389" s="288" t="s">
        <v>42</v>
      </c>
      <c r="P389" s="288" t="s">
        <v>1387</v>
      </c>
      <c r="Q389" s="289">
        <v>0</v>
      </c>
      <c r="R389" s="289">
        <v>0</v>
      </c>
      <c r="S389" s="289">
        <v>301192</v>
      </c>
      <c r="T389" s="289">
        <v>301192</v>
      </c>
      <c r="U389" s="289">
        <v>32692</v>
      </c>
      <c r="V389" s="287">
        <v>2017</v>
      </c>
      <c r="W389" s="404"/>
      <c r="X389" s="273" t="str">
        <f t="shared" si="5"/>
        <v/>
      </c>
    </row>
    <row r="390" spans="1:24" x14ac:dyDescent="0.2">
      <c r="A390" s="287">
        <v>6047</v>
      </c>
      <c r="B390" s="288" t="s">
        <v>38</v>
      </c>
      <c r="C390" s="288" t="s">
        <v>1387</v>
      </c>
      <c r="D390" s="288" t="s">
        <v>845</v>
      </c>
      <c r="E390" s="288" t="s">
        <v>2299</v>
      </c>
      <c r="F390" s="287">
        <v>61122</v>
      </c>
      <c r="G390" s="288" t="s">
        <v>86</v>
      </c>
      <c r="H390" s="288" t="s">
        <v>1393</v>
      </c>
      <c r="I390" s="288" t="s">
        <v>63</v>
      </c>
      <c r="J390" s="287">
        <v>22</v>
      </c>
      <c r="K390" s="287">
        <v>2</v>
      </c>
      <c r="L390" s="288" t="s">
        <v>57</v>
      </c>
      <c r="M390" s="288" t="s">
        <v>40</v>
      </c>
      <c r="N390" s="288" t="s">
        <v>41</v>
      </c>
      <c r="O390" s="288" t="s">
        <v>42</v>
      </c>
      <c r="P390" s="288" t="s">
        <v>1387</v>
      </c>
      <c r="Q390" s="289">
        <v>0</v>
      </c>
      <c r="R390" s="289">
        <v>0</v>
      </c>
      <c r="S390" s="289">
        <v>296531</v>
      </c>
      <c r="T390" s="289">
        <v>296531</v>
      </c>
      <c r="U390" s="289">
        <v>32186</v>
      </c>
      <c r="V390" s="287">
        <v>2017</v>
      </c>
      <c r="W390" s="404"/>
      <c r="X390" s="273" t="str">
        <f t="shared" si="5"/>
        <v/>
      </c>
    </row>
    <row r="391" spans="1:24" x14ac:dyDescent="0.2">
      <c r="A391" s="287">
        <v>6049</v>
      </c>
      <c r="B391" s="288" t="s">
        <v>38</v>
      </c>
      <c r="C391" s="288" t="s">
        <v>1387</v>
      </c>
      <c r="D391" s="288" t="s">
        <v>846</v>
      </c>
      <c r="E391" s="288" t="s">
        <v>1483</v>
      </c>
      <c r="F391" s="287">
        <v>21461</v>
      </c>
      <c r="G391" s="288" t="s">
        <v>86</v>
      </c>
      <c r="H391" s="288" t="s">
        <v>1393</v>
      </c>
      <c r="I391" s="288" t="s">
        <v>63</v>
      </c>
      <c r="J391" s="287">
        <v>22</v>
      </c>
      <c r="K391" s="287">
        <v>2</v>
      </c>
      <c r="L391" s="288" t="s">
        <v>57</v>
      </c>
      <c r="M391" s="288" t="s">
        <v>56</v>
      </c>
      <c r="N391" s="288" t="s">
        <v>51</v>
      </c>
      <c r="O391" s="288" t="s">
        <v>51</v>
      </c>
      <c r="P391" s="288" t="s">
        <v>52</v>
      </c>
      <c r="Q391" s="289">
        <v>263</v>
      </c>
      <c r="R391" s="289">
        <v>263</v>
      </c>
      <c r="S391" s="289">
        <v>1527</v>
      </c>
      <c r="T391" s="289">
        <v>1527</v>
      </c>
      <c r="U391" s="289">
        <v>139</v>
      </c>
      <c r="V391" s="287">
        <v>2017</v>
      </c>
      <c r="W391" s="404"/>
      <c r="X391" s="273" t="str">
        <f t="shared" ref="X391:X454" si="6">IF(OR(K391&gt;3,T391=0),"",IF(N391="WDS",T391/U391,""))</f>
        <v/>
      </c>
    </row>
    <row r="392" spans="1:24" x14ac:dyDescent="0.2">
      <c r="A392" s="287">
        <v>6081</v>
      </c>
      <c r="B392" s="288" t="s">
        <v>38</v>
      </c>
      <c r="C392" s="288" t="s">
        <v>1387</v>
      </c>
      <c r="D392" s="288" t="s">
        <v>449</v>
      </c>
      <c r="E392" s="288" t="s">
        <v>450</v>
      </c>
      <c r="F392" s="287">
        <v>11806</v>
      </c>
      <c r="G392" s="288" t="s">
        <v>86</v>
      </c>
      <c r="H392" s="288" t="s">
        <v>1393</v>
      </c>
      <c r="I392" s="288" t="s">
        <v>63</v>
      </c>
      <c r="J392" s="287">
        <v>22</v>
      </c>
      <c r="K392" s="287">
        <v>1</v>
      </c>
      <c r="L392" s="288" t="s">
        <v>39</v>
      </c>
      <c r="M392" s="288" t="s">
        <v>43</v>
      </c>
      <c r="N392" s="288" t="s">
        <v>51</v>
      </c>
      <c r="O392" s="288" t="s">
        <v>51</v>
      </c>
      <c r="P392" s="288" t="s">
        <v>52</v>
      </c>
      <c r="Q392" s="289">
        <v>0</v>
      </c>
      <c r="R392" s="289">
        <v>0</v>
      </c>
      <c r="S392" s="289">
        <v>0</v>
      </c>
      <c r="T392" s="289">
        <v>0</v>
      </c>
      <c r="U392" s="289">
        <v>6032.4459999999999</v>
      </c>
      <c r="V392" s="287">
        <v>2017</v>
      </c>
      <c r="W392" s="404" t="s">
        <v>662</v>
      </c>
      <c r="X392" s="273" t="str">
        <f t="shared" si="6"/>
        <v/>
      </c>
    </row>
    <row r="393" spans="1:24" x14ac:dyDescent="0.2">
      <c r="A393" s="287">
        <v>6081</v>
      </c>
      <c r="B393" s="288" t="s">
        <v>38</v>
      </c>
      <c r="C393" s="288" t="s">
        <v>1387</v>
      </c>
      <c r="D393" s="288" t="s">
        <v>449</v>
      </c>
      <c r="E393" s="288" t="s">
        <v>450</v>
      </c>
      <c r="F393" s="287">
        <v>11806</v>
      </c>
      <c r="G393" s="288" t="s">
        <v>86</v>
      </c>
      <c r="H393" s="288" t="s">
        <v>1393</v>
      </c>
      <c r="I393" s="288" t="s">
        <v>63</v>
      </c>
      <c r="J393" s="287">
        <v>22</v>
      </c>
      <c r="K393" s="287">
        <v>1</v>
      </c>
      <c r="L393" s="288" t="s">
        <v>39</v>
      </c>
      <c r="M393" s="288" t="s">
        <v>43</v>
      </c>
      <c r="N393" s="288" t="s">
        <v>44</v>
      </c>
      <c r="O393" s="288" t="s">
        <v>44</v>
      </c>
      <c r="P393" s="288" t="s">
        <v>1195</v>
      </c>
      <c r="Q393" s="289">
        <v>0</v>
      </c>
      <c r="R393" s="289">
        <v>0</v>
      </c>
      <c r="S393" s="289">
        <v>0</v>
      </c>
      <c r="T393" s="289">
        <v>0</v>
      </c>
      <c r="U393" s="289">
        <v>20487.554</v>
      </c>
      <c r="V393" s="287">
        <v>2017</v>
      </c>
      <c r="W393" s="404" t="s">
        <v>662</v>
      </c>
      <c r="X393" s="273" t="str">
        <f t="shared" si="6"/>
        <v/>
      </c>
    </row>
    <row r="394" spans="1:24" x14ac:dyDescent="0.2">
      <c r="A394" s="287">
        <v>6081</v>
      </c>
      <c r="B394" s="288" t="s">
        <v>38</v>
      </c>
      <c r="C394" s="288" t="s">
        <v>1387</v>
      </c>
      <c r="D394" s="288" t="s">
        <v>449</v>
      </c>
      <c r="E394" s="288" t="s">
        <v>450</v>
      </c>
      <c r="F394" s="287">
        <v>11806</v>
      </c>
      <c r="G394" s="288" t="s">
        <v>86</v>
      </c>
      <c r="H394" s="288" t="s">
        <v>1393</v>
      </c>
      <c r="I394" s="288" t="s">
        <v>63</v>
      </c>
      <c r="J394" s="287">
        <v>22</v>
      </c>
      <c r="K394" s="287">
        <v>1</v>
      </c>
      <c r="L394" s="288" t="s">
        <v>39</v>
      </c>
      <c r="M394" s="288" t="s">
        <v>46</v>
      </c>
      <c r="N394" s="288" t="s">
        <v>51</v>
      </c>
      <c r="O394" s="288" t="s">
        <v>51</v>
      </c>
      <c r="P394" s="288" t="s">
        <v>52</v>
      </c>
      <c r="Q394" s="289">
        <v>36323</v>
      </c>
      <c r="R394" s="289">
        <v>36323</v>
      </c>
      <c r="S394" s="289">
        <v>210674</v>
      </c>
      <c r="T394" s="289">
        <v>210674</v>
      </c>
      <c r="U394" s="289">
        <v>17336.822</v>
      </c>
      <c r="V394" s="287">
        <v>2017</v>
      </c>
      <c r="W394" s="404" t="s">
        <v>662</v>
      </c>
      <c r="X394" s="273" t="str">
        <f t="shared" si="6"/>
        <v/>
      </c>
    </row>
    <row r="395" spans="1:24" x14ac:dyDescent="0.2">
      <c r="A395" s="287">
        <v>6081</v>
      </c>
      <c r="B395" s="288" t="s">
        <v>38</v>
      </c>
      <c r="C395" s="288" t="s">
        <v>1387</v>
      </c>
      <c r="D395" s="288" t="s">
        <v>449</v>
      </c>
      <c r="E395" s="288" t="s">
        <v>450</v>
      </c>
      <c r="F395" s="287">
        <v>11806</v>
      </c>
      <c r="G395" s="288" t="s">
        <v>86</v>
      </c>
      <c r="H395" s="288" t="s">
        <v>1393</v>
      </c>
      <c r="I395" s="288" t="s">
        <v>63</v>
      </c>
      <c r="J395" s="287">
        <v>22</v>
      </c>
      <c r="K395" s="287">
        <v>1</v>
      </c>
      <c r="L395" s="288" t="s">
        <v>39</v>
      </c>
      <c r="M395" s="288" t="s">
        <v>46</v>
      </c>
      <c r="N395" s="288" t="s">
        <v>44</v>
      </c>
      <c r="O395" s="288" t="s">
        <v>44</v>
      </c>
      <c r="P395" s="288" t="s">
        <v>1195</v>
      </c>
      <c r="Q395" s="289">
        <v>697729</v>
      </c>
      <c r="R395" s="289">
        <v>697729</v>
      </c>
      <c r="S395" s="289">
        <v>711683</v>
      </c>
      <c r="T395" s="289">
        <v>711683</v>
      </c>
      <c r="U395" s="289">
        <v>51906.178</v>
      </c>
      <c r="V395" s="287">
        <v>2017</v>
      </c>
      <c r="W395" s="404" t="s">
        <v>662</v>
      </c>
      <c r="X395" s="273" t="str">
        <f t="shared" si="6"/>
        <v/>
      </c>
    </row>
    <row r="396" spans="1:24" x14ac:dyDescent="0.2">
      <c r="A396" s="287">
        <v>6081</v>
      </c>
      <c r="B396" s="288" t="s">
        <v>38</v>
      </c>
      <c r="C396" s="288" t="s">
        <v>1387</v>
      </c>
      <c r="D396" s="288" t="s">
        <v>449</v>
      </c>
      <c r="E396" s="288" t="s">
        <v>450</v>
      </c>
      <c r="F396" s="287">
        <v>11806</v>
      </c>
      <c r="G396" s="288" t="s">
        <v>86</v>
      </c>
      <c r="H396" s="288" t="s">
        <v>1393</v>
      </c>
      <c r="I396" s="288" t="s">
        <v>63</v>
      </c>
      <c r="J396" s="287">
        <v>22</v>
      </c>
      <c r="K396" s="287">
        <v>1</v>
      </c>
      <c r="L396" s="288" t="s">
        <v>39</v>
      </c>
      <c r="M396" s="288" t="s">
        <v>55</v>
      </c>
      <c r="N396" s="288" t="s">
        <v>51</v>
      </c>
      <c r="O396" s="288" t="s">
        <v>51</v>
      </c>
      <c r="P396" s="288" t="s">
        <v>52</v>
      </c>
      <c r="Q396" s="289">
        <v>7416</v>
      </c>
      <c r="R396" s="289">
        <v>7416</v>
      </c>
      <c r="S396" s="289">
        <v>43012</v>
      </c>
      <c r="T396" s="289">
        <v>43012</v>
      </c>
      <c r="U396" s="289">
        <v>3259</v>
      </c>
      <c r="V396" s="287">
        <v>2017</v>
      </c>
      <c r="W396" s="404" t="s">
        <v>662</v>
      </c>
      <c r="X396" s="273" t="str">
        <f t="shared" si="6"/>
        <v/>
      </c>
    </row>
    <row r="397" spans="1:24" x14ac:dyDescent="0.2">
      <c r="A397" s="287">
        <v>6081</v>
      </c>
      <c r="B397" s="288" t="s">
        <v>38</v>
      </c>
      <c r="C397" s="288" t="s">
        <v>1387</v>
      </c>
      <c r="D397" s="288" t="s">
        <v>449</v>
      </c>
      <c r="E397" s="288" t="s">
        <v>450</v>
      </c>
      <c r="F397" s="287">
        <v>11806</v>
      </c>
      <c r="G397" s="288" t="s">
        <v>86</v>
      </c>
      <c r="H397" s="288" t="s">
        <v>1393</v>
      </c>
      <c r="I397" s="288" t="s">
        <v>63</v>
      </c>
      <c r="J397" s="287">
        <v>22</v>
      </c>
      <c r="K397" s="287">
        <v>1</v>
      </c>
      <c r="L397" s="288" t="s">
        <v>39</v>
      </c>
      <c r="M397" s="288" t="s">
        <v>56</v>
      </c>
      <c r="N397" s="288" t="s">
        <v>51</v>
      </c>
      <c r="O397" s="288" t="s">
        <v>51</v>
      </c>
      <c r="P397" s="288" t="s">
        <v>52</v>
      </c>
      <c r="Q397" s="289">
        <v>0</v>
      </c>
      <c r="R397" s="289">
        <v>0</v>
      </c>
      <c r="S397" s="289">
        <v>0</v>
      </c>
      <c r="T397" s="289">
        <v>0</v>
      </c>
      <c r="U397" s="289">
        <v>0</v>
      </c>
      <c r="V397" s="287">
        <v>2017</v>
      </c>
      <c r="W397" s="404"/>
      <c r="X397" s="273" t="str">
        <f t="shared" si="6"/>
        <v/>
      </c>
    </row>
    <row r="398" spans="1:24" x14ac:dyDescent="0.2">
      <c r="A398" s="287">
        <v>6082</v>
      </c>
      <c r="B398" s="288" t="s">
        <v>38</v>
      </c>
      <c r="C398" s="288" t="s">
        <v>1387</v>
      </c>
      <c r="D398" s="288" t="s">
        <v>1402</v>
      </c>
      <c r="E398" s="288" t="s">
        <v>1402</v>
      </c>
      <c r="F398" s="287">
        <v>22129</v>
      </c>
      <c r="G398" s="288" t="s">
        <v>62</v>
      </c>
      <c r="H398" s="288" t="s">
        <v>1392</v>
      </c>
      <c r="I398" s="288" t="s">
        <v>63</v>
      </c>
      <c r="J398" s="287">
        <v>22</v>
      </c>
      <c r="K398" s="287">
        <v>2</v>
      </c>
      <c r="L398" s="288" t="s">
        <v>57</v>
      </c>
      <c r="M398" s="288" t="s">
        <v>47</v>
      </c>
      <c r="N398" s="288" t="s">
        <v>48</v>
      </c>
      <c r="O398" s="288" t="s">
        <v>49</v>
      </c>
      <c r="P398" s="288" t="s">
        <v>50</v>
      </c>
      <c r="Q398" s="289">
        <v>138888</v>
      </c>
      <c r="R398" s="289">
        <v>138888</v>
      </c>
      <c r="S398" s="289">
        <v>3637743</v>
      </c>
      <c r="T398" s="289">
        <v>3637743</v>
      </c>
      <c r="U398" s="289">
        <v>340772.13</v>
      </c>
      <c r="V398" s="287">
        <v>2017</v>
      </c>
      <c r="W398" s="404" t="s">
        <v>662</v>
      </c>
      <c r="X398" s="273" t="str">
        <f t="shared" si="6"/>
        <v/>
      </c>
    </row>
    <row r="399" spans="1:24" x14ac:dyDescent="0.2">
      <c r="A399" s="287">
        <v>6082</v>
      </c>
      <c r="B399" s="288" t="s">
        <v>38</v>
      </c>
      <c r="C399" s="288" t="s">
        <v>1387</v>
      </c>
      <c r="D399" s="288" t="s">
        <v>1402</v>
      </c>
      <c r="E399" s="288" t="s">
        <v>1402</v>
      </c>
      <c r="F399" s="287">
        <v>22129</v>
      </c>
      <c r="G399" s="288" t="s">
        <v>62</v>
      </c>
      <c r="H399" s="288" t="s">
        <v>1392</v>
      </c>
      <c r="I399" s="288" t="s">
        <v>63</v>
      </c>
      <c r="J399" s="287">
        <v>22</v>
      </c>
      <c r="K399" s="287">
        <v>2</v>
      </c>
      <c r="L399" s="288" t="s">
        <v>57</v>
      </c>
      <c r="M399" s="288" t="s">
        <v>47</v>
      </c>
      <c r="N399" s="288" t="s">
        <v>51</v>
      </c>
      <c r="O399" s="288" t="s">
        <v>51</v>
      </c>
      <c r="P399" s="288" t="s">
        <v>52</v>
      </c>
      <c r="Q399" s="289">
        <v>13516</v>
      </c>
      <c r="R399" s="289">
        <v>13516</v>
      </c>
      <c r="S399" s="289">
        <v>78054</v>
      </c>
      <c r="T399" s="289">
        <v>78054</v>
      </c>
      <c r="U399" s="289">
        <v>6919.8670000000002</v>
      </c>
      <c r="V399" s="287">
        <v>2017</v>
      </c>
      <c r="W399" s="404" t="s">
        <v>662</v>
      </c>
      <c r="X399" s="273" t="str">
        <f t="shared" si="6"/>
        <v/>
      </c>
    </row>
    <row r="400" spans="1:24" x14ac:dyDescent="0.2">
      <c r="A400" s="287">
        <v>6082</v>
      </c>
      <c r="B400" s="288" t="s">
        <v>38</v>
      </c>
      <c r="C400" s="288" t="s">
        <v>1387</v>
      </c>
      <c r="D400" s="288" t="s">
        <v>1402</v>
      </c>
      <c r="E400" s="288" t="s">
        <v>1402</v>
      </c>
      <c r="F400" s="287">
        <v>22129</v>
      </c>
      <c r="G400" s="288" t="s">
        <v>62</v>
      </c>
      <c r="H400" s="288" t="s">
        <v>1392</v>
      </c>
      <c r="I400" s="288" t="s">
        <v>63</v>
      </c>
      <c r="J400" s="287">
        <v>22</v>
      </c>
      <c r="K400" s="287">
        <v>2</v>
      </c>
      <c r="L400" s="288" t="s">
        <v>57</v>
      </c>
      <c r="M400" s="288" t="s">
        <v>47</v>
      </c>
      <c r="N400" s="288" t="s">
        <v>81</v>
      </c>
      <c r="O400" s="288" t="s">
        <v>72</v>
      </c>
      <c r="P400" s="288" t="s">
        <v>52</v>
      </c>
      <c r="Q400" s="289">
        <v>0</v>
      </c>
      <c r="R400" s="289">
        <v>0</v>
      </c>
      <c r="S400" s="289">
        <v>0</v>
      </c>
      <c r="T400" s="289">
        <v>0</v>
      </c>
      <c r="U400" s="289">
        <v>0</v>
      </c>
      <c r="V400" s="287">
        <v>2017</v>
      </c>
      <c r="W400" s="404" t="s">
        <v>662</v>
      </c>
      <c r="X400" s="273" t="str">
        <f t="shared" si="6"/>
        <v/>
      </c>
    </row>
    <row r="401" spans="1:24" x14ac:dyDescent="0.2">
      <c r="A401" s="287">
        <v>6082</v>
      </c>
      <c r="B401" s="288" t="s">
        <v>38</v>
      </c>
      <c r="C401" s="288" t="s">
        <v>1387</v>
      </c>
      <c r="D401" s="288" t="s">
        <v>1402</v>
      </c>
      <c r="E401" s="288" t="s">
        <v>1402</v>
      </c>
      <c r="F401" s="287">
        <v>22129</v>
      </c>
      <c r="G401" s="288" t="s">
        <v>62</v>
      </c>
      <c r="H401" s="288" t="s">
        <v>1392</v>
      </c>
      <c r="I401" s="288" t="s">
        <v>63</v>
      </c>
      <c r="J401" s="287">
        <v>22</v>
      </c>
      <c r="K401" s="287">
        <v>2</v>
      </c>
      <c r="L401" s="288" t="s">
        <v>57</v>
      </c>
      <c r="M401" s="288" t="s">
        <v>47</v>
      </c>
      <c r="N401" s="288" t="s">
        <v>70</v>
      </c>
      <c r="O401" s="288" t="s">
        <v>70</v>
      </c>
      <c r="P401" s="288" t="s">
        <v>50</v>
      </c>
      <c r="Q401" s="289">
        <v>0</v>
      </c>
      <c r="R401" s="289">
        <v>0</v>
      </c>
      <c r="S401" s="289">
        <v>0</v>
      </c>
      <c r="T401" s="289">
        <v>0</v>
      </c>
      <c r="U401" s="289">
        <v>0</v>
      </c>
      <c r="V401" s="287">
        <v>2017</v>
      </c>
      <c r="W401" s="404" t="s">
        <v>662</v>
      </c>
      <c r="X401" s="273" t="str">
        <f t="shared" si="6"/>
        <v/>
      </c>
    </row>
    <row r="402" spans="1:24" x14ac:dyDescent="0.2">
      <c r="A402" s="287">
        <v>6082</v>
      </c>
      <c r="B402" s="288" t="s">
        <v>38</v>
      </c>
      <c r="C402" s="288" t="s">
        <v>1387</v>
      </c>
      <c r="D402" s="288" t="s">
        <v>1402</v>
      </c>
      <c r="E402" s="288" t="s">
        <v>1402</v>
      </c>
      <c r="F402" s="287">
        <v>22129</v>
      </c>
      <c r="G402" s="288" t="s">
        <v>62</v>
      </c>
      <c r="H402" s="288" t="s">
        <v>1392</v>
      </c>
      <c r="I402" s="288" t="s">
        <v>63</v>
      </c>
      <c r="J402" s="287">
        <v>22</v>
      </c>
      <c r="K402" s="287">
        <v>2</v>
      </c>
      <c r="L402" s="288" t="s">
        <v>57</v>
      </c>
      <c r="M402" s="288" t="s">
        <v>47</v>
      </c>
      <c r="N402" s="288" t="s">
        <v>53</v>
      </c>
      <c r="O402" s="288" t="s">
        <v>49</v>
      </c>
      <c r="P402" s="288" t="s">
        <v>50</v>
      </c>
      <c r="Q402" s="289">
        <v>0</v>
      </c>
      <c r="R402" s="289">
        <v>0</v>
      </c>
      <c r="S402" s="289">
        <v>0</v>
      </c>
      <c r="T402" s="289">
        <v>0</v>
      </c>
      <c r="U402" s="289">
        <v>0</v>
      </c>
      <c r="V402" s="287">
        <v>2017</v>
      </c>
      <c r="W402" s="404" t="s">
        <v>662</v>
      </c>
      <c r="X402" s="273" t="str">
        <f t="shared" si="6"/>
        <v/>
      </c>
    </row>
    <row r="403" spans="1:24" x14ac:dyDescent="0.2">
      <c r="A403" s="287">
        <v>6083</v>
      </c>
      <c r="B403" s="288" t="s">
        <v>38</v>
      </c>
      <c r="C403" s="288" t="s">
        <v>1387</v>
      </c>
      <c r="D403" s="288" t="s">
        <v>847</v>
      </c>
      <c r="E403" s="288" t="s">
        <v>2299</v>
      </c>
      <c r="F403" s="287">
        <v>61122</v>
      </c>
      <c r="G403" s="288" t="s">
        <v>86</v>
      </c>
      <c r="H403" s="288" t="s">
        <v>1393</v>
      </c>
      <c r="I403" s="288" t="s">
        <v>63</v>
      </c>
      <c r="J403" s="287">
        <v>22</v>
      </c>
      <c r="K403" s="287">
        <v>2</v>
      </c>
      <c r="L403" s="288" t="s">
        <v>57</v>
      </c>
      <c r="M403" s="288" t="s">
        <v>40</v>
      </c>
      <c r="N403" s="288" t="s">
        <v>41</v>
      </c>
      <c r="O403" s="288" t="s">
        <v>42</v>
      </c>
      <c r="P403" s="288" t="s">
        <v>1387</v>
      </c>
      <c r="Q403" s="289">
        <v>0</v>
      </c>
      <c r="R403" s="289">
        <v>0</v>
      </c>
      <c r="S403" s="289">
        <v>279873</v>
      </c>
      <c r="T403" s="289">
        <v>279873</v>
      </c>
      <c r="U403" s="289">
        <v>30378</v>
      </c>
      <c r="V403" s="287">
        <v>2017</v>
      </c>
      <c r="W403" s="404"/>
      <c r="X403" s="273" t="str">
        <f t="shared" si="6"/>
        <v/>
      </c>
    </row>
    <row r="404" spans="1:24" x14ac:dyDescent="0.2">
      <c r="A404" s="287">
        <v>6110</v>
      </c>
      <c r="B404" s="288" t="s">
        <v>38</v>
      </c>
      <c r="C404" s="288">
        <v>1</v>
      </c>
      <c r="D404" s="288" t="s">
        <v>451</v>
      </c>
      <c r="E404" s="288" t="s">
        <v>1943</v>
      </c>
      <c r="F404" s="287">
        <v>55951</v>
      </c>
      <c r="G404" s="288" t="s">
        <v>62</v>
      </c>
      <c r="H404" s="288" t="s">
        <v>1392</v>
      </c>
      <c r="I404" s="288" t="s">
        <v>63</v>
      </c>
      <c r="J404" s="287">
        <v>22</v>
      </c>
      <c r="K404" s="287">
        <v>2</v>
      </c>
      <c r="L404" s="288" t="s">
        <v>57</v>
      </c>
      <c r="M404" s="288" t="s">
        <v>47</v>
      </c>
      <c r="N404" s="288" t="s">
        <v>58</v>
      </c>
      <c r="O404" s="288" t="s">
        <v>58</v>
      </c>
      <c r="P404" s="288" t="s">
        <v>1387</v>
      </c>
      <c r="Q404" s="289">
        <v>0</v>
      </c>
      <c r="R404" s="289">
        <v>0</v>
      </c>
      <c r="S404" s="289">
        <v>64576996</v>
      </c>
      <c r="T404" s="289">
        <v>64576996</v>
      </c>
      <c r="U404" s="289">
        <v>6174224</v>
      </c>
      <c r="V404" s="287">
        <v>2017</v>
      </c>
      <c r="W404" s="404"/>
      <c r="X404" s="273" t="str">
        <f t="shared" si="6"/>
        <v/>
      </c>
    </row>
    <row r="405" spans="1:24" x14ac:dyDescent="0.2">
      <c r="A405" s="287">
        <v>6115</v>
      </c>
      <c r="B405" s="288" t="s">
        <v>38</v>
      </c>
      <c r="C405" s="288">
        <v>1</v>
      </c>
      <c r="D405" s="288" t="s">
        <v>452</v>
      </c>
      <c r="E405" s="288" t="s">
        <v>848</v>
      </c>
      <c r="F405" s="287">
        <v>6854</v>
      </c>
      <c r="G405" s="288" t="s">
        <v>101</v>
      </c>
      <c r="H405" s="288" t="s">
        <v>1393</v>
      </c>
      <c r="I405" s="288" t="s">
        <v>63</v>
      </c>
      <c r="J405" s="287">
        <v>22</v>
      </c>
      <c r="K405" s="287">
        <v>2</v>
      </c>
      <c r="L405" s="288" t="s">
        <v>57</v>
      </c>
      <c r="M405" s="288" t="s">
        <v>47</v>
      </c>
      <c r="N405" s="288" t="s">
        <v>58</v>
      </c>
      <c r="O405" s="288" t="s">
        <v>58</v>
      </c>
      <c r="P405" s="288" t="s">
        <v>1387</v>
      </c>
      <c r="Q405" s="289">
        <v>0</v>
      </c>
      <c r="R405" s="289">
        <v>0</v>
      </c>
      <c r="S405" s="289">
        <v>104494049</v>
      </c>
      <c r="T405" s="289">
        <v>104494049</v>
      </c>
      <c r="U405" s="289">
        <v>9990704</v>
      </c>
      <c r="V405" s="287">
        <v>2017</v>
      </c>
      <c r="W405" s="404"/>
      <c r="X405" s="273" t="str">
        <f t="shared" si="6"/>
        <v/>
      </c>
    </row>
    <row r="406" spans="1:24" x14ac:dyDescent="0.2">
      <c r="A406" s="287">
        <v>6119</v>
      </c>
      <c r="B406" s="288" t="s">
        <v>38</v>
      </c>
      <c r="C406" s="288" t="s">
        <v>1387</v>
      </c>
      <c r="D406" s="288" t="s">
        <v>849</v>
      </c>
      <c r="E406" s="288" t="s">
        <v>2299</v>
      </c>
      <c r="F406" s="287">
        <v>61122</v>
      </c>
      <c r="G406" s="288" t="s">
        <v>86</v>
      </c>
      <c r="H406" s="288" t="s">
        <v>1393</v>
      </c>
      <c r="I406" s="288" t="s">
        <v>63</v>
      </c>
      <c r="J406" s="287">
        <v>22</v>
      </c>
      <c r="K406" s="287">
        <v>2</v>
      </c>
      <c r="L406" s="288" t="s">
        <v>57</v>
      </c>
      <c r="M406" s="288" t="s">
        <v>40</v>
      </c>
      <c r="N406" s="288" t="s">
        <v>41</v>
      </c>
      <c r="O406" s="288" t="s">
        <v>42</v>
      </c>
      <c r="P406" s="288" t="s">
        <v>1387</v>
      </c>
      <c r="Q406" s="289">
        <v>0</v>
      </c>
      <c r="R406" s="289">
        <v>0</v>
      </c>
      <c r="S406" s="289">
        <v>230178</v>
      </c>
      <c r="T406" s="289">
        <v>230178</v>
      </c>
      <c r="U406" s="289">
        <v>24984</v>
      </c>
      <c r="V406" s="287">
        <v>2017</v>
      </c>
      <c r="W406" s="404"/>
      <c r="X406" s="273" t="str">
        <f t="shared" si="6"/>
        <v/>
      </c>
    </row>
    <row r="407" spans="1:24" x14ac:dyDescent="0.2">
      <c r="A407" s="287">
        <v>6122</v>
      </c>
      <c r="B407" s="288" t="s">
        <v>38</v>
      </c>
      <c r="C407" s="288">
        <v>1</v>
      </c>
      <c r="D407" s="288" t="s">
        <v>1203</v>
      </c>
      <c r="E407" s="288" t="s">
        <v>1943</v>
      </c>
      <c r="F407" s="287">
        <v>55951</v>
      </c>
      <c r="G407" s="288" t="s">
        <v>62</v>
      </c>
      <c r="H407" s="288" t="s">
        <v>1392</v>
      </c>
      <c r="I407" s="288" t="s">
        <v>63</v>
      </c>
      <c r="J407" s="287">
        <v>22</v>
      </c>
      <c r="K407" s="287">
        <v>2</v>
      </c>
      <c r="L407" s="288" t="s">
        <v>57</v>
      </c>
      <c r="M407" s="288" t="s">
        <v>47</v>
      </c>
      <c r="N407" s="288" t="s">
        <v>58</v>
      </c>
      <c r="O407" s="288" t="s">
        <v>58</v>
      </c>
      <c r="P407" s="288" t="s">
        <v>1387</v>
      </c>
      <c r="Q407" s="289">
        <v>0</v>
      </c>
      <c r="R407" s="289">
        <v>0</v>
      </c>
      <c r="S407" s="289">
        <v>49133582</v>
      </c>
      <c r="T407" s="289">
        <v>49133582</v>
      </c>
      <c r="U407" s="289">
        <v>4697675</v>
      </c>
      <c r="V407" s="287">
        <v>2017</v>
      </c>
      <c r="W407" s="404"/>
      <c r="X407" s="273" t="str">
        <f t="shared" si="6"/>
        <v/>
      </c>
    </row>
    <row r="408" spans="1:24" x14ac:dyDescent="0.2">
      <c r="A408" s="287">
        <v>6125</v>
      </c>
      <c r="B408" s="288" t="s">
        <v>38</v>
      </c>
      <c r="C408" s="288" t="s">
        <v>1387</v>
      </c>
      <c r="D408" s="288" t="s">
        <v>850</v>
      </c>
      <c r="E408" s="288" t="s">
        <v>1372</v>
      </c>
      <c r="F408" s="287">
        <v>17127</v>
      </c>
      <c r="G408" s="288" t="s">
        <v>86</v>
      </c>
      <c r="H408" s="288" t="s">
        <v>1393</v>
      </c>
      <c r="I408" s="288" t="s">
        <v>63</v>
      </c>
      <c r="J408" s="287">
        <v>22</v>
      </c>
      <c r="K408" s="287">
        <v>1</v>
      </c>
      <c r="L408" s="288" t="s">
        <v>39</v>
      </c>
      <c r="M408" s="288" t="s">
        <v>56</v>
      </c>
      <c r="N408" s="288" t="s">
        <v>51</v>
      </c>
      <c r="O408" s="288" t="s">
        <v>51</v>
      </c>
      <c r="P408" s="288" t="s">
        <v>52</v>
      </c>
      <c r="Q408" s="289">
        <v>1246</v>
      </c>
      <c r="R408" s="289">
        <v>1246</v>
      </c>
      <c r="S408" s="289">
        <v>7221</v>
      </c>
      <c r="T408" s="289">
        <v>7221</v>
      </c>
      <c r="U408" s="289">
        <v>133</v>
      </c>
      <c r="V408" s="287">
        <v>2017</v>
      </c>
      <c r="W408" s="404"/>
      <c r="X408" s="273" t="str">
        <f t="shared" si="6"/>
        <v/>
      </c>
    </row>
    <row r="409" spans="1:24" s="184" customFormat="1" x14ac:dyDescent="0.2">
      <c r="A409" s="287">
        <v>6156</v>
      </c>
      <c r="B409" s="288" t="s">
        <v>38</v>
      </c>
      <c r="C409" s="288" t="s">
        <v>1387</v>
      </c>
      <c r="D409" s="288" t="s">
        <v>453</v>
      </c>
      <c r="E409" s="288" t="s">
        <v>92</v>
      </c>
      <c r="F409" s="287">
        <v>15452</v>
      </c>
      <c r="G409" s="288" t="s">
        <v>46</v>
      </c>
      <c r="H409" s="288" t="s">
        <v>1393</v>
      </c>
      <c r="I409" s="288" t="s">
        <v>63</v>
      </c>
      <c r="J409" s="287">
        <v>22</v>
      </c>
      <c r="K409" s="287">
        <v>2</v>
      </c>
      <c r="L409" s="288" t="s">
        <v>57</v>
      </c>
      <c r="M409" s="288" t="s">
        <v>55</v>
      </c>
      <c r="N409" s="288" t="s">
        <v>81</v>
      </c>
      <c r="O409" s="288" t="s">
        <v>72</v>
      </c>
      <c r="P409" s="288" t="s">
        <v>52</v>
      </c>
      <c r="Q409" s="289">
        <v>11657</v>
      </c>
      <c r="R409" s="289">
        <v>11657</v>
      </c>
      <c r="S409" s="289">
        <v>66130</v>
      </c>
      <c r="T409" s="289">
        <v>66130</v>
      </c>
      <c r="U409" s="289">
        <v>3539.8829999999998</v>
      </c>
      <c r="V409" s="287">
        <v>2017</v>
      </c>
      <c r="W409" s="404" t="s">
        <v>662</v>
      </c>
      <c r="X409" s="453" t="str">
        <f t="shared" si="6"/>
        <v/>
      </c>
    </row>
    <row r="410" spans="1:24" s="184" customFormat="1" x14ac:dyDescent="0.2">
      <c r="A410" s="287">
        <v>6156</v>
      </c>
      <c r="B410" s="288" t="s">
        <v>38</v>
      </c>
      <c r="C410" s="288" t="s">
        <v>1387</v>
      </c>
      <c r="D410" s="288" t="s">
        <v>453</v>
      </c>
      <c r="E410" s="288" t="s">
        <v>92</v>
      </c>
      <c r="F410" s="287">
        <v>15452</v>
      </c>
      <c r="G410" s="288" t="s">
        <v>46</v>
      </c>
      <c r="H410" s="288" t="s">
        <v>1393</v>
      </c>
      <c r="I410" s="288" t="s">
        <v>63</v>
      </c>
      <c r="J410" s="287">
        <v>22</v>
      </c>
      <c r="K410" s="287">
        <v>2</v>
      </c>
      <c r="L410" s="288" t="s">
        <v>57</v>
      </c>
      <c r="M410" s="288" t="s">
        <v>55</v>
      </c>
      <c r="N410" s="288" t="s">
        <v>44</v>
      </c>
      <c r="O410" s="288" t="s">
        <v>44</v>
      </c>
      <c r="P410" s="288" t="s">
        <v>1195</v>
      </c>
      <c r="Q410" s="289">
        <v>929</v>
      </c>
      <c r="R410" s="289">
        <v>929</v>
      </c>
      <c r="S410" s="289">
        <v>957</v>
      </c>
      <c r="T410" s="289">
        <v>957</v>
      </c>
      <c r="U410" s="289">
        <v>53.116999999999997</v>
      </c>
      <c r="V410" s="287">
        <v>2017</v>
      </c>
      <c r="W410" s="404" t="s">
        <v>662</v>
      </c>
      <c r="X410" s="453" t="str">
        <f t="shared" si="6"/>
        <v/>
      </c>
    </row>
    <row r="411" spans="1:24" s="184" customFormat="1" x14ac:dyDescent="0.2">
      <c r="A411" s="287">
        <v>6156</v>
      </c>
      <c r="B411" s="288" t="s">
        <v>38</v>
      </c>
      <c r="C411" s="288" t="s">
        <v>1387</v>
      </c>
      <c r="D411" s="288" t="s">
        <v>453</v>
      </c>
      <c r="E411" s="288" t="s">
        <v>92</v>
      </c>
      <c r="F411" s="287">
        <v>15452</v>
      </c>
      <c r="G411" s="288" t="s">
        <v>46</v>
      </c>
      <c r="H411" s="288" t="s">
        <v>1393</v>
      </c>
      <c r="I411" s="288" t="s">
        <v>63</v>
      </c>
      <c r="J411" s="287">
        <v>22</v>
      </c>
      <c r="K411" s="287">
        <v>2</v>
      </c>
      <c r="L411" s="288" t="s">
        <v>57</v>
      </c>
      <c r="M411" s="288" t="s">
        <v>47</v>
      </c>
      <c r="N411" s="288" t="s">
        <v>51</v>
      </c>
      <c r="O411" s="288" t="s">
        <v>51</v>
      </c>
      <c r="P411" s="288" t="s">
        <v>52</v>
      </c>
      <c r="Q411" s="289">
        <v>5057</v>
      </c>
      <c r="R411" s="289">
        <v>5057</v>
      </c>
      <c r="S411" s="289">
        <v>29525</v>
      </c>
      <c r="T411" s="289">
        <v>29525</v>
      </c>
      <c r="U411" s="289">
        <v>-6422.0690000000004</v>
      </c>
      <c r="V411" s="287">
        <v>2017</v>
      </c>
      <c r="W411" s="404" t="s">
        <v>662</v>
      </c>
      <c r="X411" s="453" t="str">
        <f t="shared" si="6"/>
        <v/>
      </c>
    </row>
    <row r="412" spans="1:24" s="184" customFormat="1" x14ac:dyDescent="0.2">
      <c r="A412" s="287">
        <v>6156</v>
      </c>
      <c r="B412" s="288" t="s">
        <v>38</v>
      </c>
      <c r="C412" s="288" t="s">
        <v>1387</v>
      </c>
      <c r="D412" s="288" t="s">
        <v>453</v>
      </c>
      <c r="E412" s="288" t="s">
        <v>92</v>
      </c>
      <c r="F412" s="287">
        <v>15452</v>
      </c>
      <c r="G412" s="288" t="s">
        <v>46</v>
      </c>
      <c r="H412" s="288" t="s">
        <v>1393</v>
      </c>
      <c r="I412" s="288" t="s">
        <v>63</v>
      </c>
      <c r="J412" s="287">
        <v>22</v>
      </c>
      <c r="K412" s="287">
        <v>2</v>
      </c>
      <c r="L412" s="288" t="s">
        <v>57</v>
      </c>
      <c r="M412" s="288" t="s">
        <v>47</v>
      </c>
      <c r="N412" s="288" t="s">
        <v>44</v>
      </c>
      <c r="O412" s="288" t="s">
        <v>44</v>
      </c>
      <c r="P412" s="288" t="s">
        <v>1195</v>
      </c>
      <c r="Q412" s="289">
        <v>254129</v>
      </c>
      <c r="R412" s="289">
        <v>254129</v>
      </c>
      <c r="S412" s="289">
        <v>261754</v>
      </c>
      <c r="T412" s="289">
        <v>261754</v>
      </c>
      <c r="U412" s="289">
        <v>7042.5739999999996</v>
      </c>
      <c r="V412" s="287">
        <v>2017</v>
      </c>
      <c r="W412" s="404" t="s">
        <v>662</v>
      </c>
      <c r="X412" s="453" t="str">
        <f t="shared" si="6"/>
        <v/>
      </c>
    </row>
    <row r="413" spans="1:24" s="184" customFormat="1" x14ac:dyDescent="0.2">
      <c r="A413" s="287">
        <v>6156</v>
      </c>
      <c r="B413" s="288" t="s">
        <v>38</v>
      </c>
      <c r="C413" s="288" t="s">
        <v>1387</v>
      </c>
      <c r="D413" s="288" t="s">
        <v>453</v>
      </c>
      <c r="E413" s="288" t="s">
        <v>92</v>
      </c>
      <c r="F413" s="287">
        <v>15452</v>
      </c>
      <c r="G413" s="288" t="s">
        <v>46</v>
      </c>
      <c r="H413" s="288" t="s">
        <v>1393</v>
      </c>
      <c r="I413" s="288" t="s">
        <v>63</v>
      </c>
      <c r="J413" s="287">
        <v>22</v>
      </c>
      <c r="K413" s="287">
        <v>2</v>
      </c>
      <c r="L413" s="288" t="s">
        <v>57</v>
      </c>
      <c r="M413" s="288" t="s">
        <v>47</v>
      </c>
      <c r="N413" s="288" t="s">
        <v>66</v>
      </c>
      <c r="O413" s="288" t="s">
        <v>66</v>
      </c>
      <c r="P413" s="288" t="s">
        <v>52</v>
      </c>
      <c r="Q413" s="289">
        <v>31674</v>
      </c>
      <c r="R413" s="289">
        <v>31674</v>
      </c>
      <c r="S413" s="289">
        <v>199547</v>
      </c>
      <c r="T413" s="289">
        <v>199547</v>
      </c>
      <c r="U413" s="289">
        <v>13922.495000000001</v>
      </c>
      <c r="V413" s="287">
        <v>2017</v>
      </c>
      <c r="W413" s="404" t="s">
        <v>662</v>
      </c>
      <c r="X413" s="453" t="str">
        <f t="shared" si="6"/>
        <v/>
      </c>
    </row>
    <row r="414" spans="1:24" s="184" customFormat="1" x14ac:dyDescent="0.2">
      <c r="A414" s="287">
        <v>6378</v>
      </c>
      <c r="B414" s="288" t="s">
        <v>38</v>
      </c>
      <c r="C414" s="288" t="s">
        <v>1387</v>
      </c>
      <c r="D414" s="288" t="s">
        <v>851</v>
      </c>
      <c r="E414" s="288" t="s">
        <v>2300</v>
      </c>
      <c r="F414" s="287">
        <v>61350</v>
      </c>
      <c r="G414" s="288" t="s">
        <v>86</v>
      </c>
      <c r="H414" s="288" t="s">
        <v>1393</v>
      </c>
      <c r="I414" s="288" t="s">
        <v>63</v>
      </c>
      <c r="J414" s="287">
        <v>22</v>
      </c>
      <c r="K414" s="287">
        <v>2</v>
      </c>
      <c r="L414" s="288" t="s">
        <v>57</v>
      </c>
      <c r="M414" s="288" t="s">
        <v>40</v>
      </c>
      <c r="N414" s="288" t="s">
        <v>41</v>
      </c>
      <c r="O414" s="288" t="s">
        <v>42</v>
      </c>
      <c r="P414" s="288" t="s">
        <v>1387</v>
      </c>
      <c r="Q414" s="289">
        <v>0</v>
      </c>
      <c r="R414" s="289">
        <v>0</v>
      </c>
      <c r="S414" s="289">
        <v>35268</v>
      </c>
      <c r="T414" s="289">
        <v>35268</v>
      </c>
      <c r="U414" s="289">
        <v>3828</v>
      </c>
      <c r="V414" s="287">
        <v>2017</v>
      </c>
      <c r="W414" s="404"/>
      <c r="X414" s="453" t="str">
        <f t="shared" si="6"/>
        <v/>
      </c>
    </row>
    <row r="415" spans="1:24" s="184" customFormat="1" x14ac:dyDescent="0.2">
      <c r="A415" s="287">
        <v>6379</v>
      </c>
      <c r="B415" s="288" t="s">
        <v>38</v>
      </c>
      <c r="C415" s="288" t="s">
        <v>1387</v>
      </c>
      <c r="D415" s="288" t="s">
        <v>852</v>
      </c>
      <c r="E415" s="288" t="s">
        <v>2300</v>
      </c>
      <c r="F415" s="287">
        <v>61350</v>
      </c>
      <c r="G415" s="288" t="s">
        <v>86</v>
      </c>
      <c r="H415" s="288" t="s">
        <v>1393</v>
      </c>
      <c r="I415" s="288" t="s">
        <v>63</v>
      </c>
      <c r="J415" s="287">
        <v>22</v>
      </c>
      <c r="K415" s="287">
        <v>2</v>
      </c>
      <c r="L415" s="288" t="s">
        <v>57</v>
      </c>
      <c r="M415" s="288" t="s">
        <v>40</v>
      </c>
      <c r="N415" s="288" t="s">
        <v>41</v>
      </c>
      <c r="O415" s="288" t="s">
        <v>42</v>
      </c>
      <c r="P415" s="288" t="s">
        <v>1387</v>
      </c>
      <c r="Q415" s="289">
        <v>0</v>
      </c>
      <c r="R415" s="289">
        <v>0</v>
      </c>
      <c r="S415" s="289">
        <v>59461</v>
      </c>
      <c r="T415" s="289">
        <v>59461</v>
      </c>
      <c r="U415" s="289">
        <v>6454</v>
      </c>
      <c r="V415" s="287">
        <v>2017</v>
      </c>
      <c r="W415" s="404"/>
      <c r="X415" s="453" t="str">
        <f t="shared" si="6"/>
        <v/>
      </c>
    </row>
    <row r="416" spans="1:24" s="184" customFormat="1" x14ac:dyDescent="0.2">
      <c r="A416" s="287">
        <v>6388</v>
      </c>
      <c r="B416" s="288" t="s">
        <v>38</v>
      </c>
      <c r="C416" s="288" t="s">
        <v>1387</v>
      </c>
      <c r="D416" s="288" t="s">
        <v>853</v>
      </c>
      <c r="E416" s="288" t="s">
        <v>1394</v>
      </c>
      <c r="F416" s="287">
        <v>58185</v>
      </c>
      <c r="G416" s="288" t="s">
        <v>86</v>
      </c>
      <c r="H416" s="288" t="s">
        <v>1393</v>
      </c>
      <c r="I416" s="288" t="s">
        <v>63</v>
      </c>
      <c r="J416" s="287">
        <v>22</v>
      </c>
      <c r="K416" s="287">
        <v>2</v>
      </c>
      <c r="L416" s="288" t="s">
        <v>57</v>
      </c>
      <c r="M416" s="288" t="s">
        <v>40</v>
      </c>
      <c r="N416" s="288" t="s">
        <v>41</v>
      </c>
      <c r="O416" s="288" t="s">
        <v>42</v>
      </c>
      <c r="P416" s="288" t="s">
        <v>1387</v>
      </c>
      <c r="Q416" s="289">
        <v>0</v>
      </c>
      <c r="R416" s="289">
        <v>0</v>
      </c>
      <c r="S416" s="289">
        <v>160821</v>
      </c>
      <c r="T416" s="289">
        <v>160821</v>
      </c>
      <c r="U416" s="289">
        <v>17456</v>
      </c>
      <c r="V416" s="287">
        <v>2017</v>
      </c>
      <c r="W416" s="404"/>
      <c r="X416" s="453" t="str">
        <f t="shared" si="6"/>
        <v/>
      </c>
    </row>
    <row r="417" spans="1:24" s="184" customFormat="1" x14ac:dyDescent="0.2">
      <c r="A417" s="287">
        <v>6450</v>
      </c>
      <c r="B417" s="288" t="s">
        <v>38</v>
      </c>
      <c r="C417" s="288" t="s">
        <v>1387</v>
      </c>
      <c r="D417" s="288" t="s">
        <v>854</v>
      </c>
      <c r="E417" s="288" t="s">
        <v>141</v>
      </c>
      <c r="F417" s="287">
        <v>7601</v>
      </c>
      <c r="G417" s="288" t="s">
        <v>94</v>
      </c>
      <c r="H417" s="288" t="s">
        <v>1393</v>
      </c>
      <c r="I417" s="288" t="s">
        <v>63</v>
      </c>
      <c r="J417" s="287">
        <v>22</v>
      </c>
      <c r="K417" s="287">
        <v>1</v>
      </c>
      <c r="L417" s="288" t="s">
        <v>39</v>
      </c>
      <c r="M417" s="288" t="s">
        <v>40</v>
      </c>
      <c r="N417" s="288" t="s">
        <v>41</v>
      </c>
      <c r="O417" s="288" t="s">
        <v>42</v>
      </c>
      <c r="P417" s="288" t="s">
        <v>1387</v>
      </c>
      <c r="Q417" s="289">
        <v>0</v>
      </c>
      <c r="R417" s="289">
        <v>0</v>
      </c>
      <c r="S417" s="289">
        <v>249267</v>
      </c>
      <c r="T417" s="289">
        <v>249267</v>
      </c>
      <c r="U417" s="289">
        <v>27056</v>
      </c>
      <c r="V417" s="287">
        <v>2017</v>
      </c>
      <c r="W417" s="404"/>
      <c r="X417" s="453" t="str">
        <f t="shared" si="6"/>
        <v/>
      </c>
    </row>
    <row r="418" spans="1:24" s="184" customFormat="1" x14ac:dyDescent="0.2">
      <c r="A418" s="287">
        <v>6451</v>
      </c>
      <c r="B418" s="288" t="s">
        <v>38</v>
      </c>
      <c r="C418" s="288" t="s">
        <v>1387</v>
      </c>
      <c r="D418" s="288" t="s">
        <v>856</v>
      </c>
      <c r="E418" s="288" t="s">
        <v>141</v>
      </c>
      <c r="F418" s="287">
        <v>7601</v>
      </c>
      <c r="G418" s="288" t="s">
        <v>94</v>
      </c>
      <c r="H418" s="288" t="s">
        <v>1393</v>
      </c>
      <c r="I418" s="288" t="s">
        <v>63</v>
      </c>
      <c r="J418" s="287">
        <v>22</v>
      </c>
      <c r="K418" s="287">
        <v>1</v>
      </c>
      <c r="L418" s="288" t="s">
        <v>39</v>
      </c>
      <c r="M418" s="288" t="s">
        <v>40</v>
      </c>
      <c r="N418" s="288" t="s">
        <v>41</v>
      </c>
      <c r="O418" s="288" t="s">
        <v>42</v>
      </c>
      <c r="P418" s="288" t="s">
        <v>1387</v>
      </c>
      <c r="Q418" s="289">
        <v>0</v>
      </c>
      <c r="R418" s="289">
        <v>0</v>
      </c>
      <c r="S418" s="289">
        <v>157192</v>
      </c>
      <c r="T418" s="289">
        <v>157192</v>
      </c>
      <c r="U418" s="289">
        <v>17062</v>
      </c>
      <c r="V418" s="287">
        <v>2017</v>
      </c>
      <c r="W418" s="404"/>
      <c r="X418" s="453" t="str">
        <f t="shared" si="6"/>
        <v/>
      </c>
    </row>
    <row r="419" spans="1:24" s="184" customFormat="1" x14ac:dyDescent="0.2">
      <c r="A419" s="287">
        <v>6456</v>
      </c>
      <c r="B419" s="288" t="s">
        <v>38</v>
      </c>
      <c r="C419" s="288" t="s">
        <v>1387</v>
      </c>
      <c r="D419" s="288" t="s">
        <v>857</v>
      </c>
      <c r="E419" s="288" t="s">
        <v>141</v>
      </c>
      <c r="F419" s="287">
        <v>7601</v>
      </c>
      <c r="G419" s="288" t="s">
        <v>62</v>
      </c>
      <c r="H419" s="288" t="s">
        <v>1392</v>
      </c>
      <c r="I419" s="288" t="s">
        <v>63</v>
      </c>
      <c r="J419" s="287">
        <v>22</v>
      </c>
      <c r="K419" s="287">
        <v>1</v>
      </c>
      <c r="L419" s="288" t="s">
        <v>39</v>
      </c>
      <c r="M419" s="288" t="s">
        <v>40</v>
      </c>
      <c r="N419" s="288" t="s">
        <v>41</v>
      </c>
      <c r="O419" s="288" t="s">
        <v>42</v>
      </c>
      <c r="P419" s="288" t="s">
        <v>1387</v>
      </c>
      <c r="Q419" s="289">
        <v>0</v>
      </c>
      <c r="R419" s="289">
        <v>0</v>
      </c>
      <c r="S419" s="289">
        <v>50974</v>
      </c>
      <c r="T419" s="289">
        <v>50974</v>
      </c>
      <c r="U419" s="289">
        <v>5533</v>
      </c>
      <c r="V419" s="287">
        <v>2017</v>
      </c>
      <c r="W419" s="404"/>
      <c r="X419" s="453" t="str">
        <f t="shared" si="6"/>
        <v/>
      </c>
    </row>
    <row r="420" spans="1:24" s="184" customFormat="1" x14ac:dyDescent="0.2">
      <c r="A420" s="287">
        <v>6475</v>
      </c>
      <c r="B420" s="288" t="s">
        <v>38</v>
      </c>
      <c r="C420" s="288" t="s">
        <v>1387</v>
      </c>
      <c r="D420" s="288" t="s">
        <v>858</v>
      </c>
      <c r="E420" s="288" t="s">
        <v>141</v>
      </c>
      <c r="F420" s="287">
        <v>7601</v>
      </c>
      <c r="G420" s="288" t="s">
        <v>94</v>
      </c>
      <c r="H420" s="288" t="s">
        <v>1393</v>
      </c>
      <c r="I420" s="288" t="s">
        <v>63</v>
      </c>
      <c r="J420" s="287">
        <v>22</v>
      </c>
      <c r="K420" s="287">
        <v>1</v>
      </c>
      <c r="L420" s="288" t="s">
        <v>39</v>
      </c>
      <c r="M420" s="288" t="s">
        <v>40</v>
      </c>
      <c r="N420" s="288" t="s">
        <v>41</v>
      </c>
      <c r="O420" s="288" t="s">
        <v>42</v>
      </c>
      <c r="P420" s="288" t="s">
        <v>1387</v>
      </c>
      <c r="Q420" s="289">
        <v>0</v>
      </c>
      <c r="R420" s="289">
        <v>0</v>
      </c>
      <c r="S420" s="289">
        <v>116388</v>
      </c>
      <c r="T420" s="289">
        <v>116388</v>
      </c>
      <c r="U420" s="289">
        <v>12633</v>
      </c>
      <c r="V420" s="287">
        <v>2017</v>
      </c>
      <c r="W420" s="404"/>
      <c r="X420" s="453" t="str">
        <f t="shared" si="6"/>
        <v/>
      </c>
    </row>
    <row r="421" spans="1:24" s="184" customFormat="1" x14ac:dyDescent="0.2">
      <c r="A421" s="287">
        <v>6483</v>
      </c>
      <c r="B421" s="288" t="s">
        <v>38</v>
      </c>
      <c r="C421" s="288" t="s">
        <v>1387</v>
      </c>
      <c r="D421" s="288" t="s">
        <v>859</v>
      </c>
      <c r="E421" s="288" t="s">
        <v>2299</v>
      </c>
      <c r="F421" s="287">
        <v>61122</v>
      </c>
      <c r="G421" s="288" t="s">
        <v>94</v>
      </c>
      <c r="H421" s="288" t="s">
        <v>1393</v>
      </c>
      <c r="I421" s="288" t="s">
        <v>63</v>
      </c>
      <c r="J421" s="287">
        <v>22</v>
      </c>
      <c r="K421" s="287">
        <v>2</v>
      </c>
      <c r="L421" s="288" t="s">
        <v>57</v>
      </c>
      <c r="M421" s="288" t="s">
        <v>40</v>
      </c>
      <c r="N421" s="288" t="s">
        <v>41</v>
      </c>
      <c r="O421" s="288" t="s">
        <v>42</v>
      </c>
      <c r="P421" s="288" t="s">
        <v>1387</v>
      </c>
      <c r="Q421" s="289">
        <v>0</v>
      </c>
      <c r="R421" s="289">
        <v>0</v>
      </c>
      <c r="S421" s="289">
        <v>326334</v>
      </c>
      <c r="T421" s="289">
        <v>326334</v>
      </c>
      <c r="U421" s="289">
        <v>35421</v>
      </c>
      <c r="V421" s="287">
        <v>2017</v>
      </c>
      <c r="W421" s="404"/>
      <c r="X421" s="453" t="str">
        <f t="shared" si="6"/>
        <v/>
      </c>
    </row>
    <row r="422" spans="1:24" s="184" customFormat="1" x14ac:dyDescent="0.2">
      <c r="A422" s="287">
        <v>6486</v>
      </c>
      <c r="B422" s="288" t="s">
        <v>38</v>
      </c>
      <c r="C422" s="288" t="s">
        <v>1387</v>
      </c>
      <c r="D422" s="288" t="s">
        <v>860</v>
      </c>
      <c r="E422" s="288" t="s">
        <v>687</v>
      </c>
      <c r="F422" s="287">
        <v>13511</v>
      </c>
      <c r="G422" s="288" t="s">
        <v>62</v>
      </c>
      <c r="H422" s="288" t="s">
        <v>1392</v>
      </c>
      <c r="I422" s="288" t="s">
        <v>63</v>
      </c>
      <c r="J422" s="287">
        <v>22</v>
      </c>
      <c r="K422" s="287">
        <v>1</v>
      </c>
      <c r="L422" s="288" t="s">
        <v>39</v>
      </c>
      <c r="M422" s="288" t="s">
        <v>40</v>
      </c>
      <c r="N422" s="288" t="s">
        <v>41</v>
      </c>
      <c r="O422" s="288" t="s">
        <v>42</v>
      </c>
      <c r="P422" s="288" t="s">
        <v>1387</v>
      </c>
      <c r="Q422" s="289">
        <v>0</v>
      </c>
      <c r="R422" s="289">
        <v>0</v>
      </c>
      <c r="S422" s="289">
        <v>288330</v>
      </c>
      <c r="T422" s="289">
        <v>288330</v>
      </c>
      <c r="U422" s="289">
        <v>31296</v>
      </c>
      <c r="V422" s="287">
        <v>2017</v>
      </c>
      <c r="W422" s="404"/>
      <c r="X422" s="453" t="str">
        <f t="shared" si="6"/>
        <v/>
      </c>
    </row>
    <row r="423" spans="1:24" s="184" customFormat="1" x14ac:dyDescent="0.2">
      <c r="A423" s="287">
        <v>6519</v>
      </c>
      <c r="B423" s="288" t="s">
        <v>38</v>
      </c>
      <c r="C423" s="288" t="s">
        <v>1387</v>
      </c>
      <c r="D423" s="288" t="s">
        <v>861</v>
      </c>
      <c r="E423" s="288" t="s">
        <v>141</v>
      </c>
      <c r="F423" s="287">
        <v>7601</v>
      </c>
      <c r="G423" s="288" t="s">
        <v>94</v>
      </c>
      <c r="H423" s="288" t="s">
        <v>1393</v>
      </c>
      <c r="I423" s="288" t="s">
        <v>63</v>
      </c>
      <c r="J423" s="287">
        <v>22</v>
      </c>
      <c r="K423" s="287">
        <v>1</v>
      </c>
      <c r="L423" s="288" t="s">
        <v>39</v>
      </c>
      <c r="M423" s="288" t="s">
        <v>40</v>
      </c>
      <c r="N423" s="288" t="s">
        <v>41</v>
      </c>
      <c r="O423" s="288" t="s">
        <v>42</v>
      </c>
      <c r="P423" s="288" t="s">
        <v>1387</v>
      </c>
      <c r="Q423" s="289">
        <v>0</v>
      </c>
      <c r="R423" s="289">
        <v>0</v>
      </c>
      <c r="S423" s="289">
        <v>100301</v>
      </c>
      <c r="T423" s="289">
        <v>100301</v>
      </c>
      <c r="U423" s="289">
        <v>10887</v>
      </c>
      <c r="V423" s="287">
        <v>2017</v>
      </c>
      <c r="W423" s="404"/>
      <c r="X423" s="453" t="str">
        <f t="shared" si="6"/>
        <v/>
      </c>
    </row>
    <row r="424" spans="1:24" s="184" customFormat="1" x14ac:dyDescent="0.2">
      <c r="A424" s="287">
        <v>6519</v>
      </c>
      <c r="B424" s="288" t="s">
        <v>38</v>
      </c>
      <c r="C424" s="288" t="s">
        <v>1387</v>
      </c>
      <c r="D424" s="288" t="s">
        <v>861</v>
      </c>
      <c r="E424" s="288" t="s">
        <v>141</v>
      </c>
      <c r="F424" s="287">
        <v>7601</v>
      </c>
      <c r="G424" s="288" t="s">
        <v>94</v>
      </c>
      <c r="H424" s="288" t="s">
        <v>1393</v>
      </c>
      <c r="I424" s="288" t="s">
        <v>63</v>
      </c>
      <c r="J424" s="287">
        <v>22</v>
      </c>
      <c r="K424" s="287">
        <v>1</v>
      </c>
      <c r="L424" s="288" t="s">
        <v>39</v>
      </c>
      <c r="M424" s="288" t="s">
        <v>56</v>
      </c>
      <c r="N424" s="288" t="s">
        <v>51</v>
      </c>
      <c r="O424" s="288" t="s">
        <v>51</v>
      </c>
      <c r="P424" s="288" t="s">
        <v>52</v>
      </c>
      <c r="Q424" s="289">
        <v>958</v>
      </c>
      <c r="R424" s="289">
        <v>958</v>
      </c>
      <c r="S424" s="289">
        <v>5556</v>
      </c>
      <c r="T424" s="289">
        <v>5556</v>
      </c>
      <c r="U424" s="289">
        <v>533</v>
      </c>
      <c r="V424" s="287">
        <v>2017</v>
      </c>
      <c r="W424" s="404"/>
      <c r="X424" s="453" t="str">
        <f t="shared" si="6"/>
        <v/>
      </c>
    </row>
    <row r="425" spans="1:24" s="184" customFormat="1" x14ac:dyDescent="0.2">
      <c r="A425" s="287">
        <v>6520</v>
      </c>
      <c r="B425" s="288" t="s">
        <v>38</v>
      </c>
      <c r="C425" s="288" t="s">
        <v>1387</v>
      </c>
      <c r="D425" s="288" t="s">
        <v>862</v>
      </c>
      <c r="E425" s="288" t="s">
        <v>141</v>
      </c>
      <c r="F425" s="287">
        <v>7601</v>
      </c>
      <c r="G425" s="288" t="s">
        <v>94</v>
      </c>
      <c r="H425" s="288" t="s">
        <v>1393</v>
      </c>
      <c r="I425" s="288" t="s">
        <v>63</v>
      </c>
      <c r="J425" s="287">
        <v>22</v>
      </c>
      <c r="K425" s="287">
        <v>1</v>
      </c>
      <c r="L425" s="288" t="s">
        <v>39</v>
      </c>
      <c r="M425" s="288" t="s">
        <v>40</v>
      </c>
      <c r="N425" s="288" t="s">
        <v>41</v>
      </c>
      <c r="O425" s="288" t="s">
        <v>42</v>
      </c>
      <c r="P425" s="288" t="s">
        <v>1387</v>
      </c>
      <c r="Q425" s="289">
        <v>0</v>
      </c>
      <c r="R425" s="289">
        <v>0</v>
      </c>
      <c r="S425" s="289">
        <v>133110</v>
      </c>
      <c r="T425" s="289">
        <v>133110</v>
      </c>
      <c r="U425" s="289">
        <v>14448</v>
      </c>
      <c r="V425" s="287">
        <v>2017</v>
      </c>
      <c r="W425" s="460"/>
      <c r="X425" s="453" t="str">
        <f t="shared" si="6"/>
        <v/>
      </c>
    </row>
    <row r="426" spans="1:24" s="184" customFormat="1" x14ac:dyDescent="0.2">
      <c r="A426" s="287">
        <v>6526</v>
      </c>
      <c r="B426" s="288" t="s">
        <v>38</v>
      </c>
      <c r="C426" s="288" t="s">
        <v>1387</v>
      </c>
      <c r="D426" s="288" t="s">
        <v>1522</v>
      </c>
      <c r="E426" s="288" t="s">
        <v>687</v>
      </c>
      <c r="F426" s="287">
        <v>13511</v>
      </c>
      <c r="G426" s="288" t="s">
        <v>62</v>
      </c>
      <c r="H426" s="288" t="s">
        <v>1392</v>
      </c>
      <c r="I426" s="288" t="s">
        <v>63</v>
      </c>
      <c r="J426" s="287">
        <v>22</v>
      </c>
      <c r="K426" s="287">
        <v>1</v>
      </c>
      <c r="L426" s="288" t="s">
        <v>39</v>
      </c>
      <c r="M426" s="288" t="s">
        <v>40</v>
      </c>
      <c r="N426" s="288" t="s">
        <v>41</v>
      </c>
      <c r="O426" s="288" t="s">
        <v>42</v>
      </c>
      <c r="P426" s="288" t="s">
        <v>1387</v>
      </c>
      <c r="Q426" s="289">
        <v>0</v>
      </c>
      <c r="R426" s="289">
        <v>0</v>
      </c>
      <c r="S426" s="289">
        <v>0</v>
      </c>
      <c r="T426" s="289">
        <v>0</v>
      </c>
      <c r="U426" s="289">
        <v>0</v>
      </c>
      <c r="V426" s="287">
        <v>2017</v>
      </c>
      <c r="W426" s="404"/>
      <c r="X426" s="453" t="str">
        <f t="shared" si="6"/>
        <v/>
      </c>
    </row>
    <row r="427" spans="1:24" s="184" customFormat="1" x14ac:dyDescent="0.2">
      <c r="A427" s="287">
        <v>6527</v>
      </c>
      <c r="B427" s="288" t="s">
        <v>38</v>
      </c>
      <c r="C427" s="288" t="s">
        <v>1387</v>
      </c>
      <c r="D427" s="288" t="s">
        <v>863</v>
      </c>
      <c r="E427" s="288" t="s">
        <v>127</v>
      </c>
      <c r="F427" s="287">
        <v>5914</v>
      </c>
      <c r="G427" s="288" t="s">
        <v>62</v>
      </c>
      <c r="H427" s="288" t="s">
        <v>1392</v>
      </c>
      <c r="I427" s="288" t="s">
        <v>63</v>
      </c>
      <c r="J427" s="287">
        <v>22</v>
      </c>
      <c r="K427" s="287">
        <v>2</v>
      </c>
      <c r="L427" s="288" t="s">
        <v>57</v>
      </c>
      <c r="M427" s="288" t="s">
        <v>40</v>
      </c>
      <c r="N427" s="288" t="s">
        <v>41</v>
      </c>
      <c r="O427" s="288" t="s">
        <v>42</v>
      </c>
      <c r="P427" s="288" t="s">
        <v>1387</v>
      </c>
      <c r="Q427" s="289">
        <v>0</v>
      </c>
      <c r="R427" s="289">
        <v>0</v>
      </c>
      <c r="S427" s="289">
        <v>717600</v>
      </c>
      <c r="T427" s="289">
        <v>717600</v>
      </c>
      <c r="U427" s="289">
        <v>77890</v>
      </c>
      <c r="V427" s="287">
        <v>2017</v>
      </c>
      <c r="W427" s="460"/>
      <c r="X427" s="453" t="str">
        <f t="shared" si="6"/>
        <v/>
      </c>
    </row>
    <row r="428" spans="1:24" s="184" customFormat="1" x14ac:dyDescent="0.2">
      <c r="A428" s="287">
        <v>6529</v>
      </c>
      <c r="B428" s="288" t="s">
        <v>38</v>
      </c>
      <c r="C428" s="288" t="s">
        <v>1387</v>
      </c>
      <c r="D428" s="288" t="s">
        <v>864</v>
      </c>
      <c r="E428" s="288" t="s">
        <v>2299</v>
      </c>
      <c r="F428" s="287">
        <v>61122</v>
      </c>
      <c r="G428" s="288" t="s">
        <v>94</v>
      </c>
      <c r="H428" s="288" t="s">
        <v>1393</v>
      </c>
      <c r="I428" s="288" t="s">
        <v>63</v>
      </c>
      <c r="J428" s="287">
        <v>22</v>
      </c>
      <c r="K428" s="287">
        <v>2</v>
      </c>
      <c r="L428" s="288" t="s">
        <v>57</v>
      </c>
      <c r="M428" s="288" t="s">
        <v>40</v>
      </c>
      <c r="N428" s="288" t="s">
        <v>41</v>
      </c>
      <c r="O428" s="288" t="s">
        <v>42</v>
      </c>
      <c r="P428" s="288" t="s">
        <v>1387</v>
      </c>
      <c r="Q428" s="289">
        <v>0</v>
      </c>
      <c r="R428" s="289">
        <v>0</v>
      </c>
      <c r="S428" s="289">
        <v>181688</v>
      </c>
      <c r="T428" s="289">
        <v>181688</v>
      </c>
      <c r="U428" s="289">
        <v>19721</v>
      </c>
      <c r="V428" s="287">
        <v>2017</v>
      </c>
      <c r="W428" s="460"/>
      <c r="X428" s="453" t="str">
        <f t="shared" si="6"/>
        <v/>
      </c>
    </row>
    <row r="429" spans="1:24" s="184" customFormat="1" x14ac:dyDescent="0.2">
      <c r="A429" s="287">
        <v>6567</v>
      </c>
      <c r="B429" s="288" t="s">
        <v>38</v>
      </c>
      <c r="C429" s="288" t="s">
        <v>1387</v>
      </c>
      <c r="D429" s="288" t="s">
        <v>865</v>
      </c>
      <c r="E429" s="288" t="s">
        <v>866</v>
      </c>
      <c r="F429" s="287">
        <v>1857</v>
      </c>
      <c r="G429" s="288" t="s">
        <v>140</v>
      </c>
      <c r="H429" s="288" t="s">
        <v>1393</v>
      </c>
      <c r="I429" s="288" t="s">
        <v>63</v>
      </c>
      <c r="J429" s="287">
        <v>22</v>
      </c>
      <c r="K429" s="287">
        <v>1</v>
      </c>
      <c r="L429" s="288" t="s">
        <v>39</v>
      </c>
      <c r="M429" s="288" t="s">
        <v>56</v>
      </c>
      <c r="N429" s="288" t="s">
        <v>51</v>
      </c>
      <c r="O429" s="288" t="s">
        <v>51</v>
      </c>
      <c r="P429" s="288" t="s">
        <v>52</v>
      </c>
      <c r="Q429" s="289">
        <v>5236</v>
      </c>
      <c r="R429" s="289">
        <v>5236</v>
      </c>
      <c r="S429" s="289">
        <v>30893</v>
      </c>
      <c r="T429" s="289">
        <v>30893</v>
      </c>
      <c r="U429" s="289">
        <v>2979</v>
      </c>
      <c r="V429" s="287">
        <v>2017</v>
      </c>
      <c r="W429" s="404"/>
      <c r="X429" s="453" t="str">
        <f t="shared" si="6"/>
        <v/>
      </c>
    </row>
    <row r="430" spans="1:24" s="184" customFormat="1" x14ac:dyDescent="0.2">
      <c r="A430" s="287">
        <v>6586</v>
      </c>
      <c r="B430" s="288" t="s">
        <v>38</v>
      </c>
      <c r="C430" s="288" t="s">
        <v>1387</v>
      </c>
      <c r="D430" s="288" t="s">
        <v>867</v>
      </c>
      <c r="E430" s="288" t="s">
        <v>1204</v>
      </c>
      <c r="F430" s="287">
        <v>11624</v>
      </c>
      <c r="G430" s="288" t="s">
        <v>86</v>
      </c>
      <c r="H430" s="288" t="s">
        <v>1393</v>
      </c>
      <c r="I430" s="288" t="s">
        <v>63</v>
      </c>
      <c r="J430" s="287">
        <v>22</v>
      </c>
      <c r="K430" s="287">
        <v>1</v>
      </c>
      <c r="L430" s="288" t="s">
        <v>39</v>
      </c>
      <c r="M430" s="288" t="s">
        <v>56</v>
      </c>
      <c r="N430" s="288" t="s">
        <v>51</v>
      </c>
      <c r="O430" s="288" t="s">
        <v>51</v>
      </c>
      <c r="P430" s="288" t="s">
        <v>52</v>
      </c>
      <c r="Q430" s="289">
        <v>33</v>
      </c>
      <c r="R430" s="289">
        <v>33</v>
      </c>
      <c r="S430" s="289">
        <v>193</v>
      </c>
      <c r="T430" s="289">
        <v>193</v>
      </c>
      <c r="U430" s="289">
        <v>43</v>
      </c>
      <c r="V430" s="287">
        <v>2017</v>
      </c>
      <c r="W430" s="404"/>
      <c r="X430" s="453" t="str">
        <f t="shared" si="6"/>
        <v/>
      </c>
    </row>
    <row r="431" spans="1:24" s="184" customFormat="1" x14ac:dyDescent="0.2">
      <c r="A431" s="287">
        <v>6618</v>
      </c>
      <c r="B431" s="288" t="s">
        <v>38</v>
      </c>
      <c r="C431" s="288" t="s">
        <v>1387</v>
      </c>
      <c r="D431" s="288" t="s">
        <v>868</v>
      </c>
      <c r="E431" s="288" t="s">
        <v>1205</v>
      </c>
      <c r="F431" s="287">
        <v>18371</v>
      </c>
      <c r="G431" s="288" t="s">
        <v>94</v>
      </c>
      <c r="H431" s="288" t="s">
        <v>1393</v>
      </c>
      <c r="I431" s="288" t="s">
        <v>63</v>
      </c>
      <c r="J431" s="287">
        <v>22</v>
      </c>
      <c r="K431" s="287">
        <v>1</v>
      </c>
      <c r="L431" s="288" t="s">
        <v>39</v>
      </c>
      <c r="M431" s="288" t="s">
        <v>40</v>
      </c>
      <c r="N431" s="288" t="s">
        <v>41</v>
      </c>
      <c r="O431" s="288" t="s">
        <v>42</v>
      </c>
      <c r="P431" s="288" t="s">
        <v>1387</v>
      </c>
      <c r="Q431" s="289">
        <v>0</v>
      </c>
      <c r="R431" s="289">
        <v>0</v>
      </c>
      <c r="S431" s="289">
        <v>361205</v>
      </c>
      <c r="T431" s="289">
        <v>361205</v>
      </c>
      <c r="U431" s="289">
        <v>39206</v>
      </c>
      <c r="V431" s="287">
        <v>2017</v>
      </c>
      <c r="W431" s="404"/>
      <c r="X431" s="453" t="str">
        <f t="shared" si="6"/>
        <v/>
      </c>
    </row>
    <row r="432" spans="1:24" x14ac:dyDescent="0.2">
      <c r="A432" s="287">
        <v>6635</v>
      </c>
      <c r="B432" s="288" t="s">
        <v>38</v>
      </c>
      <c r="C432" s="288" t="s">
        <v>1387</v>
      </c>
      <c r="D432" s="288" t="s">
        <v>454</v>
      </c>
      <c r="E432" s="288" t="s">
        <v>455</v>
      </c>
      <c r="F432" s="287">
        <v>4180</v>
      </c>
      <c r="G432" s="288" t="s">
        <v>46</v>
      </c>
      <c r="H432" s="288" t="s">
        <v>1393</v>
      </c>
      <c r="I432" s="288" t="s">
        <v>63</v>
      </c>
      <c r="J432" s="287">
        <v>22</v>
      </c>
      <c r="K432" s="287">
        <v>1</v>
      </c>
      <c r="L432" s="288" t="s">
        <v>39</v>
      </c>
      <c r="M432" s="288" t="s">
        <v>55</v>
      </c>
      <c r="N432" s="288" t="s">
        <v>51</v>
      </c>
      <c r="O432" s="288" t="s">
        <v>51</v>
      </c>
      <c r="P432" s="288" t="s">
        <v>52</v>
      </c>
      <c r="Q432" s="289">
        <v>1369</v>
      </c>
      <c r="R432" s="289">
        <v>1369</v>
      </c>
      <c r="S432" s="289">
        <v>7966</v>
      </c>
      <c r="T432" s="289">
        <v>7966</v>
      </c>
      <c r="U432" s="289">
        <v>652.87199999999996</v>
      </c>
      <c r="V432" s="287">
        <v>2017</v>
      </c>
      <c r="W432" s="404" t="s">
        <v>662</v>
      </c>
      <c r="X432" s="273" t="str">
        <f t="shared" si="6"/>
        <v/>
      </c>
    </row>
    <row r="433" spans="1:24" x14ac:dyDescent="0.2">
      <c r="A433" s="287">
        <v>6635</v>
      </c>
      <c r="B433" s="288" t="s">
        <v>38</v>
      </c>
      <c r="C433" s="288" t="s">
        <v>1387</v>
      </c>
      <c r="D433" s="288" t="s">
        <v>454</v>
      </c>
      <c r="E433" s="288" t="s">
        <v>455</v>
      </c>
      <c r="F433" s="287">
        <v>4180</v>
      </c>
      <c r="G433" s="288" t="s">
        <v>46</v>
      </c>
      <c r="H433" s="288" t="s">
        <v>1393</v>
      </c>
      <c r="I433" s="288" t="s">
        <v>63</v>
      </c>
      <c r="J433" s="287">
        <v>22</v>
      </c>
      <c r="K433" s="287">
        <v>1</v>
      </c>
      <c r="L433" s="288" t="s">
        <v>39</v>
      </c>
      <c r="M433" s="288" t="s">
        <v>55</v>
      </c>
      <c r="N433" s="288" t="s">
        <v>68</v>
      </c>
      <c r="O433" s="288" t="s">
        <v>69</v>
      </c>
      <c r="P433" s="288" t="s">
        <v>1195</v>
      </c>
      <c r="Q433" s="289">
        <v>0</v>
      </c>
      <c r="R433" s="289">
        <v>0</v>
      </c>
      <c r="S433" s="289">
        <v>0</v>
      </c>
      <c r="T433" s="289">
        <v>0</v>
      </c>
      <c r="U433" s="289">
        <v>0</v>
      </c>
      <c r="V433" s="287">
        <v>2017</v>
      </c>
      <c r="W433" s="404" t="s">
        <v>662</v>
      </c>
      <c r="X433" s="273" t="str">
        <f t="shared" si="6"/>
        <v/>
      </c>
    </row>
    <row r="434" spans="1:24" x14ac:dyDescent="0.2">
      <c r="A434" s="287">
        <v>6635</v>
      </c>
      <c r="B434" s="288" t="s">
        <v>38</v>
      </c>
      <c r="C434" s="288" t="s">
        <v>1387</v>
      </c>
      <c r="D434" s="288" t="s">
        <v>454</v>
      </c>
      <c r="E434" s="288" t="s">
        <v>455</v>
      </c>
      <c r="F434" s="287">
        <v>4180</v>
      </c>
      <c r="G434" s="288" t="s">
        <v>46</v>
      </c>
      <c r="H434" s="288" t="s">
        <v>1393</v>
      </c>
      <c r="I434" s="288" t="s">
        <v>63</v>
      </c>
      <c r="J434" s="287">
        <v>22</v>
      </c>
      <c r="K434" s="287">
        <v>1</v>
      </c>
      <c r="L434" s="288" t="s">
        <v>39</v>
      </c>
      <c r="M434" s="288" t="s">
        <v>55</v>
      </c>
      <c r="N434" s="288" t="s">
        <v>44</v>
      </c>
      <c r="O434" s="288" t="s">
        <v>44</v>
      </c>
      <c r="P434" s="288" t="s">
        <v>1195</v>
      </c>
      <c r="Q434" s="289">
        <v>42551</v>
      </c>
      <c r="R434" s="289">
        <v>42551</v>
      </c>
      <c r="S434" s="289">
        <v>43713</v>
      </c>
      <c r="T434" s="289">
        <v>43713</v>
      </c>
      <c r="U434" s="289">
        <v>3680.1280000000002</v>
      </c>
      <c r="V434" s="287">
        <v>2017</v>
      </c>
      <c r="W434" s="404" t="s">
        <v>662</v>
      </c>
      <c r="X434" s="273" t="str">
        <f t="shared" si="6"/>
        <v/>
      </c>
    </row>
    <row r="435" spans="1:24" x14ac:dyDescent="0.2">
      <c r="A435" s="287">
        <v>7051</v>
      </c>
      <c r="B435" s="288" t="s">
        <v>38</v>
      </c>
      <c r="C435" s="288" t="s">
        <v>1387</v>
      </c>
      <c r="D435" s="288" t="s">
        <v>869</v>
      </c>
      <c r="E435" s="288" t="s">
        <v>1206</v>
      </c>
      <c r="F435" s="287">
        <v>20151</v>
      </c>
      <c r="G435" s="288" t="s">
        <v>94</v>
      </c>
      <c r="H435" s="288" t="s">
        <v>1393</v>
      </c>
      <c r="I435" s="288" t="s">
        <v>63</v>
      </c>
      <c r="J435" s="287">
        <v>22</v>
      </c>
      <c r="K435" s="287">
        <v>1</v>
      </c>
      <c r="L435" s="288" t="s">
        <v>39</v>
      </c>
      <c r="M435" s="288" t="s">
        <v>40</v>
      </c>
      <c r="N435" s="288" t="s">
        <v>41</v>
      </c>
      <c r="O435" s="288" t="s">
        <v>42</v>
      </c>
      <c r="P435" s="288" t="s">
        <v>1387</v>
      </c>
      <c r="Q435" s="289">
        <v>0</v>
      </c>
      <c r="R435" s="289">
        <v>0</v>
      </c>
      <c r="S435" s="289">
        <v>26274</v>
      </c>
      <c r="T435" s="289">
        <v>26274</v>
      </c>
      <c r="U435" s="289">
        <v>2852</v>
      </c>
      <c r="V435" s="287">
        <v>2017</v>
      </c>
      <c r="W435" s="404"/>
      <c r="X435" s="273" t="str">
        <f t="shared" si="6"/>
        <v/>
      </c>
    </row>
    <row r="436" spans="1:24" x14ac:dyDescent="0.2">
      <c r="A436" s="287">
        <v>7056</v>
      </c>
      <c r="B436" s="288" t="s">
        <v>38</v>
      </c>
      <c r="C436" s="288" t="s">
        <v>1387</v>
      </c>
      <c r="D436" s="288" t="s">
        <v>870</v>
      </c>
      <c r="E436" s="288" t="s">
        <v>141</v>
      </c>
      <c r="F436" s="287">
        <v>7601</v>
      </c>
      <c r="G436" s="288" t="s">
        <v>94</v>
      </c>
      <c r="H436" s="288" t="s">
        <v>1393</v>
      </c>
      <c r="I436" s="288" t="s">
        <v>63</v>
      </c>
      <c r="J436" s="287">
        <v>22</v>
      </c>
      <c r="K436" s="287">
        <v>1</v>
      </c>
      <c r="L436" s="288" t="s">
        <v>39</v>
      </c>
      <c r="M436" s="288" t="s">
        <v>40</v>
      </c>
      <c r="N436" s="288" t="s">
        <v>41</v>
      </c>
      <c r="O436" s="288" t="s">
        <v>42</v>
      </c>
      <c r="P436" s="288" t="s">
        <v>1387</v>
      </c>
      <c r="Q436" s="289">
        <v>0</v>
      </c>
      <c r="R436" s="289">
        <v>0</v>
      </c>
      <c r="S436" s="289">
        <v>127030</v>
      </c>
      <c r="T436" s="289">
        <v>127030</v>
      </c>
      <c r="U436" s="289">
        <v>13788</v>
      </c>
      <c r="V436" s="287">
        <v>2017</v>
      </c>
      <c r="W436" s="404"/>
      <c r="X436" s="273" t="str">
        <f t="shared" si="6"/>
        <v/>
      </c>
    </row>
    <row r="437" spans="1:24" x14ac:dyDescent="0.2">
      <c r="A437" s="287">
        <v>7146</v>
      </c>
      <c r="B437" s="288" t="s">
        <v>38</v>
      </c>
      <c r="C437" s="288" t="s">
        <v>1387</v>
      </c>
      <c r="D437" s="288" t="s">
        <v>456</v>
      </c>
      <c r="E437" s="288" t="s">
        <v>741</v>
      </c>
      <c r="F437" s="287">
        <v>56505</v>
      </c>
      <c r="G437" s="288" t="s">
        <v>62</v>
      </c>
      <c r="H437" s="288" t="s">
        <v>1392</v>
      </c>
      <c r="I437" s="288" t="s">
        <v>63</v>
      </c>
      <c r="J437" s="287">
        <v>22</v>
      </c>
      <c r="K437" s="287">
        <v>1</v>
      </c>
      <c r="L437" s="288" t="s">
        <v>39</v>
      </c>
      <c r="M437" s="288" t="s">
        <v>55</v>
      </c>
      <c r="N437" s="288" t="s">
        <v>51</v>
      </c>
      <c r="O437" s="288" t="s">
        <v>51</v>
      </c>
      <c r="P437" s="288" t="s">
        <v>52</v>
      </c>
      <c r="Q437" s="289">
        <v>34061</v>
      </c>
      <c r="R437" s="289">
        <v>34061</v>
      </c>
      <c r="S437" s="289">
        <v>198201</v>
      </c>
      <c r="T437" s="289">
        <v>198201</v>
      </c>
      <c r="U437" s="289">
        <v>5721</v>
      </c>
      <c r="V437" s="287">
        <v>2017</v>
      </c>
      <c r="W437" s="404" t="s">
        <v>662</v>
      </c>
      <c r="X437" s="273" t="str">
        <f t="shared" si="6"/>
        <v/>
      </c>
    </row>
    <row r="438" spans="1:24" x14ac:dyDescent="0.2">
      <c r="A438" s="287">
        <v>7314</v>
      </c>
      <c r="B438" s="288" t="s">
        <v>38</v>
      </c>
      <c r="C438" s="288" t="s">
        <v>1387</v>
      </c>
      <c r="D438" s="288" t="s">
        <v>871</v>
      </c>
      <c r="E438" s="288" t="s">
        <v>61</v>
      </c>
      <c r="F438" s="287">
        <v>15296</v>
      </c>
      <c r="G438" s="288" t="s">
        <v>62</v>
      </c>
      <c r="H438" s="288" t="s">
        <v>1392</v>
      </c>
      <c r="I438" s="288" t="s">
        <v>63</v>
      </c>
      <c r="J438" s="287">
        <v>22</v>
      </c>
      <c r="K438" s="287">
        <v>1</v>
      </c>
      <c r="L438" s="288" t="s">
        <v>39</v>
      </c>
      <c r="M438" s="288" t="s">
        <v>43</v>
      </c>
      <c r="N438" s="288" t="s">
        <v>51</v>
      </c>
      <c r="O438" s="288" t="s">
        <v>51</v>
      </c>
      <c r="P438" s="288" t="s">
        <v>52</v>
      </c>
      <c r="Q438" s="289">
        <v>0</v>
      </c>
      <c r="R438" s="289">
        <v>0</v>
      </c>
      <c r="S438" s="289">
        <v>0</v>
      </c>
      <c r="T438" s="289">
        <v>0</v>
      </c>
      <c r="U438" s="289">
        <v>4651.0249999999996</v>
      </c>
      <c r="V438" s="287">
        <v>2017</v>
      </c>
      <c r="W438" s="404" t="s">
        <v>662</v>
      </c>
      <c r="X438" s="273" t="str">
        <f t="shared" si="6"/>
        <v/>
      </c>
    </row>
    <row r="439" spans="1:24" x14ac:dyDescent="0.2">
      <c r="A439" s="287">
        <v>7314</v>
      </c>
      <c r="B439" s="288" t="s">
        <v>38</v>
      </c>
      <c r="C439" s="288" t="s">
        <v>1387</v>
      </c>
      <c r="D439" s="288" t="s">
        <v>871</v>
      </c>
      <c r="E439" s="288" t="s">
        <v>61</v>
      </c>
      <c r="F439" s="287">
        <v>15296</v>
      </c>
      <c r="G439" s="288" t="s">
        <v>62</v>
      </c>
      <c r="H439" s="288" t="s">
        <v>1392</v>
      </c>
      <c r="I439" s="288" t="s">
        <v>63</v>
      </c>
      <c r="J439" s="287">
        <v>22</v>
      </c>
      <c r="K439" s="287">
        <v>1</v>
      </c>
      <c r="L439" s="288" t="s">
        <v>39</v>
      </c>
      <c r="M439" s="288" t="s">
        <v>43</v>
      </c>
      <c r="N439" s="288" t="s">
        <v>44</v>
      </c>
      <c r="O439" s="288" t="s">
        <v>44</v>
      </c>
      <c r="P439" s="288" t="s">
        <v>1195</v>
      </c>
      <c r="Q439" s="289">
        <v>0</v>
      </c>
      <c r="R439" s="289">
        <v>0</v>
      </c>
      <c r="S439" s="289">
        <v>0</v>
      </c>
      <c r="T439" s="289">
        <v>0</v>
      </c>
      <c r="U439" s="289">
        <v>314970.98</v>
      </c>
      <c r="V439" s="287">
        <v>2017</v>
      </c>
      <c r="W439" s="404" t="s">
        <v>662</v>
      </c>
      <c r="X439" s="273" t="str">
        <f t="shared" si="6"/>
        <v/>
      </c>
    </row>
    <row r="440" spans="1:24" x14ac:dyDescent="0.2">
      <c r="A440" s="287">
        <v>7314</v>
      </c>
      <c r="B440" s="288" t="s">
        <v>38</v>
      </c>
      <c r="C440" s="288" t="s">
        <v>1387</v>
      </c>
      <c r="D440" s="288" t="s">
        <v>871</v>
      </c>
      <c r="E440" s="288" t="s">
        <v>61</v>
      </c>
      <c r="F440" s="287">
        <v>15296</v>
      </c>
      <c r="G440" s="288" t="s">
        <v>62</v>
      </c>
      <c r="H440" s="288" t="s">
        <v>1392</v>
      </c>
      <c r="I440" s="288" t="s">
        <v>63</v>
      </c>
      <c r="J440" s="287">
        <v>22</v>
      </c>
      <c r="K440" s="287">
        <v>1</v>
      </c>
      <c r="L440" s="288" t="s">
        <v>39</v>
      </c>
      <c r="M440" s="288" t="s">
        <v>46</v>
      </c>
      <c r="N440" s="288" t="s">
        <v>51</v>
      </c>
      <c r="O440" s="288" t="s">
        <v>51</v>
      </c>
      <c r="P440" s="288" t="s">
        <v>52</v>
      </c>
      <c r="Q440" s="289">
        <v>19365</v>
      </c>
      <c r="R440" s="289">
        <v>19365</v>
      </c>
      <c r="S440" s="289">
        <v>112519</v>
      </c>
      <c r="T440" s="289">
        <v>112519</v>
      </c>
      <c r="U440" s="289">
        <v>9442.8960000000006</v>
      </c>
      <c r="V440" s="287">
        <v>2017</v>
      </c>
      <c r="W440" s="404" t="s">
        <v>662</v>
      </c>
      <c r="X440" s="273" t="str">
        <f t="shared" si="6"/>
        <v/>
      </c>
    </row>
    <row r="441" spans="1:24" x14ac:dyDescent="0.2">
      <c r="A441" s="287">
        <v>7314</v>
      </c>
      <c r="B441" s="288" t="s">
        <v>38</v>
      </c>
      <c r="C441" s="288" t="s">
        <v>1387</v>
      </c>
      <c r="D441" s="288" t="s">
        <v>871</v>
      </c>
      <c r="E441" s="288" t="s">
        <v>61</v>
      </c>
      <c r="F441" s="287">
        <v>15296</v>
      </c>
      <c r="G441" s="288" t="s">
        <v>62</v>
      </c>
      <c r="H441" s="288" t="s">
        <v>1392</v>
      </c>
      <c r="I441" s="288" t="s">
        <v>63</v>
      </c>
      <c r="J441" s="287">
        <v>22</v>
      </c>
      <c r="K441" s="287">
        <v>1</v>
      </c>
      <c r="L441" s="288" t="s">
        <v>39</v>
      </c>
      <c r="M441" s="288" t="s">
        <v>46</v>
      </c>
      <c r="N441" s="288" t="s">
        <v>44</v>
      </c>
      <c r="O441" s="288" t="s">
        <v>44</v>
      </c>
      <c r="P441" s="288" t="s">
        <v>1195</v>
      </c>
      <c r="Q441" s="289">
        <v>7496270</v>
      </c>
      <c r="R441" s="289">
        <v>7496270</v>
      </c>
      <c r="S441" s="289">
        <v>7706698</v>
      </c>
      <c r="T441" s="289">
        <v>7706698</v>
      </c>
      <c r="U441" s="289">
        <v>639487.1</v>
      </c>
      <c r="V441" s="287">
        <v>2017</v>
      </c>
      <c r="W441" s="404" t="s">
        <v>662</v>
      </c>
      <c r="X441" s="273" t="str">
        <f t="shared" si="6"/>
        <v/>
      </c>
    </row>
    <row r="442" spans="1:24" x14ac:dyDescent="0.2">
      <c r="A442" s="287">
        <v>7337</v>
      </c>
      <c r="B442" s="288" t="s">
        <v>38</v>
      </c>
      <c r="C442" s="288" t="s">
        <v>1387</v>
      </c>
      <c r="D442" s="288" t="s">
        <v>872</v>
      </c>
      <c r="E442" s="288" t="s">
        <v>855</v>
      </c>
      <c r="F442" s="287">
        <v>19794</v>
      </c>
      <c r="G442" s="288" t="s">
        <v>94</v>
      </c>
      <c r="H442" s="288" t="s">
        <v>1393</v>
      </c>
      <c r="I442" s="288" t="s">
        <v>63</v>
      </c>
      <c r="J442" s="287">
        <v>22</v>
      </c>
      <c r="K442" s="287">
        <v>1</v>
      </c>
      <c r="L442" s="288" t="s">
        <v>39</v>
      </c>
      <c r="M442" s="288" t="s">
        <v>55</v>
      </c>
      <c r="N442" s="288" t="s">
        <v>51</v>
      </c>
      <c r="O442" s="288" t="s">
        <v>51</v>
      </c>
      <c r="P442" s="288" t="s">
        <v>52</v>
      </c>
      <c r="Q442" s="289">
        <v>0</v>
      </c>
      <c r="R442" s="289">
        <v>0</v>
      </c>
      <c r="S442" s="289">
        <v>0</v>
      </c>
      <c r="T442" s="289">
        <v>0</v>
      </c>
      <c r="U442" s="289">
        <v>0</v>
      </c>
      <c r="V442" s="287">
        <v>2017</v>
      </c>
      <c r="W442" s="404"/>
      <c r="X442" s="273" t="str">
        <f t="shared" si="6"/>
        <v/>
      </c>
    </row>
    <row r="443" spans="1:24" x14ac:dyDescent="0.2">
      <c r="A443" s="287">
        <v>7381</v>
      </c>
      <c r="B443" s="288" t="s">
        <v>38</v>
      </c>
      <c r="C443" s="288" t="s">
        <v>1387</v>
      </c>
      <c r="D443" s="288" t="s">
        <v>457</v>
      </c>
      <c r="E443" s="288" t="s">
        <v>141</v>
      </c>
      <c r="F443" s="287">
        <v>7601</v>
      </c>
      <c r="G443" s="288" t="s">
        <v>94</v>
      </c>
      <c r="H443" s="288" t="s">
        <v>1393</v>
      </c>
      <c r="I443" s="288" t="s">
        <v>63</v>
      </c>
      <c r="J443" s="287">
        <v>22</v>
      </c>
      <c r="K443" s="287">
        <v>1</v>
      </c>
      <c r="L443" s="288" t="s">
        <v>39</v>
      </c>
      <c r="M443" s="288" t="s">
        <v>76</v>
      </c>
      <c r="N443" s="288" t="s">
        <v>77</v>
      </c>
      <c r="O443" s="288" t="s">
        <v>77</v>
      </c>
      <c r="P443" s="288" t="s">
        <v>1387</v>
      </c>
      <c r="Q443" s="289">
        <v>0</v>
      </c>
      <c r="R443" s="289">
        <v>0</v>
      </c>
      <c r="S443" s="289">
        <v>102973</v>
      </c>
      <c r="T443" s="289">
        <v>102973</v>
      </c>
      <c r="U443" s="289">
        <v>11177</v>
      </c>
      <c r="V443" s="287">
        <v>2017</v>
      </c>
      <c r="W443" s="404"/>
      <c r="X443" s="273" t="str">
        <f t="shared" si="6"/>
        <v/>
      </c>
    </row>
    <row r="444" spans="1:24" x14ac:dyDescent="0.2">
      <c r="A444" s="287">
        <v>7396</v>
      </c>
      <c r="B444" s="288" t="s">
        <v>38</v>
      </c>
      <c r="C444" s="288" t="s">
        <v>1387</v>
      </c>
      <c r="D444" s="288" t="s">
        <v>873</v>
      </c>
      <c r="E444" s="288" t="s">
        <v>1303</v>
      </c>
      <c r="F444" s="287">
        <v>3477</v>
      </c>
      <c r="G444" s="288" t="s">
        <v>86</v>
      </c>
      <c r="H444" s="288" t="s">
        <v>1393</v>
      </c>
      <c r="I444" s="288" t="s">
        <v>63</v>
      </c>
      <c r="J444" s="287">
        <v>22</v>
      </c>
      <c r="K444" s="287">
        <v>1</v>
      </c>
      <c r="L444" s="288" t="s">
        <v>39</v>
      </c>
      <c r="M444" s="288" t="s">
        <v>56</v>
      </c>
      <c r="N444" s="288" t="s">
        <v>51</v>
      </c>
      <c r="O444" s="288" t="s">
        <v>51</v>
      </c>
      <c r="P444" s="288" t="s">
        <v>52</v>
      </c>
      <c r="Q444" s="289">
        <v>761</v>
      </c>
      <c r="R444" s="289">
        <v>761</v>
      </c>
      <c r="S444" s="289">
        <v>4443</v>
      </c>
      <c r="T444" s="289">
        <v>4443</v>
      </c>
      <c r="U444" s="289">
        <v>439</v>
      </c>
      <c r="V444" s="287">
        <v>2017</v>
      </c>
      <c r="W444" s="404"/>
      <c r="X444" s="273" t="str">
        <f t="shared" si="6"/>
        <v/>
      </c>
    </row>
    <row r="445" spans="1:24" x14ac:dyDescent="0.2">
      <c r="A445" s="287">
        <v>7501</v>
      </c>
      <c r="B445" s="288" t="s">
        <v>38</v>
      </c>
      <c r="C445" s="288" t="s">
        <v>1387</v>
      </c>
      <c r="D445" s="288" t="s">
        <v>1304</v>
      </c>
      <c r="E445" s="288" t="s">
        <v>1207</v>
      </c>
      <c r="F445" s="287">
        <v>15371</v>
      </c>
      <c r="G445" s="288" t="s">
        <v>86</v>
      </c>
      <c r="H445" s="288" t="s">
        <v>1393</v>
      </c>
      <c r="I445" s="288" t="s">
        <v>63</v>
      </c>
      <c r="J445" s="287">
        <v>22</v>
      </c>
      <c r="K445" s="287">
        <v>1</v>
      </c>
      <c r="L445" s="288" t="s">
        <v>39</v>
      </c>
      <c r="M445" s="288" t="s">
        <v>76</v>
      </c>
      <c r="N445" s="288" t="s">
        <v>77</v>
      </c>
      <c r="O445" s="288" t="s">
        <v>77</v>
      </c>
      <c r="P445" s="288" t="s">
        <v>1387</v>
      </c>
      <c r="Q445" s="289">
        <v>0</v>
      </c>
      <c r="R445" s="289">
        <v>0</v>
      </c>
      <c r="S445" s="289">
        <v>46874</v>
      </c>
      <c r="T445" s="289">
        <v>46874</v>
      </c>
      <c r="U445" s="289">
        <v>5088</v>
      </c>
      <c r="V445" s="287">
        <v>2017</v>
      </c>
      <c r="W445" s="404"/>
      <c r="X445" s="273" t="str">
        <f t="shared" si="6"/>
        <v/>
      </c>
    </row>
    <row r="446" spans="1:24" x14ac:dyDescent="0.2">
      <c r="A446" s="287">
        <v>7513</v>
      </c>
      <c r="B446" s="288" t="s">
        <v>38</v>
      </c>
      <c r="C446" s="288" t="s">
        <v>1387</v>
      </c>
      <c r="D446" s="288" t="s">
        <v>1305</v>
      </c>
      <c r="E446" s="288" t="s">
        <v>1306</v>
      </c>
      <c r="F446" s="287">
        <v>1984</v>
      </c>
      <c r="G446" s="288" t="s">
        <v>95</v>
      </c>
      <c r="H446" s="288" t="s">
        <v>1393</v>
      </c>
      <c r="I446" s="288" t="s">
        <v>63</v>
      </c>
      <c r="J446" s="287">
        <v>22</v>
      </c>
      <c r="K446" s="287">
        <v>2</v>
      </c>
      <c r="L446" s="288" t="s">
        <v>57</v>
      </c>
      <c r="M446" s="288" t="s">
        <v>47</v>
      </c>
      <c r="N446" s="288" t="s">
        <v>74</v>
      </c>
      <c r="O446" s="288" t="s">
        <v>75</v>
      </c>
      <c r="P446" s="288" t="s">
        <v>50</v>
      </c>
      <c r="Q446" s="289">
        <v>379011</v>
      </c>
      <c r="R446" s="289">
        <v>379011</v>
      </c>
      <c r="S446" s="289">
        <v>3411099</v>
      </c>
      <c r="T446" s="289">
        <v>3411099</v>
      </c>
      <c r="U446" s="289">
        <v>209738</v>
      </c>
      <c r="V446" s="287">
        <v>2017</v>
      </c>
      <c r="W446" s="404"/>
      <c r="X446" s="273">
        <f t="shared" si="6"/>
        <v>16.263619372741228</v>
      </c>
    </row>
    <row r="447" spans="1:24" x14ac:dyDescent="0.2">
      <c r="A447" s="287">
        <v>7583</v>
      </c>
      <c r="B447" s="288" t="s">
        <v>38</v>
      </c>
      <c r="C447" s="288" t="s">
        <v>1387</v>
      </c>
      <c r="D447" s="288" t="s">
        <v>874</v>
      </c>
      <c r="E447" s="288" t="s">
        <v>127</v>
      </c>
      <c r="F447" s="287">
        <v>5914</v>
      </c>
      <c r="G447" s="288" t="s">
        <v>62</v>
      </c>
      <c r="H447" s="288" t="s">
        <v>1392</v>
      </c>
      <c r="I447" s="288" t="s">
        <v>63</v>
      </c>
      <c r="J447" s="287">
        <v>22</v>
      </c>
      <c r="K447" s="287">
        <v>2</v>
      </c>
      <c r="L447" s="288" t="s">
        <v>57</v>
      </c>
      <c r="M447" s="288" t="s">
        <v>40</v>
      </c>
      <c r="N447" s="288" t="s">
        <v>41</v>
      </c>
      <c r="O447" s="288" t="s">
        <v>42</v>
      </c>
      <c r="P447" s="288" t="s">
        <v>1387</v>
      </c>
      <c r="Q447" s="289">
        <v>0</v>
      </c>
      <c r="R447" s="289">
        <v>0</v>
      </c>
      <c r="S447" s="289">
        <v>54678</v>
      </c>
      <c r="T447" s="289">
        <v>54678</v>
      </c>
      <c r="U447" s="289">
        <v>5935</v>
      </c>
      <c r="V447" s="287">
        <v>2017</v>
      </c>
      <c r="W447" s="404"/>
      <c r="X447" s="273" t="str">
        <f t="shared" si="6"/>
        <v/>
      </c>
    </row>
    <row r="448" spans="1:24" x14ac:dyDescent="0.2">
      <c r="A448" s="287">
        <v>7784</v>
      </c>
      <c r="B448" s="288" t="s">
        <v>38</v>
      </c>
      <c r="C448" s="288" t="s">
        <v>1387</v>
      </c>
      <c r="D448" s="288" t="s">
        <v>875</v>
      </c>
      <c r="E448" s="288" t="s">
        <v>1523</v>
      </c>
      <c r="F448" s="287">
        <v>58651</v>
      </c>
      <c r="G448" s="288" t="s">
        <v>62</v>
      </c>
      <c r="H448" s="288" t="s">
        <v>1392</v>
      </c>
      <c r="I448" s="288" t="s">
        <v>63</v>
      </c>
      <c r="J448" s="287">
        <v>22</v>
      </c>
      <c r="K448" s="287">
        <v>2</v>
      </c>
      <c r="L448" s="288" t="s">
        <v>57</v>
      </c>
      <c r="M448" s="288" t="s">
        <v>43</v>
      </c>
      <c r="N448" s="288" t="s">
        <v>44</v>
      </c>
      <c r="O448" s="288" t="s">
        <v>44</v>
      </c>
      <c r="P448" s="288" t="s">
        <v>1195</v>
      </c>
      <c r="Q448" s="289">
        <v>37085</v>
      </c>
      <c r="R448" s="289">
        <v>37085</v>
      </c>
      <c r="S448" s="289">
        <v>38199</v>
      </c>
      <c r="T448" s="289">
        <v>38199</v>
      </c>
      <c r="U448" s="289">
        <v>10593</v>
      </c>
      <c r="V448" s="287">
        <v>2017</v>
      </c>
      <c r="W448" s="404"/>
      <c r="X448" s="273" t="str">
        <f t="shared" si="6"/>
        <v/>
      </c>
    </row>
    <row r="449" spans="1:24" x14ac:dyDescent="0.2">
      <c r="A449" s="287">
        <v>7784</v>
      </c>
      <c r="B449" s="288" t="s">
        <v>38</v>
      </c>
      <c r="C449" s="288" t="s">
        <v>1387</v>
      </c>
      <c r="D449" s="288" t="s">
        <v>875</v>
      </c>
      <c r="E449" s="288" t="s">
        <v>1523</v>
      </c>
      <c r="F449" s="287">
        <v>58651</v>
      </c>
      <c r="G449" s="288" t="s">
        <v>62</v>
      </c>
      <c r="H449" s="288" t="s">
        <v>1392</v>
      </c>
      <c r="I449" s="288" t="s">
        <v>63</v>
      </c>
      <c r="J449" s="287">
        <v>22</v>
      </c>
      <c r="K449" s="287">
        <v>2</v>
      </c>
      <c r="L449" s="288" t="s">
        <v>57</v>
      </c>
      <c r="M449" s="288" t="s">
        <v>46</v>
      </c>
      <c r="N449" s="288" t="s">
        <v>44</v>
      </c>
      <c r="O449" s="288" t="s">
        <v>44</v>
      </c>
      <c r="P449" s="288" t="s">
        <v>1195</v>
      </c>
      <c r="Q449" s="289">
        <v>249858</v>
      </c>
      <c r="R449" s="289">
        <v>249858</v>
      </c>
      <c r="S449" s="289">
        <v>257354</v>
      </c>
      <c r="T449" s="289">
        <v>257354</v>
      </c>
      <c r="U449" s="289">
        <v>22549</v>
      </c>
      <c r="V449" s="287">
        <v>2017</v>
      </c>
      <c r="W449" s="404"/>
      <c r="X449" s="273" t="str">
        <f t="shared" si="6"/>
        <v/>
      </c>
    </row>
    <row r="450" spans="1:24" x14ac:dyDescent="0.2">
      <c r="A450" s="287">
        <v>7869</v>
      </c>
      <c r="B450" s="288" t="s">
        <v>38</v>
      </c>
      <c r="C450" s="288" t="s">
        <v>1387</v>
      </c>
      <c r="D450" s="288" t="s">
        <v>876</v>
      </c>
      <c r="E450" s="288" t="s">
        <v>741</v>
      </c>
      <c r="F450" s="287">
        <v>56505</v>
      </c>
      <c r="G450" s="288" t="s">
        <v>62</v>
      </c>
      <c r="H450" s="288" t="s">
        <v>1392</v>
      </c>
      <c r="I450" s="288" t="s">
        <v>63</v>
      </c>
      <c r="J450" s="287">
        <v>22</v>
      </c>
      <c r="K450" s="287">
        <v>1</v>
      </c>
      <c r="L450" s="288" t="s">
        <v>39</v>
      </c>
      <c r="M450" s="288" t="s">
        <v>55</v>
      </c>
      <c r="N450" s="288" t="s">
        <v>51</v>
      </c>
      <c r="O450" s="288" t="s">
        <v>51</v>
      </c>
      <c r="P450" s="288" t="s">
        <v>52</v>
      </c>
      <c r="Q450" s="289">
        <v>1326</v>
      </c>
      <c r="R450" s="289">
        <v>1326</v>
      </c>
      <c r="S450" s="289">
        <v>7610</v>
      </c>
      <c r="T450" s="289">
        <v>7610</v>
      </c>
      <c r="U450" s="289">
        <v>708.70699999999999</v>
      </c>
      <c r="V450" s="287">
        <v>2017</v>
      </c>
      <c r="W450" s="404" t="s">
        <v>662</v>
      </c>
      <c r="X450" s="273" t="str">
        <f t="shared" si="6"/>
        <v/>
      </c>
    </row>
    <row r="451" spans="1:24" x14ac:dyDescent="0.2">
      <c r="A451" s="287">
        <v>7869</v>
      </c>
      <c r="B451" s="288" t="s">
        <v>38</v>
      </c>
      <c r="C451" s="288" t="s">
        <v>1387</v>
      </c>
      <c r="D451" s="288" t="s">
        <v>876</v>
      </c>
      <c r="E451" s="288" t="s">
        <v>741</v>
      </c>
      <c r="F451" s="287">
        <v>56505</v>
      </c>
      <c r="G451" s="288" t="s">
        <v>62</v>
      </c>
      <c r="H451" s="288" t="s">
        <v>1392</v>
      </c>
      <c r="I451" s="288" t="s">
        <v>63</v>
      </c>
      <c r="J451" s="287">
        <v>22</v>
      </c>
      <c r="K451" s="287">
        <v>1</v>
      </c>
      <c r="L451" s="288" t="s">
        <v>39</v>
      </c>
      <c r="M451" s="288" t="s">
        <v>55</v>
      </c>
      <c r="N451" s="288" t="s">
        <v>81</v>
      </c>
      <c r="O451" s="288" t="s">
        <v>72</v>
      </c>
      <c r="P451" s="288" t="s">
        <v>52</v>
      </c>
      <c r="Q451" s="289">
        <v>0</v>
      </c>
      <c r="R451" s="289">
        <v>0</v>
      </c>
      <c r="S451" s="289">
        <v>0</v>
      </c>
      <c r="T451" s="289">
        <v>0</v>
      </c>
      <c r="U451" s="289">
        <v>0</v>
      </c>
      <c r="V451" s="287">
        <v>2017</v>
      </c>
      <c r="W451" s="404" t="s">
        <v>662</v>
      </c>
      <c r="X451" s="273" t="str">
        <f t="shared" si="6"/>
        <v/>
      </c>
    </row>
    <row r="452" spans="1:24" x14ac:dyDescent="0.2">
      <c r="A452" s="287">
        <v>7869</v>
      </c>
      <c r="B452" s="288" t="s">
        <v>38</v>
      </c>
      <c r="C452" s="288" t="s">
        <v>1387</v>
      </c>
      <c r="D452" s="288" t="s">
        <v>876</v>
      </c>
      <c r="E452" s="288" t="s">
        <v>741</v>
      </c>
      <c r="F452" s="287">
        <v>56505</v>
      </c>
      <c r="G452" s="288" t="s">
        <v>62</v>
      </c>
      <c r="H452" s="288" t="s">
        <v>1392</v>
      </c>
      <c r="I452" s="288" t="s">
        <v>63</v>
      </c>
      <c r="J452" s="287">
        <v>22</v>
      </c>
      <c r="K452" s="287">
        <v>1</v>
      </c>
      <c r="L452" s="288" t="s">
        <v>39</v>
      </c>
      <c r="M452" s="288" t="s">
        <v>55</v>
      </c>
      <c r="N452" s="288" t="s">
        <v>44</v>
      </c>
      <c r="O452" s="288" t="s">
        <v>44</v>
      </c>
      <c r="P452" s="288" t="s">
        <v>1195</v>
      </c>
      <c r="Q452" s="289">
        <v>1045005</v>
      </c>
      <c r="R452" s="289">
        <v>1045005</v>
      </c>
      <c r="S452" s="289">
        <v>1073221</v>
      </c>
      <c r="T452" s="289">
        <v>1073221</v>
      </c>
      <c r="U452" s="289">
        <v>99983.293000000005</v>
      </c>
      <c r="V452" s="287">
        <v>2017</v>
      </c>
      <c r="W452" s="404" t="s">
        <v>662</v>
      </c>
      <c r="X452" s="273" t="str">
        <f t="shared" si="6"/>
        <v/>
      </c>
    </row>
    <row r="453" spans="1:24" x14ac:dyDescent="0.2">
      <c r="A453" s="287">
        <v>7909</v>
      </c>
      <c r="B453" s="288" t="s">
        <v>38</v>
      </c>
      <c r="C453" s="288" t="s">
        <v>1387</v>
      </c>
      <c r="D453" s="288" t="s">
        <v>33</v>
      </c>
      <c r="E453" s="288" t="s">
        <v>61</v>
      </c>
      <c r="F453" s="287">
        <v>15296</v>
      </c>
      <c r="G453" s="288" t="s">
        <v>62</v>
      </c>
      <c r="H453" s="288" t="s">
        <v>1392</v>
      </c>
      <c r="I453" s="288" t="s">
        <v>63</v>
      </c>
      <c r="J453" s="287">
        <v>22</v>
      </c>
      <c r="K453" s="287">
        <v>1</v>
      </c>
      <c r="L453" s="288" t="s">
        <v>39</v>
      </c>
      <c r="M453" s="288" t="s">
        <v>55</v>
      </c>
      <c r="N453" s="288" t="s">
        <v>44</v>
      </c>
      <c r="O453" s="288" t="s">
        <v>44</v>
      </c>
      <c r="P453" s="288" t="s">
        <v>1195</v>
      </c>
      <c r="Q453" s="289">
        <v>533193</v>
      </c>
      <c r="R453" s="289">
        <v>533193</v>
      </c>
      <c r="S453" s="289">
        <v>552388</v>
      </c>
      <c r="T453" s="289">
        <v>552388</v>
      </c>
      <c r="U453" s="289">
        <v>48335</v>
      </c>
      <c r="V453" s="287">
        <v>2017</v>
      </c>
      <c r="W453" s="404" t="s">
        <v>662</v>
      </c>
      <c r="X453" s="273" t="str">
        <f t="shared" si="6"/>
        <v/>
      </c>
    </row>
    <row r="454" spans="1:24" x14ac:dyDescent="0.2">
      <c r="A454" s="287">
        <v>7910</v>
      </c>
      <c r="B454" s="288" t="s">
        <v>38</v>
      </c>
      <c r="C454" s="288" t="s">
        <v>1387</v>
      </c>
      <c r="D454" s="288" t="s">
        <v>1208</v>
      </c>
      <c r="E454" s="288" t="s">
        <v>61</v>
      </c>
      <c r="F454" s="287">
        <v>15296</v>
      </c>
      <c r="G454" s="288" t="s">
        <v>62</v>
      </c>
      <c r="H454" s="288" t="s">
        <v>1392</v>
      </c>
      <c r="I454" s="288" t="s">
        <v>63</v>
      </c>
      <c r="J454" s="287">
        <v>22</v>
      </c>
      <c r="K454" s="287">
        <v>1</v>
      </c>
      <c r="L454" s="288" t="s">
        <v>39</v>
      </c>
      <c r="M454" s="288" t="s">
        <v>55</v>
      </c>
      <c r="N454" s="288" t="s">
        <v>44</v>
      </c>
      <c r="O454" s="288" t="s">
        <v>44</v>
      </c>
      <c r="P454" s="288" t="s">
        <v>1195</v>
      </c>
      <c r="Q454" s="289">
        <v>930070</v>
      </c>
      <c r="R454" s="289">
        <v>930070</v>
      </c>
      <c r="S454" s="289">
        <v>973783</v>
      </c>
      <c r="T454" s="289">
        <v>973783</v>
      </c>
      <c r="U454" s="289">
        <v>86709</v>
      </c>
      <c r="V454" s="287">
        <v>2017</v>
      </c>
      <c r="W454" s="404" t="s">
        <v>662</v>
      </c>
      <c r="X454" s="273" t="str">
        <f t="shared" si="6"/>
        <v/>
      </c>
    </row>
    <row r="455" spans="1:24" s="184" customFormat="1" x14ac:dyDescent="0.2">
      <c r="A455" s="287">
        <v>7912</v>
      </c>
      <c r="B455" s="288" t="s">
        <v>38</v>
      </c>
      <c r="C455" s="288" t="s">
        <v>1387</v>
      </c>
      <c r="D455" s="288" t="s">
        <v>34</v>
      </c>
      <c r="E455" s="288" t="s">
        <v>61</v>
      </c>
      <c r="F455" s="287">
        <v>15296</v>
      </c>
      <c r="G455" s="288" t="s">
        <v>62</v>
      </c>
      <c r="H455" s="288" t="s">
        <v>1392</v>
      </c>
      <c r="I455" s="288" t="s">
        <v>63</v>
      </c>
      <c r="J455" s="287">
        <v>22</v>
      </c>
      <c r="K455" s="287">
        <v>1</v>
      </c>
      <c r="L455" s="288" t="s">
        <v>39</v>
      </c>
      <c r="M455" s="288" t="s">
        <v>55</v>
      </c>
      <c r="N455" s="288" t="s">
        <v>44</v>
      </c>
      <c r="O455" s="288" t="s">
        <v>44</v>
      </c>
      <c r="P455" s="288" t="s">
        <v>1195</v>
      </c>
      <c r="Q455" s="289">
        <v>506760</v>
      </c>
      <c r="R455" s="289">
        <v>506760</v>
      </c>
      <c r="S455" s="289">
        <v>520948</v>
      </c>
      <c r="T455" s="289">
        <v>520948</v>
      </c>
      <c r="U455" s="289">
        <v>48984</v>
      </c>
      <c r="V455" s="287">
        <v>2017</v>
      </c>
      <c r="W455" s="404" t="s">
        <v>662</v>
      </c>
      <c r="X455" s="453" t="str">
        <f t="shared" ref="X455:X518" si="7">IF(OR(K455&gt;3,T455=0),"",IF(N455="WDS",T455/U455,""))</f>
        <v/>
      </c>
    </row>
    <row r="456" spans="1:24" s="184" customFormat="1" x14ac:dyDescent="0.2">
      <c r="A456" s="287">
        <v>7913</v>
      </c>
      <c r="B456" s="288" t="s">
        <v>38</v>
      </c>
      <c r="C456" s="288" t="s">
        <v>1387</v>
      </c>
      <c r="D456" s="288" t="s">
        <v>35</v>
      </c>
      <c r="E456" s="288" t="s">
        <v>61</v>
      </c>
      <c r="F456" s="287">
        <v>15296</v>
      </c>
      <c r="G456" s="288" t="s">
        <v>62</v>
      </c>
      <c r="H456" s="288" t="s">
        <v>1392</v>
      </c>
      <c r="I456" s="288" t="s">
        <v>63</v>
      </c>
      <c r="J456" s="287">
        <v>22</v>
      </c>
      <c r="K456" s="287">
        <v>1</v>
      </c>
      <c r="L456" s="288" t="s">
        <v>39</v>
      </c>
      <c r="M456" s="288" t="s">
        <v>55</v>
      </c>
      <c r="N456" s="288" t="s">
        <v>44</v>
      </c>
      <c r="O456" s="288" t="s">
        <v>44</v>
      </c>
      <c r="P456" s="288" t="s">
        <v>1195</v>
      </c>
      <c r="Q456" s="289">
        <v>299189</v>
      </c>
      <c r="R456" s="289">
        <v>299189</v>
      </c>
      <c r="S456" s="289">
        <v>307565</v>
      </c>
      <c r="T456" s="289">
        <v>307565</v>
      </c>
      <c r="U456" s="289">
        <v>25775</v>
      </c>
      <c r="V456" s="287">
        <v>2017</v>
      </c>
      <c r="W456" s="404" t="s">
        <v>662</v>
      </c>
      <c r="X456" s="453" t="str">
        <f t="shared" si="7"/>
        <v/>
      </c>
    </row>
    <row r="457" spans="1:24" s="184" customFormat="1" x14ac:dyDescent="0.2">
      <c r="A457" s="287">
        <v>7914</v>
      </c>
      <c r="B457" s="288" t="s">
        <v>38</v>
      </c>
      <c r="C457" s="288" t="s">
        <v>1387</v>
      </c>
      <c r="D457" s="288" t="s">
        <v>36</v>
      </c>
      <c r="E457" s="288" t="s">
        <v>61</v>
      </c>
      <c r="F457" s="287">
        <v>15296</v>
      </c>
      <c r="G457" s="288" t="s">
        <v>62</v>
      </c>
      <c r="H457" s="288" t="s">
        <v>1392</v>
      </c>
      <c r="I457" s="288" t="s">
        <v>63</v>
      </c>
      <c r="J457" s="287">
        <v>22</v>
      </c>
      <c r="K457" s="287">
        <v>1</v>
      </c>
      <c r="L457" s="288" t="s">
        <v>39</v>
      </c>
      <c r="M457" s="288" t="s">
        <v>55</v>
      </c>
      <c r="N457" s="288" t="s">
        <v>44</v>
      </c>
      <c r="O457" s="288" t="s">
        <v>44</v>
      </c>
      <c r="P457" s="288" t="s">
        <v>1195</v>
      </c>
      <c r="Q457" s="289">
        <v>234749</v>
      </c>
      <c r="R457" s="289">
        <v>234749</v>
      </c>
      <c r="S457" s="289">
        <v>243434</v>
      </c>
      <c r="T457" s="289">
        <v>243434</v>
      </c>
      <c r="U457" s="289">
        <v>20625</v>
      </c>
      <c r="V457" s="287">
        <v>2017</v>
      </c>
      <c r="W457" s="404" t="s">
        <v>662</v>
      </c>
      <c r="X457" s="453" t="str">
        <f t="shared" si="7"/>
        <v/>
      </c>
    </row>
    <row r="458" spans="1:24" s="184" customFormat="1" x14ac:dyDescent="0.2">
      <c r="A458" s="287">
        <v>7915</v>
      </c>
      <c r="B458" s="288" t="s">
        <v>38</v>
      </c>
      <c r="C458" s="288" t="s">
        <v>1387</v>
      </c>
      <c r="D458" s="288" t="s">
        <v>37</v>
      </c>
      <c r="E458" s="288" t="s">
        <v>61</v>
      </c>
      <c r="F458" s="287">
        <v>15296</v>
      </c>
      <c r="G458" s="288" t="s">
        <v>62</v>
      </c>
      <c r="H458" s="288" t="s">
        <v>1392</v>
      </c>
      <c r="I458" s="288" t="s">
        <v>63</v>
      </c>
      <c r="J458" s="287">
        <v>22</v>
      </c>
      <c r="K458" s="287">
        <v>1</v>
      </c>
      <c r="L458" s="288" t="s">
        <v>39</v>
      </c>
      <c r="M458" s="288" t="s">
        <v>55</v>
      </c>
      <c r="N458" s="288" t="s">
        <v>44</v>
      </c>
      <c r="O458" s="288" t="s">
        <v>44</v>
      </c>
      <c r="P458" s="288" t="s">
        <v>1195</v>
      </c>
      <c r="Q458" s="289">
        <v>404748</v>
      </c>
      <c r="R458" s="289">
        <v>404748</v>
      </c>
      <c r="S458" s="289">
        <v>419722</v>
      </c>
      <c r="T458" s="289">
        <v>419722</v>
      </c>
      <c r="U458" s="289">
        <v>37362</v>
      </c>
      <c r="V458" s="287">
        <v>2017</v>
      </c>
      <c r="W458" s="404" t="s">
        <v>662</v>
      </c>
      <c r="X458" s="453" t="str">
        <f t="shared" si="7"/>
        <v/>
      </c>
    </row>
    <row r="459" spans="1:24" s="184" customFormat="1" x14ac:dyDescent="0.2">
      <c r="A459" s="287">
        <v>8002</v>
      </c>
      <c r="B459" s="288" t="s">
        <v>38</v>
      </c>
      <c r="C459" s="288" t="s">
        <v>1387</v>
      </c>
      <c r="D459" s="288" t="s">
        <v>156</v>
      </c>
      <c r="E459" s="288" t="s">
        <v>104</v>
      </c>
      <c r="F459" s="287">
        <v>15472</v>
      </c>
      <c r="G459" s="288" t="s">
        <v>101</v>
      </c>
      <c r="H459" s="288" t="s">
        <v>1393</v>
      </c>
      <c r="I459" s="288" t="s">
        <v>63</v>
      </c>
      <c r="J459" s="287">
        <v>22</v>
      </c>
      <c r="K459" s="287">
        <v>1</v>
      </c>
      <c r="L459" s="288" t="s">
        <v>39</v>
      </c>
      <c r="M459" s="288" t="s">
        <v>47</v>
      </c>
      <c r="N459" s="288" t="s">
        <v>51</v>
      </c>
      <c r="O459" s="288" t="s">
        <v>51</v>
      </c>
      <c r="P459" s="288" t="s">
        <v>52</v>
      </c>
      <c r="Q459" s="289">
        <v>4128</v>
      </c>
      <c r="R459" s="289">
        <v>4128</v>
      </c>
      <c r="S459" s="289">
        <v>23942</v>
      </c>
      <c r="T459" s="289">
        <v>23942</v>
      </c>
      <c r="U459" s="289">
        <v>1665.413</v>
      </c>
      <c r="V459" s="287">
        <v>2017</v>
      </c>
      <c r="W459" s="404" t="s">
        <v>662</v>
      </c>
      <c r="X459" s="453" t="str">
        <f t="shared" si="7"/>
        <v/>
      </c>
    </row>
    <row r="460" spans="1:24" s="184" customFormat="1" x14ac:dyDescent="0.2">
      <c r="A460" s="287">
        <v>8002</v>
      </c>
      <c r="B460" s="288" t="s">
        <v>38</v>
      </c>
      <c r="C460" s="288" t="s">
        <v>1387</v>
      </c>
      <c r="D460" s="288" t="s">
        <v>156</v>
      </c>
      <c r="E460" s="288" t="s">
        <v>104</v>
      </c>
      <c r="F460" s="287">
        <v>15472</v>
      </c>
      <c r="G460" s="288" t="s">
        <v>101</v>
      </c>
      <c r="H460" s="288" t="s">
        <v>1393</v>
      </c>
      <c r="I460" s="288" t="s">
        <v>63</v>
      </c>
      <c r="J460" s="287">
        <v>22</v>
      </c>
      <c r="K460" s="287">
        <v>1</v>
      </c>
      <c r="L460" s="288" t="s">
        <v>39</v>
      </c>
      <c r="M460" s="288" t="s">
        <v>47</v>
      </c>
      <c r="N460" s="288" t="s">
        <v>44</v>
      </c>
      <c r="O460" s="288" t="s">
        <v>44</v>
      </c>
      <c r="P460" s="288" t="s">
        <v>1195</v>
      </c>
      <c r="Q460" s="289">
        <v>386101</v>
      </c>
      <c r="R460" s="289">
        <v>386101</v>
      </c>
      <c r="S460" s="289">
        <v>403088</v>
      </c>
      <c r="T460" s="289">
        <v>403088</v>
      </c>
      <c r="U460" s="289">
        <v>31199.256000000001</v>
      </c>
      <c r="V460" s="287">
        <v>2017</v>
      </c>
      <c r="W460" s="404" t="s">
        <v>662</v>
      </c>
      <c r="X460" s="453" t="str">
        <f t="shared" si="7"/>
        <v/>
      </c>
    </row>
    <row r="461" spans="1:24" s="184" customFormat="1" x14ac:dyDescent="0.2">
      <c r="A461" s="287">
        <v>8002</v>
      </c>
      <c r="B461" s="288" t="s">
        <v>38</v>
      </c>
      <c r="C461" s="288" t="s">
        <v>1387</v>
      </c>
      <c r="D461" s="288" t="s">
        <v>156</v>
      </c>
      <c r="E461" s="288" t="s">
        <v>104</v>
      </c>
      <c r="F461" s="287">
        <v>15472</v>
      </c>
      <c r="G461" s="288" t="s">
        <v>101</v>
      </c>
      <c r="H461" s="288" t="s">
        <v>1393</v>
      </c>
      <c r="I461" s="288" t="s">
        <v>63</v>
      </c>
      <c r="J461" s="287">
        <v>22</v>
      </c>
      <c r="K461" s="287">
        <v>1</v>
      </c>
      <c r="L461" s="288" t="s">
        <v>39</v>
      </c>
      <c r="M461" s="288" t="s">
        <v>47</v>
      </c>
      <c r="N461" s="288" t="s">
        <v>66</v>
      </c>
      <c r="O461" s="288" t="s">
        <v>66</v>
      </c>
      <c r="P461" s="288" t="s">
        <v>52</v>
      </c>
      <c r="Q461" s="289">
        <v>24874</v>
      </c>
      <c r="R461" s="289">
        <v>24874</v>
      </c>
      <c r="S461" s="289">
        <v>156706</v>
      </c>
      <c r="T461" s="289">
        <v>156706</v>
      </c>
      <c r="U461" s="289">
        <v>11328.331</v>
      </c>
      <c r="V461" s="287">
        <v>2017</v>
      </c>
      <c r="W461" s="404" t="s">
        <v>662</v>
      </c>
      <c r="X461" s="453" t="str">
        <f t="shared" si="7"/>
        <v/>
      </c>
    </row>
    <row r="462" spans="1:24" s="184" customFormat="1" x14ac:dyDescent="0.2">
      <c r="A462" s="287">
        <v>8004</v>
      </c>
      <c r="B462" s="288" t="s">
        <v>38</v>
      </c>
      <c r="C462" s="288" t="s">
        <v>1387</v>
      </c>
      <c r="D462" s="288" t="s">
        <v>877</v>
      </c>
      <c r="E462" s="288" t="s">
        <v>1403</v>
      </c>
      <c r="F462" s="287">
        <v>54765</v>
      </c>
      <c r="G462" s="288" t="s">
        <v>86</v>
      </c>
      <c r="H462" s="288" t="s">
        <v>1393</v>
      </c>
      <c r="I462" s="288" t="s">
        <v>63</v>
      </c>
      <c r="J462" s="287">
        <v>22</v>
      </c>
      <c r="K462" s="287">
        <v>2</v>
      </c>
      <c r="L462" s="288" t="s">
        <v>57</v>
      </c>
      <c r="M462" s="288" t="s">
        <v>40</v>
      </c>
      <c r="N462" s="288" t="s">
        <v>41</v>
      </c>
      <c r="O462" s="288" t="s">
        <v>42</v>
      </c>
      <c r="P462" s="288" t="s">
        <v>1387</v>
      </c>
      <c r="Q462" s="289">
        <v>0</v>
      </c>
      <c r="R462" s="289">
        <v>0</v>
      </c>
      <c r="S462" s="289">
        <v>323707</v>
      </c>
      <c r="T462" s="289">
        <v>323707</v>
      </c>
      <c r="U462" s="289">
        <v>35136</v>
      </c>
      <c r="V462" s="287">
        <v>2017</v>
      </c>
      <c r="W462" s="404"/>
      <c r="X462" s="453" t="str">
        <f t="shared" si="7"/>
        <v/>
      </c>
    </row>
    <row r="463" spans="1:24" s="184" customFormat="1" x14ac:dyDescent="0.2">
      <c r="A463" s="287">
        <v>8005</v>
      </c>
      <c r="B463" s="288" t="s">
        <v>38</v>
      </c>
      <c r="C463" s="288" t="s">
        <v>1387</v>
      </c>
      <c r="D463" s="288" t="s">
        <v>158</v>
      </c>
      <c r="E463" s="288" t="s">
        <v>1403</v>
      </c>
      <c r="F463" s="287">
        <v>54765</v>
      </c>
      <c r="G463" s="288" t="s">
        <v>86</v>
      </c>
      <c r="H463" s="288" t="s">
        <v>1393</v>
      </c>
      <c r="I463" s="288" t="s">
        <v>63</v>
      </c>
      <c r="J463" s="287">
        <v>22</v>
      </c>
      <c r="K463" s="287">
        <v>2</v>
      </c>
      <c r="L463" s="288" t="s">
        <v>57</v>
      </c>
      <c r="M463" s="288" t="s">
        <v>64</v>
      </c>
      <c r="N463" s="288" t="s">
        <v>41</v>
      </c>
      <c r="O463" s="288" t="s">
        <v>65</v>
      </c>
      <c r="P463" s="288" t="s">
        <v>1387</v>
      </c>
      <c r="Q463" s="289">
        <v>376673</v>
      </c>
      <c r="R463" s="289">
        <v>376673</v>
      </c>
      <c r="S463" s="289">
        <v>0</v>
      </c>
      <c r="T463" s="289">
        <v>0</v>
      </c>
      <c r="U463" s="289">
        <v>-103236</v>
      </c>
      <c r="V463" s="287">
        <v>2017</v>
      </c>
      <c r="W463" s="404"/>
      <c r="X463" s="453" t="str">
        <f t="shared" si="7"/>
        <v/>
      </c>
    </row>
    <row r="464" spans="1:24" s="184" customFormat="1" x14ac:dyDescent="0.2">
      <c r="A464" s="287">
        <v>8006</v>
      </c>
      <c r="B464" s="288" t="s">
        <v>38</v>
      </c>
      <c r="C464" s="288" t="s">
        <v>1387</v>
      </c>
      <c r="D464" s="288" t="s">
        <v>1404</v>
      </c>
      <c r="E464" s="288" t="s">
        <v>1380</v>
      </c>
      <c r="F464" s="287">
        <v>5511</v>
      </c>
      <c r="G464" s="288" t="s">
        <v>62</v>
      </c>
      <c r="H464" s="288" t="s">
        <v>1392</v>
      </c>
      <c r="I464" s="288" t="s">
        <v>63</v>
      </c>
      <c r="J464" s="287">
        <v>22</v>
      </c>
      <c r="K464" s="287">
        <v>2</v>
      </c>
      <c r="L464" s="288" t="s">
        <v>57</v>
      </c>
      <c r="M464" s="288" t="s">
        <v>47</v>
      </c>
      <c r="N464" s="288" t="s">
        <v>51</v>
      </c>
      <c r="O464" s="288" t="s">
        <v>51</v>
      </c>
      <c r="P464" s="288" t="s">
        <v>52</v>
      </c>
      <c r="Q464" s="289">
        <v>0</v>
      </c>
      <c r="R464" s="289">
        <v>0</v>
      </c>
      <c r="S464" s="289">
        <v>0</v>
      </c>
      <c r="T464" s="289">
        <v>0</v>
      </c>
      <c r="U464" s="289">
        <v>0</v>
      </c>
      <c r="V464" s="287">
        <v>2017</v>
      </c>
      <c r="W464" s="404" t="s">
        <v>662</v>
      </c>
      <c r="X464" s="453" t="str">
        <f t="shared" si="7"/>
        <v/>
      </c>
    </row>
    <row r="465" spans="1:24" s="184" customFormat="1" x14ac:dyDescent="0.2">
      <c r="A465" s="287">
        <v>8006</v>
      </c>
      <c r="B465" s="288" t="s">
        <v>38</v>
      </c>
      <c r="C465" s="288" t="s">
        <v>1387</v>
      </c>
      <c r="D465" s="288" t="s">
        <v>1404</v>
      </c>
      <c r="E465" s="288" t="s">
        <v>1380</v>
      </c>
      <c r="F465" s="287">
        <v>5511</v>
      </c>
      <c r="G465" s="288" t="s">
        <v>62</v>
      </c>
      <c r="H465" s="288" t="s">
        <v>1392</v>
      </c>
      <c r="I465" s="288" t="s">
        <v>63</v>
      </c>
      <c r="J465" s="287">
        <v>22</v>
      </c>
      <c r="K465" s="287">
        <v>2</v>
      </c>
      <c r="L465" s="288" t="s">
        <v>57</v>
      </c>
      <c r="M465" s="288" t="s">
        <v>47</v>
      </c>
      <c r="N465" s="288" t="s">
        <v>44</v>
      </c>
      <c r="O465" s="288" t="s">
        <v>44</v>
      </c>
      <c r="P465" s="288" t="s">
        <v>1195</v>
      </c>
      <c r="Q465" s="289">
        <v>2584235</v>
      </c>
      <c r="R465" s="289">
        <v>2584235</v>
      </c>
      <c r="S465" s="289">
        <v>2610078</v>
      </c>
      <c r="T465" s="289">
        <v>2610078</v>
      </c>
      <c r="U465" s="289">
        <v>222004.36</v>
      </c>
      <c r="V465" s="287">
        <v>2017</v>
      </c>
      <c r="W465" s="404" t="s">
        <v>662</v>
      </c>
      <c r="X465" s="453" t="str">
        <f t="shared" si="7"/>
        <v/>
      </c>
    </row>
    <row r="466" spans="1:24" s="184" customFormat="1" x14ac:dyDescent="0.2">
      <c r="A466" s="287">
        <v>8006</v>
      </c>
      <c r="B466" s="288" t="s">
        <v>38</v>
      </c>
      <c r="C466" s="288" t="s">
        <v>1387</v>
      </c>
      <c r="D466" s="288" t="s">
        <v>1404</v>
      </c>
      <c r="E466" s="288" t="s">
        <v>1380</v>
      </c>
      <c r="F466" s="287">
        <v>5511</v>
      </c>
      <c r="G466" s="288" t="s">
        <v>62</v>
      </c>
      <c r="H466" s="288" t="s">
        <v>1392</v>
      </c>
      <c r="I466" s="288" t="s">
        <v>63</v>
      </c>
      <c r="J466" s="287">
        <v>22</v>
      </c>
      <c r="K466" s="287">
        <v>2</v>
      </c>
      <c r="L466" s="288" t="s">
        <v>57</v>
      </c>
      <c r="M466" s="288" t="s">
        <v>47</v>
      </c>
      <c r="N466" s="288" t="s">
        <v>66</v>
      </c>
      <c r="O466" s="288" t="s">
        <v>66</v>
      </c>
      <c r="P466" s="288" t="s">
        <v>52</v>
      </c>
      <c r="Q466" s="289">
        <v>153788</v>
      </c>
      <c r="R466" s="289">
        <v>153788</v>
      </c>
      <c r="S466" s="289">
        <v>982322</v>
      </c>
      <c r="T466" s="289">
        <v>982322</v>
      </c>
      <c r="U466" s="289">
        <v>94436.644</v>
      </c>
      <c r="V466" s="287">
        <v>2017</v>
      </c>
      <c r="W466" s="404" t="s">
        <v>662</v>
      </c>
      <c r="X466" s="453" t="str">
        <f t="shared" si="7"/>
        <v/>
      </c>
    </row>
    <row r="467" spans="1:24" s="184" customFormat="1" x14ac:dyDescent="0.2">
      <c r="A467" s="287">
        <v>8007</v>
      </c>
      <c r="B467" s="288" t="s">
        <v>38</v>
      </c>
      <c r="C467" s="288" t="s">
        <v>1387</v>
      </c>
      <c r="D467" s="288" t="s">
        <v>159</v>
      </c>
      <c r="E467" s="288" t="s">
        <v>741</v>
      </c>
      <c r="F467" s="287">
        <v>56505</v>
      </c>
      <c r="G467" s="288" t="s">
        <v>62</v>
      </c>
      <c r="H467" s="288" t="s">
        <v>1392</v>
      </c>
      <c r="I467" s="288" t="s">
        <v>63</v>
      </c>
      <c r="J467" s="287">
        <v>22</v>
      </c>
      <c r="K467" s="287">
        <v>1</v>
      </c>
      <c r="L467" s="288" t="s">
        <v>39</v>
      </c>
      <c r="M467" s="288" t="s">
        <v>55</v>
      </c>
      <c r="N467" s="288" t="s">
        <v>51</v>
      </c>
      <c r="O467" s="288" t="s">
        <v>51</v>
      </c>
      <c r="P467" s="288" t="s">
        <v>52</v>
      </c>
      <c r="Q467" s="289">
        <v>0</v>
      </c>
      <c r="R467" s="289">
        <v>0</v>
      </c>
      <c r="S467" s="289">
        <v>0</v>
      </c>
      <c r="T467" s="289">
        <v>0</v>
      </c>
      <c r="U467" s="289">
        <v>0</v>
      </c>
      <c r="V467" s="287">
        <v>2017</v>
      </c>
      <c r="W467" s="404" t="s">
        <v>662</v>
      </c>
      <c r="X467" s="453" t="str">
        <f t="shared" si="7"/>
        <v/>
      </c>
    </row>
    <row r="468" spans="1:24" s="184" customFormat="1" x14ac:dyDescent="0.2">
      <c r="A468" s="287">
        <v>8007</v>
      </c>
      <c r="B468" s="288" t="s">
        <v>38</v>
      </c>
      <c r="C468" s="288" t="s">
        <v>1387</v>
      </c>
      <c r="D468" s="288" t="s">
        <v>159</v>
      </c>
      <c r="E468" s="288" t="s">
        <v>741</v>
      </c>
      <c r="F468" s="287">
        <v>56505</v>
      </c>
      <c r="G468" s="288" t="s">
        <v>62</v>
      </c>
      <c r="H468" s="288" t="s">
        <v>1392</v>
      </c>
      <c r="I468" s="288" t="s">
        <v>63</v>
      </c>
      <c r="J468" s="287">
        <v>22</v>
      </c>
      <c r="K468" s="287">
        <v>1</v>
      </c>
      <c r="L468" s="288" t="s">
        <v>39</v>
      </c>
      <c r="M468" s="288" t="s">
        <v>55</v>
      </c>
      <c r="N468" s="288" t="s">
        <v>81</v>
      </c>
      <c r="O468" s="288" t="s">
        <v>72</v>
      </c>
      <c r="P468" s="288" t="s">
        <v>52</v>
      </c>
      <c r="Q468" s="289">
        <v>39392</v>
      </c>
      <c r="R468" s="289">
        <v>39392</v>
      </c>
      <c r="S468" s="289">
        <v>228867</v>
      </c>
      <c r="T468" s="289">
        <v>228867</v>
      </c>
      <c r="U468" s="289">
        <v>13290</v>
      </c>
      <c r="V468" s="287">
        <v>2017</v>
      </c>
      <c r="W468" s="404" t="s">
        <v>662</v>
      </c>
      <c r="X468" s="453" t="str">
        <f t="shared" si="7"/>
        <v/>
      </c>
    </row>
    <row r="469" spans="1:24" s="184" customFormat="1" x14ac:dyDescent="0.2">
      <c r="A469" s="287">
        <v>8009</v>
      </c>
      <c r="B469" s="288" t="s">
        <v>38</v>
      </c>
      <c r="C469" s="288" t="s">
        <v>1387</v>
      </c>
      <c r="D469" s="288" t="s">
        <v>1944</v>
      </c>
      <c r="E469" s="288" t="s">
        <v>687</v>
      </c>
      <c r="F469" s="287">
        <v>13511</v>
      </c>
      <c r="G469" s="288" t="s">
        <v>62</v>
      </c>
      <c r="H469" s="288" t="s">
        <v>1392</v>
      </c>
      <c r="I469" s="288" t="s">
        <v>63</v>
      </c>
      <c r="J469" s="287">
        <v>22</v>
      </c>
      <c r="K469" s="287">
        <v>1</v>
      </c>
      <c r="L469" s="288" t="s">
        <v>39</v>
      </c>
      <c r="M469" s="288" t="s">
        <v>55</v>
      </c>
      <c r="N469" s="288" t="s">
        <v>44</v>
      </c>
      <c r="O469" s="288" t="s">
        <v>44</v>
      </c>
      <c r="P469" s="288" t="s">
        <v>1195</v>
      </c>
      <c r="Q469" s="289">
        <v>1751</v>
      </c>
      <c r="R469" s="289">
        <v>1751</v>
      </c>
      <c r="S469" s="289">
        <v>1793</v>
      </c>
      <c r="T469" s="289">
        <v>1793</v>
      </c>
      <c r="U469" s="289">
        <v>101</v>
      </c>
      <c r="V469" s="287">
        <v>2017</v>
      </c>
      <c r="W469" s="404"/>
      <c r="X469" s="453" t="str">
        <f t="shared" si="7"/>
        <v/>
      </c>
    </row>
    <row r="470" spans="1:24" x14ac:dyDescent="0.2">
      <c r="A470" s="287">
        <v>8053</v>
      </c>
      <c r="B470" s="288" t="s">
        <v>38</v>
      </c>
      <c r="C470" s="288" t="s">
        <v>1387</v>
      </c>
      <c r="D470" s="288" t="s">
        <v>878</v>
      </c>
      <c r="E470" s="288" t="s">
        <v>61</v>
      </c>
      <c r="F470" s="287">
        <v>15296</v>
      </c>
      <c r="G470" s="288" t="s">
        <v>62</v>
      </c>
      <c r="H470" s="288" t="s">
        <v>1392</v>
      </c>
      <c r="I470" s="288" t="s">
        <v>63</v>
      </c>
      <c r="J470" s="287">
        <v>22</v>
      </c>
      <c r="K470" s="287">
        <v>1</v>
      </c>
      <c r="L470" s="288" t="s">
        <v>39</v>
      </c>
      <c r="M470" s="288" t="s">
        <v>55</v>
      </c>
      <c r="N470" s="288" t="s">
        <v>44</v>
      </c>
      <c r="O470" s="288" t="s">
        <v>44</v>
      </c>
      <c r="P470" s="288" t="s">
        <v>1195</v>
      </c>
      <c r="Q470" s="289">
        <v>443251</v>
      </c>
      <c r="R470" s="289">
        <v>443251</v>
      </c>
      <c r="S470" s="289">
        <v>463199</v>
      </c>
      <c r="T470" s="289">
        <v>463199</v>
      </c>
      <c r="U470" s="289">
        <v>44132</v>
      </c>
      <c r="V470" s="287">
        <v>2017</v>
      </c>
      <c r="W470" s="404" t="s">
        <v>662</v>
      </c>
      <c r="X470" s="273" t="str">
        <f t="shared" si="7"/>
        <v/>
      </c>
    </row>
    <row r="471" spans="1:24" x14ac:dyDescent="0.2">
      <c r="A471" s="287">
        <v>8824</v>
      </c>
      <c r="B471" s="288" t="s">
        <v>38</v>
      </c>
      <c r="C471" s="288" t="s">
        <v>1387</v>
      </c>
      <c r="D471" s="288" t="s">
        <v>160</v>
      </c>
      <c r="E471" s="288" t="s">
        <v>113</v>
      </c>
      <c r="F471" s="287">
        <v>4226</v>
      </c>
      <c r="G471" s="288" t="s">
        <v>62</v>
      </c>
      <c r="H471" s="288" t="s">
        <v>1392</v>
      </c>
      <c r="I471" s="288" t="s">
        <v>1387</v>
      </c>
      <c r="J471" s="287">
        <v>22</v>
      </c>
      <c r="K471" s="287">
        <v>1</v>
      </c>
      <c r="L471" s="288" t="s">
        <v>39</v>
      </c>
      <c r="M471" s="288" t="s">
        <v>47</v>
      </c>
      <c r="N471" s="288" t="s">
        <v>66</v>
      </c>
      <c r="O471" s="288" t="s">
        <v>66</v>
      </c>
      <c r="P471" s="288" t="s">
        <v>52</v>
      </c>
      <c r="Q471" s="289">
        <v>0</v>
      </c>
      <c r="R471" s="289">
        <v>0</v>
      </c>
      <c r="S471" s="289">
        <v>0</v>
      </c>
      <c r="T471" s="289">
        <v>0</v>
      </c>
      <c r="U471" s="289">
        <v>0</v>
      </c>
      <c r="V471" s="287">
        <v>2017</v>
      </c>
      <c r="W471" s="404"/>
      <c r="X471" s="273" t="str">
        <f t="shared" si="7"/>
        <v/>
      </c>
    </row>
    <row r="472" spans="1:24" x14ac:dyDescent="0.2">
      <c r="A472" s="287">
        <v>8858</v>
      </c>
      <c r="B472" s="288" t="s">
        <v>38</v>
      </c>
      <c r="C472" s="288" t="s">
        <v>1387</v>
      </c>
      <c r="D472" s="288" t="s">
        <v>1945</v>
      </c>
      <c r="E472" s="288" t="s">
        <v>92</v>
      </c>
      <c r="F472" s="287">
        <v>15452</v>
      </c>
      <c r="G472" s="288" t="s">
        <v>140</v>
      </c>
      <c r="H472" s="288" t="s">
        <v>1393</v>
      </c>
      <c r="I472" s="288" t="s">
        <v>1387</v>
      </c>
      <c r="J472" s="287">
        <v>22</v>
      </c>
      <c r="K472" s="287">
        <v>2</v>
      </c>
      <c r="L472" s="288" t="s">
        <v>57</v>
      </c>
      <c r="M472" s="288" t="s">
        <v>47</v>
      </c>
      <c r="N472" s="288" t="s">
        <v>53</v>
      </c>
      <c r="O472" s="288" t="s">
        <v>49</v>
      </c>
      <c r="P472" s="288" t="s">
        <v>50</v>
      </c>
      <c r="Q472" s="289">
        <v>0</v>
      </c>
      <c r="R472" s="289">
        <v>0</v>
      </c>
      <c r="S472" s="289">
        <v>0</v>
      </c>
      <c r="T472" s="289">
        <v>0</v>
      </c>
      <c r="U472" s="289">
        <v>0</v>
      </c>
      <c r="V472" s="287">
        <v>2017</v>
      </c>
      <c r="W472" s="404"/>
      <c r="X472" s="273" t="str">
        <f t="shared" si="7"/>
        <v/>
      </c>
    </row>
    <row r="473" spans="1:24" x14ac:dyDescent="0.2">
      <c r="A473" s="287">
        <v>8906</v>
      </c>
      <c r="B473" s="288" t="s">
        <v>38</v>
      </c>
      <c r="C473" s="288" t="s">
        <v>1387</v>
      </c>
      <c r="D473" s="288" t="s">
        <v>161</v>
      </c>
      <c r="E473" s="288" t="s">
        <v>115</v>
      </c>
      <c r="F473" s="287">
        <v>54863</v>
      </c>
      <c r="G473" s="288" t="s">
        <v>62</v>
      </c>
      <c r="H473" s="288" t="s">
        <v>1392</v>
      </c>
      <c r="I473" s="288" t="s">
        <v>63</v>
      </c>
      <c r="J473" s="287">
        <v>22</v>
      </c>
      <c r="K473" s="287">
        <v>2</v>
      </c>
      <c r="L473" s="288" t="s">
        <v>57</v>
      </c>
      <c r="M473" s="288" t="s">
        <v>55</v>
      </c>
      <c r="N473" s="288" t="s">
        <v>44</v>
      </c>
      <c r="O473" s="288" t="s">
        <v>44</v>
      </c>
      <c r="P473" s="288" t="s">
        <v>1195</v>
      </c>
      <c r="Q473" s="289">
        <v>11981</v>
      </c>
      <c r="R473" s="289">
        <v>11981</v>
      </c>
      <c r="S473" s="289">
        <v>12315</v>
      </c>
      <c r="T473" s="289">
        <v>12315</v>
      </c>
      <c r="U473" s="289">
        <v>711</v>
      </c>
      <c r="V473" s="287">
        <v>2017</v>
      </c>
      <c r="W473" s="404"/>
      <c r="X473" s="273" t="str">
        <f t="shared" si="7"/>
        <v/>
      </c>
    </row>
    <row r="474" spans="1:24" x14ac:dyDescent="0.2">
      <c r="A474" s="287">
        <v>8906</v>
      </c>
      <c r="B474" s="288" t="s">
        <v>38</v>
      </c>
      <c r="C474" s="288" t="s">
        <v>1387</v>
      </c>
      <c r="D474" s="288" t="s">
        <v>161</v>
      </c>
      <c r="E474" s="288" t="s">
        <v>115</v>
      </c>
      <c r="F474" s="287">
        <v>54863</v>
      </c>
      <c r="G474" s="288" t="s">
        <v>62</v>
      </c>
      <c r="H474" s="288" t="s">
        <v>1392</v>
      </c>
      <c r="I474" s="288" t="s">
        <v>63</v>
      </c>
      <c r="J474" s="287">
        <v>22</v>
      </c>
      <c r="K474" s="287">
        <v>2</v>
      </c>
      <c r="L474" s="288" t="s">
        <v>57</v>
      </c>
      <c r="M474" s="288" t="s">
        <v>47</v>
      </c>
      <c r="N474" s="288" t="s">
        <v>51</v>
      </c>
      <c r="O474" s="288" t="s">
        <v>51</v>
      </c>
      <c r="P474" s="288" t="s">
        <v>52</v>
      </c>
      <c r="Q474" s="289">
        <v>0</v>
      </c>
      <c r="R474" s="289">
        <v>0</v>
      </c>
      <c r="S474" s="289">
        <v>0</v>
      </c>
      <c r="T474" s="289">
        <v>0</v>
      </c>
      <c r="U474" s="289">
        <v>0</v>
      </c>
      <c r="V474" s="287">
        <v>2017</v>
      </c>
      <c r="W474" s="404" t="s">
        <v>662</v>
      </c>
      <c r="X474" s="273" t="str">
        <f t="shared" si="7"/>
        <v/>
      </c>
    </row>
    <row r="475" spans="1:24" x14ac:dyDescent="0.2">
      <c r="A475" s="287">
        <v>8906</v>
      </c>
      <c r="B475" s="288" t="s">
        <v>38</v>
      </c>
      <c r="C475" s="288" t="s">
        <v>1387</v>
      </c>
      <c r="D475" s="288" t="s">
        <v>161</v>
      </c>
      <c r="E475" s="288" t="s">
        <v>115</v>
      </c>
      <c r="F475" s="287">
        <v>54863</v>
      </c>
      <c r="G475" s="288" t="s">
        <v>62</v>
      </c>
      <c r="H475" s="288" t="s">
        <v>1392</v>
      </c>
      <c r="I475" s="288" t="s">
        <v>63</v>
      </c>
      <c r="J475" s="287">
        <v>22</v>
      </c>
      <c r="K475" s="287">
        <v>2</v>
      </c>
      <c r="L475" s="288" t="s">
        <v>57</v>
      </c>
      <c r="M475" s="288" t="s">
        <v>47</v>
      </c>
      <c r="N475" s="288" t="s">
        <v>44</v>
      </c>
      <c r="O475" s="288" t="s">
        <v>44</v>
      </c>
      <c r="P475" s="288" t="s">
        <v>1195</v>
      </c>
      <c r="Q475" s="289">
        <v>9121839</v>
      </c>
      <c r="R475" s="289">
        <v>9121839</v>
      </c>
      <c r="S475" s="289">
        <v>9371591</v>
      </c>
      <c r="T475" s="289">
        <v>9371591</v>
      </c>
      <c r="U475" s="289">
        <v>768604.44</v>
      </c>
      <c r="V475" s="287">
        <v>2017</v>
      </c>
      <c r="W475" s="404" t="s">
        <v>662</v>
      </c>
      <c r="X475" s="273" t="str">
        <f t="shared" si="7"/>
        <v/>
      </c>
    </row>
    <row r="476" spans="1:24" x14ac:dyDescent="0.2">
      <c r="A476" s="287">
        <v>8906</v>
      </c>
      <c r="B476" s="288" t="s">
        <v>38</v>
      </c>
      <c r="C476" s="288" t="s">
        <v>1387</v>
      </c>
      <c r="D476" s="288" t="s">
        <v>161</v>
      </c>
      <c r="E476" s="288" t="s">
        <v>115</v>
      </c>
      <c r="F476" s="287">
        <v>54863</v>
      </c>
      <c r="G476" s="288" t="s">
        <v>62</v>
      </c>
      <c r="H476" s="288" t="s">
        <v>1392</v>
      </c>
      <c r="I476" s="288" t="s">
        <v>63</v>
      </c>
      <c r="J476" s="287">
        <v>22</v>
      </c>
      <c r="K476" s="287">
        <v>2</v>
      </c>
      <c r="L476" s="288" t="s">
        <v>57</v>
      </c>
      <c r="M476" s="288" t="s">
        <v>47</v>
      </c>
      <c r="N476" s="288" t="s">
        <v>66</v>
      </c>
      <c r="O476" s="288" t="s">
        <v>66</v>
      </c>
      <c r="P476" s="288" t="s">
        <v>52</v>
      </c>
      <c r="Q476" s="289">
        <v>27897</v>
      </c>
      <c r="R476" s="289">
        <v>27897</v>
      </c>
      <c r="S476" s="289">
        <v>171065</v>
      </c>
      <c r="T476" s="289">
        <v>171065</v>
      </c>
      <c r="U476" s="289">
        <v>13883.565000000001</v>
      </c>
      <c r="V476" s="287">
        <v>2017</v>
      </c>
      <c r="W476" s="404" t="s">
        <v>662</v>
      </c>
      <c r="X476" s="273" t="str">
        <f t="shared" si="7"/>
        <v/>
      </c>
    </row>
    <row r="477" spans="1:24" x14ac:dyDescent="0.2">
      <c r="A477" s="287">
        <v>8907</v>
      </c>
      <c r="B477" s="288" t="s">
        <v>38</v>
      </c>
      <c r="C477" s="288">
        <v>3</v>
      </c>
      <c r="D477" s="288" t="s">
        <v>162</v>
      </c>
      <c r="E477" s="288" t="s">
        <v>163</v>
      </c>
      <c r="F477" s="287">
        <v>6028</v>
      </c>
      <c r="G477" s="288" t="s">
        <v>62</v>
      </c>
      <c r="H477" s="288" t="s">
        <v>1392</v>
      </c>
      <c r="I477" s="288" t="s">
        <v>63</v>
      </c>
      <c r="J477" s="287">
        <v>22</v>
      </c>
      <c r="K477" s="287">
        <v>2</v>
      </c>
      <c r="L477" s="288" t="s">
        <v>57</v>
      </c>
      <c r="M477" s="288" t="s">
        <v>47</v>
      </c>
      <c r="N477" s="288" t="s">
        <v>58</v>
      </c>
      <c r="O477" s="288" t="s">
        <v>58</v>
      </c>
      <c r="P477" s="288" t="s">
        <v>1387</v>
      </c>
      <c r="Q477" s="289">
        <v>0</v>
      </c>
      <c r="R477" s="289">
        <v>0</v>
      </c>
      <c r="S477" s="289">
        <v>72716834</v>
      </c>
      <c r="T477" s="289">
        <v>72716834</v>
      </c>
      <c r="U477" s="289">
        <v>6952476</v>
      </c>
      <c r="V477" s="287">
        <v>2017</v>
      </c>
      <c r="W477" s="404"/>
      <c r="X477" s="273" t="str">
        <f t="shared" si="7"/>
        <v/>
      </c>
    </row>
    <row r="478" spans="1:24" x14ac:dyDescent="0.2">
      <c r="A478" s="287">
        <v>9038</v>
      </c>
      <c r="B478" s="288" t="s">
        <v>38</v>
      </c>
      <c r="C478" s="288" t="s">
        <v>1387</v>
      </c>
      <c r="D478" s="288" t="s">
        <v>879</v>
      </c>
      <c r="E478" s="288" t="s">
        <v>1524</v>
      </c>
      <c r="F478" s="287">
        <v>8973</v>
      </c>
      <c r="G478" s="288" t="s">
        <v>86</v>
      </c>
      <c r="H478" s="288" t="s">
        <v>1393</v>
      </c>
      <c r="I478" s="288" t="s">
        <v>63</v>
      </c>
      <c r="J478" s="287">
        <v>22</v>
      </c>
      <c r="K478" s="287">
        <v>1</v>
      </c>
      <c r="L478" s="288" t="s">
        <v>39</v>
      </c>
      <c r="M478" s="288" t="s">
        <v>56</v>
      </c>
      <c r="N478" s="288" t="s">
        <v>51</v>
      </c>
      <c r="O478" s="288" t="s">
        <v>51</v>
      </c>
      <c r="P478" s="288" t="s">
        <v>52</v>
      </c>
      <c r="Q478" s="289">
        <v>288</v>
      </c>
      <c r="R478" s="289">
        <v>288</v>
      </c>
      <c r="S478" s="289">
        <v>1680</v>
      </c>
      <c r="T478" s="289">
        <v>1680</v>
      </c>
      <c r="U478" s="289">
        <v>163.61799999999999</v>
      </c>
      <c r="V478" s="287">
        <v>2017</v>
      </c>
      <c r="W478" s="404"/>
      <c r="X478" s="273" t="str">
        <f t="shared" si="7"/>
        <v/>
      </c>
    </row>
    <row r="479" spans="1:24" x14ac:dyDescent="0.2">
      <c r="A479" s="287">
        <v>9038</v>
      </c>
      <c r="B479" s="288" t="s">
        <v>38</v>
      </c>
      <c r="C479" s="288" t="s">
        <v>1387</v>
      </c>
      <c r="D479" s="288" t="s">
        <v>879</v>
      </c>
      <c r="E479" s="288" t="s">
        <v>1524</v>
      </c>
      <c r="F479" s="287">
        <v>8973</v>
      </c>
      <c r="G479" s="288" t="s">
        <v>86</v>
      </c>
      <c r="H479" s="288" t="s">
        <v>1393</v>
      </c>
      <c r="I479" s="288" t="s">
        <v>63</v>
      </c>
      <c r="J479" s="287">
        <v>22</v>
      </c>
      <c r="K479" s="287">
        <v>1</v>
      </c>
      <c r="L479" s="288" t="s">
        <v>39</v>
      </c>
      <c r="M479" s="288" t="s">
        <v>56</v>
      </c>
      <c r="N479" s="288" t="s">
        <v>44</v>
      </c>
      <c r="O479" s="288" t="s">
        <v>44</v>
      </c>
      <c r="P479" s="288" t="s">
        <v>1195</v>
      </c>
      <c r="Q479" s="289">
        <v>1159</v>
      </c>
      <c r="R479" s="289">
        <v>1159</v>
      </c>
      <c r="S479" s="289">
        <v>1195</v>
      </c>
      <c r="T479" s="289">
        <v>1195</v>
      </c>
      <c r="U479" s="289">
        <v>116.38200000000001</v>
      </c>
      <c r="V479" s="287">
        <v>2017</v>
      </c>
      <c r="W479" s="404"/>
      <c r="X479" s="273" t="str">
        <f t="shared" si="7"/>
        <v/>
      </c>
    </row>
    <row r="480" spans="1:24" x14ac:dyDescent="0.2">
      <c r="A480" s="287">
        <v>9864</v>
      </c>
      <c r="B480" s="288" t="s">
        <v>38</v>
      </c>
      <c r="C480" s="288" t="s">
        <v>1387</v>
      </c>
      <c r="D480" s="288" t="s">
        <v>880</v>
      </c>
      <c r="E480" s="288" t="s">
        <v>714</v>
      </c>
      <c r="F480" s="287">
        <v>8776</v>
      </c>
      <c r="G480" s="288" t="s">
        <v>86</v>
      </c>
      <c r="H480" s="288" t="s">
        <v>1393</v>
      </c>
      <c r="I480" s="288" t="s">
        <v>63</v>
      </c>
      <c r="J480" s="287">
        <v>22</v>
      </c>
      <c r="K480" s="287">
        <v>1</v>
      </c>
      <c r="L480" s="288" t="s">
        <v>39</v>
      </c>
      <c r="M480" s="288" t="s">
        <v>40</v>
      </c>
      <c r="N480" s="288" t="s">
        <v>41</v>
      </c>
      <c r="O480" s="288" t="s">
        <v>42</v>
      </c>
      <c r="P480" s="288" t="s">
        <v>1387</v>
      </c>
      <c r="Q480" s="289">
        <v>0</v>
      </c>
      <c r="R480" s="289">
        <v>0</v>
      </c>
      <c r="S480" s="289">
        <v>38189</v>
      </c>
      <c r="T480" s="289">
        <v>38189</v>
      </c>
      <c r="U480" s="289">
        <v>4145</v>
      </c>
      <c r="V480" s="287">
        <v>2017</v>
      </c>
      <c r="W480" s="404"/>
      <c r="X480" s="273" t="str">
        <f t="shared" si="7"/>
        <v/>
      </c>
    </row>
    <row r="481" spans="1:24" x14ac:dyDescent="0.2">
      <c r="A481" s="287">
        <v>9864</v>
      </c>
      <c r="B481" s="288" t="s">
        <v>38</v>
      </c>
      <c r="C481" s="288" t="s">
        <v>1387</v>
      </c>
      <c r="D481" s="288" t="s">
        <v>880</v>
      </c>
      <c r="E481" s="288" t="s">
        <v>714</v>
      </c>
      <c r="F481" s="287">
        <v>8776</v>
      </c>
      <c r="G481" s="288" t="s">
        <v>86</v>
      </c>
      <c r="H481" s="288" t="s">
        <v>1393</v>
      </c>
      <c r="I481" s="288" t="s">
        <v>63</v>
      </c>
      <c r="J481" s="287">
        <v>22</v>
      </c>
      <c r="K481" s="287">
        <v>1</v>
      </c>
      <c r="L481" s="288" t="s">
        <v>39</v>
      </c>
      <c r="M481" s="288" t="s">
        <v>47</v>
      </c>
      <c r="N481" s="288" t="s">
        <v>51</v>
      </c>
      <c r="O481" s="288" t="s">
        <v>51</v>
      </c>
      <c r="P481" s="288" t="s">
        <v>52</v>
      </c>
      <c r="Q481" s="289">
        <v>0</v>
      </c>
      <c r="R481" s="289">
        <v>0</v>
      </c>
      <c r="S481" s="289">
        <v>0</v>
      </c>
      <c r="T481" s="289">
        <v>0</v>
      </c>
      <c r="U481" s="289">
        <v>0</v>
      </c>
      <c r="V481" s="287">
        <v>2017</v>
      </c>
      <c r="W481" s="404"/>
      <c r="X481" s="273" t="str">
        <f t="shared" si="7"/>
        <v/>
      </c>
    </row>
    <row r="482" spans="1:24" x14ac:dyDescent="0.2">
      <c r="A482" s="287">
        <v>9864</v>
      </c>
      <c r="B482" s="288" t="s">
        <v>38</v>
      </c>
      <c r="C482" s="288" t="s">
        <v>1387</v>
      </c>
      <c r="D482" s="288" t="s">
        <v>880</v>
      </c>
      <c r="E482" s="288" t="s">
        <v>714</v>
      </c>
      <c r="F482" s="287">
        <v>8776</v>
      </c>
      <c r="G482" s="288" t="s">
        <v>86</v>
      </c>
      <c r="H482" s="288" t="s">
        <v>1393</v>
      </c>
      <c r="I482" s="288" t="s">
        <v>63</v>
      </c>
      <c r="J482" s="287">
        <v>22</v>
      </c>
      <c r="K482" s="287">
        <v>1</v>
      </c>
      <c r="L482" s="288" t="s">
        <v>39</v>
      </c>
      <c r="M482" s="288" t="s">
        <v>47</v>
      </c>
      <c r="N482" s="288" t="s">
        <v>44</v>
      </c>
      <c r="O482" s="288" t="s">
        <v>44</v>
      </c>
      <c r="P482" s="288" t="s">
        <v>1195</v>
      </c>
      <c r="Q482" s="289">
        <v>0</v>
      </c>
      <c r="R482" s="289">
        <v>0</v>
      </c>
      <c r="S482" s="289">
        <v>0</v>
      </c>
      <c r="T482" s="289">
        <v>0</v>
      </c>
      <c r="U482" s="289">
        <v>0</v>
      </c>
      <c r="V482" s="287">
        <v>2017</v>
      </c>
      <c r="W482" s="404"/>
      <c r="X482" s="273" t="str">
        <f t="shared" si="7"/>
        <v/>
      </c>
    </row>
    <row r="483" spans="1:24" x14ac:dyDescent="0.2">
      <c r="A483" s="287">
        <v>9864</v>
      </c>
      <c r="B483" s="288" t="s">
        <v>38</v>
      </c>
      <c r="C483" s="288" t="s">
        <v>1387</v>
      </c>
      <c r="D483" s="288" t="s">
        <v>880</v>
      </c>
      <c r="E483" s="288" t="s">
        <v>714</v>
      </c>
      <c r="F483" s="287">
        <v>8776</v>
      </c>
      <c r="G483" s="288" t="s">
        <v>86</v>
      </c>
      <c r="H483" s="288" t="s">
        <v>1393</v>
      </c>
      <c r="I483" s="288" t="s">
        <v>63</v>
      </c>
      <c r="J483" s="287">
        <v>22</v>
      </c>
      <c r="K483" s="287">
        <v>1</v>
      </c>
      <c r="L483" s="288" t="s">
        <v>39</v>
      </c>
      <c r="M483" s="288" t="s">
        <v>47</v>
      </c>
      <c r="N483" s="288" t="s">
        <v>66</v>
      </c>
      <c r="O483" s="288" t="s">
        <v>66</v>
      </c>
      <c r="P483" s="288" t="s">
        <v>52</v>
      </c>
      <c r="Q483" s="289">
        <v>0</v>
      </c>
      <c r="R483" s="289">
        <v>0</v>
      </c>
      <c r="S483" s="289">
        <v>0</v>
      </c>
      <c r="T483" s="289">
        <v>0</v>
      </c>
      <c r="U483" s="289">
        <v>0</v>
      </c>
      <c r="V483" s="287">
        <v>2017</v>
      </c>
      <c r="W483" s="404"/>
      <c r="X483" s="273" t="str">
        <f t="shared" si="7"/>
        <v/>
      </c>
    </row>
    <row r="484" spans="1:24" x14ac:dyDescent="0.2">
      <c r="A484" s="287">
        <v>10025</v>
      </c>
      <c r="B484" s="288" t="s">
        <v>59</v>
      </c>
      <c r="C484" s="288" t="s">
        <v>1387</v>
      </c>
      <c r="D484" s="288" t="s">
        <v>1486</v>
      </c>
      <c r="E484" s="288" t="s">
        <v>1486</v>
      </c>
      <c r="F484" s="287">
        <v>5624</v>
      </c>
      <c r="G484" s="288" t="s">
        <v>62</v>
      </c>
      <c r="H484" s="288" t="s">
        <v>1392</v>
      </c>
      <c r="I484" s="288" t="s">
        <v>63</v>
      </c>
      <c r="J484" s="287">
        <v>339</v>
      </c>
      <c r="K484" s="287">
        <v>7</v>
      </c>
      <c r="L484" s="288" t="s">
        <v>489</v>
      </c>
      <c r="M484" s="288" t="s">
        <v>40</v>
      </c>
      <c r="N484" s="288" t="s">
        <v>41</v>
      </c>
      <c r="O484" s="288" t="s">
        <v>42</v>
      </c>
      <c r="P484" s="288" t="s">
        <v>1387</v>
      </c>
      <c r="Q484" s="289">
        <v>0</v>
      </c>
      <c r="R484" s="289">
        <v>0</v>
      </c>
      <c r="S484" s="289">
        <v>0</v>
      </c>
      <c r="T484" s="289">
        <v>0</v>
      </c>
      <c r="U484" s="289">
        <v>0</v>
      </c>
      <c r="V484" s="287">
        <v>2017</v>
      </c>
      <c r="W484" s="404"/>
      <c r="X484" s="273" t="str">
        <f t="shared" si="7"/>
        <v/>
      </c>
    </row>
    <row r="485" spans="1:24" x14ac:dyDescent="0.2">
      <c r="A485" s="287">
        <v>10025</v>
      </c>
      <c r="B485" s="288" t="s">
        <v>59</v>
      </c>
      <c r="C485" s="288" t="s">
        <v>1387</v>
      </c>
      <c r="D485" s="288" t="s">
        <v>1486</v>
      </c>
      <c r="E485" s="288" t="s">
        <v>1486</v>
      </c>
      <c r="F485" s="287">
        <v>5624</v>
      </c>
      <c r="G485" s="288" t="s">
        <v>62</v>
      </c>
      <c r="H485" s="288" t="s">
        <v>1392</v>
      </c>
      <c r="I485" s="288" t="s">
        <v>63</v>
      </c>
      <c r="J485" s="287">
        <v>339</v>
      </c>
      <c r="K485" s="287">
        <v>7</v>
      </c>
      <c r="L485" s="288" t="s">
        <v>489</v>
      </c>
      <c r="M485" s="288" t="s">
        <v>47</v>
      </c>
      <c r="N485" s="288" t="s">
        <v>48</v>
      </c>
      <c r="O485" s="288" t="s">
        <v>49</v>
      </c>
      <c r="P485" s="288" t="s">
        <v>50</v>
      </c>
      <c r="Q485" s="289">
        <v>200907</v>
      </c>
      <c r="R485" s="289">
        <v>69115</v>
      </c>
      <c r="S485" s="289">
        <v>5100316</v>
      </c>
      <c r="T485" s="289">
        <v>1753264</v>
      </c>
      <c r="U485" s="289">
        <v>208761.08</v>
      </c>
      <c r="V485" s="287">
        <v>2017</v>
      </c>
      <c r="W485" s="404"/>
      <c r="X485" s="273" t="str">
        <f t="shared" si="7"/>
        <v/>
      </c>
    </row>
    <row r="486" spans="1:24" x14ac:dyDescent="0.2">
      <c r="A486" s="287">
        <v>10025</v>
      </c>
      <c r="B486" s="288" t="s">
        <v>59</v>
      </c>
      <c r="C486" s="288" t="s">
        <v>1387</v>
      </c>
      <c r="D486" s="288" t="s">
        <v>1486</v>
      </c>
      <c r="E486" s="288" t="s">
        <v>1486</v>
      </c>
      <c r="F486" s="287">
        <v>5624</v>
      </c>
      <c r="G486" s="288" t="s">
        <v>62</v>
      </c>
      <c r="H486" s="288" t="s">
        <v>1392</v>
      </c>
      <c r="I486" s="288" t="s">
        <v>63</v>
      </c>
      <c r="J486" s="287">
        <v>339</v>
      </c>
      <c r="K486" s="287">
        <v>7</v>
      </c>
      <c r="L486" s="288" t="s">
        <v>489</v>
      </c>
      <c r="M486" s="288" t="s">
        <v>47</v>
      </c>
      <c r="N486" s="288" t="s">
        <v>51</v>
      </c>
      <c r="O486" s="288" t="s">
        <v>51</v>
      </c>
      <c r="P486" s="288" t="s">
        <v>52</v>
      </c>
      <c r="Q486" s="289">
        <v>1563</v>
      </c>
      <c r="R486" s="289">
        <v>537</v>
      </c>
      <c r="S486" s="289">
        <v>9080</v>
      </c>
      <c r="T486" s="289">
        <v>3129</v>
      </c>
      <c r="U486" s="289">
        <v>371.947</v>
      </c>
      <c r="V486" s="287">
        <v>2017</v>
      </c>
      <c r="W486" s="404"/>
      <c r="X486" s="273" t="str">
        <f t="shared" si="7"/>
        <v/>
      </c>
    </row>
    <row r="487" spans="1:24" x14ac:dyDescent="0.2">
      <c r="A487" s="287">
        <v>10025</v>
      </c>
      <c r="B487" s="288" t="s">
        <v>59</v>
      </c>
      <c r="C487" s="288" t="s">
        <v>1387</v>
      </c>
      <c r="D487" s="288" t="s">
        <v>1486</v>
      </c>
      <c r="E487" s="288" t="s">
        <v>1486</v>
      </c>
      <c r="F487" s="287">
        <v>5624</v>
      </c>
      <c r="G487" s="288" t="s">
        <v>62</v>
      </c>
      <c r="H487" s="288" t="s">
        <v>1392</v>
      </c>
      <c r="I487" s="288" t="s">
        <v>63</v>
      </c>
      <c r="J487" s="287">
        <v>339</v>
      </c>
      <c r="K487" s="287">
        <v>7</v>
      </c>
      <c r="L487" s="288" t="s">
        <v>489</v>
      </c>
      <c r="M487" s="288" t="s">
        <v>47</v>
      </c>
      <c r="N487" s="288" t="s">
        <v>44</v>
      </c>
      <c r="O487" s="288" t="s">
        <v>44</v>
      </c>
      <c r="P487" s="288" t="s">
        <v>1195</v>
      </c>
      <c r="Q487" s="289">
        <v>2453794</v>
      </c>
      <c r="R487" s="289">
        <v>798491</v>
      </c>
      <c r="S487" s="289">
        <v>2527406</v>
      </c>
      <c r="T487" s="289">
        <v>822445</v>
      </c>
      <c r="U487" s="289">
        <v>97308.481</v>
      </c>
      <c r="V487" s="287">
        <v>2017</v>
      </c>
      <c r="W487" s="404"/>
      <c r="X487" s="273" t="str">
        <f t="shared" si="7"/>
        <v/>
      </c>
    </row>
    <row r="488" spans="1:24" x14ac:dyDescent="0.2">
      <c r="A488" s="287">
        <v>10025</v>
      </c>
      <c r="B488" s="288" t="s">
        <v>59</v>
      </c>
      <c r="C488" s="288" t="s">
        <v>1387</v>
      </c>
      <c r="D488" s="288" t="s">
        <v>1486</v>
      </c>
      <c r="E488" s="288" t="s">
        <v>1486</v>
      </c>
      <c r="F488" s="287">
        <v>5624</v>
      </c>
      <c r="G488" s="288" t="s">
        <v>62</v>
      </c>
      <c r="H488" s="288" t="s">
        <v>1392</v>
      </c>
      <c r="I488" s="288" t="s">
        <v>63</v>
      </c>
      <c r="J488" s="287">
        <v>339</v>
      </c>
      <c r="K488" s="287">
        <v>7</v>
      </c>
      <c r="L488" s="288" t="s">
        <v>489</v>
      </c>
      <c r="M488" s="288" t="s">
        <v>47</v>
      </c>
      <c r="N488" s="288" t="s">
        <v>66</v>
      </c>
      <c r="O488" s="288" t="s">
        <v>66</v>
      </c>
      <c r="P488" s="288" t="s">
        <v>52</v>
      </c>
      <c r="Q488" s="289">
        <v>24373</v>
      </c>
      <c r="R488" s="289">
        <v>8502</v>
      </c>
      <c r="S488" s="289">
        <v>155012</v>
      </c>
      <c r="T488" s="289">
        <v>54062</v>
      </c>
      <c r="U488" s="289">
        <v>6428.4970000000003</v>
      </c>
      <c r="V488" s="287">
        <v>2017</v>
      </c>
      <c r="W488" s="404"/>
      <c r="X488" s="273" t="str">
        <f t="shared" si="7"/>
        <v/>
      </c>
    </row>
    <row r="489" spans="1:24" x14ac:dyDescent="0.2">
      <c r="A489" s="287">
        <v>10029</v>
      </c>
      <c r="B489" s="288" t="s">
        <v>59</v>
      </c>
      <c r="C489" s="288" t="s">
        <v>1387</v>
      </c>
      <c r="D489" s="288" t="s">
        <v>881</v>
      </c>
      <c r="E489" s="288" t="s">
        <v>881</v>
      </c>
      <c r="F489" s="287">
        <v>7049</v>
      </c>
      <c r="G489" s="288" t="s">
        <v>86</v>
      </c>
      <c r="H489" s="288" t="s">
        <v>1393</v>
      </c>
      <c r="I489" s="288" t="s">
        <v>63</v>
      </c>
      <c r="J489" s="287">
        <v>336</v>
      </c>
      <c r="K489" s="287">
        <v>7</v>
      </c>
      <c r="L489" s="288" t="s">
        <v>489</v>
      </c>
      <c r="M489" s="288" t="s">
        <v>546</v>
      </c>
      <c r="N489" s="288" t="s">
        <v>547</v>
      </c>
      <c r="O489" s="288" t="s">
        <v>547</v>
      </c>
      <c r="P489" s="288" t="s">
        <v>1387</v>
      </c>
      <c r="Q489" s="289">
        <v>0</v>
      </c>
      <c r="R489" s="289">
        <v>0</v>
      </c>
      <c r="S489" s="289">
        <v>12087</v>
      </c>
      <c r="T489" s="289">
        <v>12087</v>
      </c>
      <c r="U489" s="289">
        <v>1312</v>
      </c>
      <c r="V489" s="287">
        <v>2017</v>
      </c>
      <c r="W489" s="404"/>
      <c r="X489" s="273" t="str">
        <f t="shared" si="7"/>
        <v/>
      </c>
    </row>
    <row r="490" spans="1:24" x14ac:dyDescent="0.2">
      <c r="A490" s="287">
        <v>10029</v>
      </c>
      <c r="B490" s="288" t="s">
        <v>59</v>
      </c>
      <c r="C490" s="288" t="s">
        <v>1387</v>
      </c>
      <c r="D490" s="288" t="s">
        <v>881</v>
      </c>
      <c r="E490" s="288" t="s">
        <v>881</v>
      </c>
      <c r="F490" s="287">
        <v>7049</v>
      </c>
      <c r="G490" s="288" t="s">
        <v>86</v>
      </c>
      <c r="H490" s="288" t="s">
        <v>1393</v>
      </c>
      <c r="I490" s="288" t="s">
        <v>63</v>
      </c>
      <c r="J490" s="287">
        <v>336</v>
      </c>
      <c r="K490" s="287">
        <v>7</v>
      </c>
      <c r="L490" s="288" t="s">
        <v>489</v>
      </c>
      <c r="M490" s="288" t="s">
        <v>47</v>
      </c>
      <c r="N490" s="288" t="s">
        <v>51</v>
      </c>
      <c r="O490" s="288" t="s">
        <v>51</v>
      </c>
      <c r="P490" s="288" t="s">
        <v>52</v>
      </c>
      <c r="Q490" s="289">
        <v>0</v>
      </c>
      <c r="R490" s="289">
        <v>0</v>
      </c>
      <c r="S490" s="289">
        <v>0</v>
      </c>
      <c r="T490" s="289">
        <v>0</v>
      </c>
      <c r="U490" s="289">
        <v>0</v>
      </c>
      <c r="V490" s="287">
        <v>2017</v>
      </c>
      <c r="W490" s="404"/>
      <c r="X490" s="273" t="str">
        <f t="shared" si="7"/>
        <v/>
      </c>
    </row>
    <row r="491" spans="1:24" x14ac:dyDescent="0.2">
      <c r="A491" s="287">
        <v>10029</v>
      </c>
      <c r="B491" s="288" t="s">
        <v>59</v>
      </c>
      <c r="C491" s="288" t="s">
        <v>1387</v>
      </c>
      <c r="D491" s="288" t="s">
        <v>881</v>
      </c>
      <c r="E491" s="288" t="s">
        <v>881</v>
      </c>
      <c r="F491" s="287">
        <v>7049</v>
      </c>
      <c r="G491" s="288" t="s">
        <v>86</v>
      </c>
      <c r="H491" s="288" t="s">
        <v>1393</v>
      </c>
      <c r="I491" s="288" t="s">
        <v>63</v>
      </c>
      <c r="J491" s="287">
        <v>336</v>
      </c>
      <c r="K491" s="287">
        <v>7</v>
      </c>
      <c r="L491" s="288" t="s">
        <v>489</v>
      </c>
      <c r="M491" s="288" t="s">
        <v>47</v>
      </c>
      <c r="N491" s="288" t="s">
        <v>44</v>
      </c>
      <c r="O491" s="288" t="s">
        <v>44</v>
      </c>
      <c r="P491" s="288" t="s">
        <v>1195</v>
      </c>
      <c r="Q491" s="289">
        <v>1499196</v>
      </c>
      <c r="R491" s="289">
        <v>343726</v>
      </c>
      <c r="S491" s="289">
        <v>1544813</v>
      </c>
      <c r="T491" s="289">
        <v>354185</v>
      </c>
      <c r="U491" s="289">
        <v>60972</v>
      </c>
      <c r="V491" s="287">
        <v>2017</v>
      </c>
      <c r="W491" s="404"/>
      <c r="X491" s="273" t="str">
        <f t="shared" si="7"/>
        <v/>
      </c>
    </row>
    <row r="492" spans="1:24" x14ac:dyDescent="0.2">
      <c r="A492" s="287">
        <v>10029</v>
      </c>
      <c r="B492" s="288" t="s">
        <v>59</v>
      </c>
      <c r="C492" s="288" t="s">
        <v>1387</v>
      </c>
      <c r="D492" s="288" t="s">
        <v>881</v>
      </c>
      <c r="E492" s="288" t="s">
        <v>881</v>
      </c>
      <c r="F492" s="287">
        <v>7049</v>
      </c>
      <c r="G492" s="288" t="s">
        <v>86</v>
      </c>
      <c r="H492" s="288" t="s">
        <v>1393</v>
      </c>
      <c r="I492" s="288" t="s">
        <v>63</v>
      </c>
      <c r="J492" s="287">
        <v>336</v>
      </c>
      <c r="K492" s="287">
        <v>7</v>
      </c>
      <c r="L492" s="288" t="s">
        <v>489</v>
      </c>
      <c r="M492" s="288" t="s">
        <v>47</v>
      </c>
      <c r="N492" s="288" t="s">
        <v>66</v>
      </c>
      <c r="O492" s="288" t="s">
        <v>66</v>
      </c>
      <c r="P492" s="288" t="s">
        <v>52</v>
      </c>
      <c r="Q492" s="289">
        <v>0</v>
      </c>
      <c r="R492" s="289">
        <v>0</v>
      </c>
      <c r="S492" s="289">
        <v>0</v>
      </c>
      <c r="T492" s="289">
        <v>0</v>
      </c>
      <c r="U492" s="289">
        <v>0</v>
      </c>
      <c r="V492" s="287">
        <v>2017</v>
      </c>
      <c r="W492" s="404"/>
      <c r="X492" s="273" t="str">
        <f t="shared" si="7"/>
        <v/>
      </c>
    </row>
    <row r="493" spans="1:24" x14ac:dyDescent="0.2">
      <c r="A493" s="287">
        <v>10036</v>
      </c>
      <c r="B493" s="288" t="s">
        <v>38</v>
      </c>
      <c r="C493" s="288" t="s">
        <v>1387</v>
      </c>
      <c r="D493" s="288" t="s">
        <v>882</v>
      </c>
      <c r="E493" s="288" t="s">
        <v>883</v>
      </c>
      <c r="F493" s="287">
        <v>56590</v>
      </c>
      <c r="G493" s="288" t="s">
        <v>101</v>
      </c>
      <c r="H493" s="288" t="s">
        <v>1393</v>
      </c>
      <c r="I493" s="288" t="s">
        <v>63</v>
      </c>
      <c r="J493" s="287">
        <v>22</v>
      </c>
      <c r="K493" s="287">
        <v>2</v>
      </c>
      <c r="L493" s="288" t="s">
        <v>57</v>
      </c>
      <c r="M493" s="288" t="s">
        <v>40</v>
      </c>
      <c r="N493" s="288" t="s">
        <v>41</v>
      </c>
      <c r="O493" s="288" t="s">
        <v>42</v>
      </c>
      <c r="P493" s="288" t="s">
        <v>1387</v>
      </c>
      <c r="Q493" s="289">
        <v>0</v>
      </c>
      <c r="R493" s="289">
        <v>0</v>
      </c>
      <c r="S493" s="289">
        <v>37535</v>
      </c>
      <c r="T493" s="289">
        <v>37535</v>
      </c>
      <c r="U493" s="289">
        <v>4074</v>
      </c>
      <c r="V493" s="287">
        <v>2017</v>
      </c>
      <c r="W493" s="404"/>
      <c r="X493" s="273" t="str">
        <f t="shared" si="7"/>
        <v/>
      </c>
    </row>
    <row r="494" spans="1:24" x14ac:dyDescent="0.2">
      <c r="A494" s="287">
        <v>10063</v>
      </c>
      <c r="B494" s="288" t="s">
        <v>38</v>
      </c>
      <c r="C494" s="288" t="s">
        <v>1387</v>
      </c>
      <c r="D494" s="288" t="s">
        <v>884</v>
      </c>
      <c r="E494" s="288" t="s">
        <v>885</v>
      </c>
      <c r="F494" s="287">
        <v>11943</v>
      </c>
      <c r="G494" s="288" t="s">
        <v>46</v>
      </c>
      <c r="H494" s="288" t="s">
        <v>1393</v>
      </c>
      <c r="I494" s="288" t="s">
        <v>63</v>
      </c>
      <c r="J494" s="287">
        <v>22</v>
      </c>
      <c r="K494" s="287">
        <v>2</v>
      </c>
      <c r="L494" s="288" t="s">
        <v>57</v>
      </c>
      <c r="M494" s="288" t="s">
        <v>40</v>
      </c>
      <c r="N494" s="288" t="s">
        <v>41</v>
      </c>
      <c r="O494" s="288" t="s">
        <v>42</v>
      </c>
      <c r="P494" s="288" t="s">
        <v>1387</v>
      </c>
      <c r="Q494" s="289">
        <v>0</v>
      </c>
      <c r="R494" s="289">
        <v>0</v>
      </c>
      <c r="S494" s="289">
        <v>196855</v>
      </c>
      <c r="T494" s="289">
        <v>196855</v>
      </c>
      <c r="U494" s="289">
        <v>21367</v>
      </c>
      <c r="V494" s="287">
        <v>2017</v>
      </c>
      <c r="W494" s="404"/>
      <c r="X494" s="273" t="str">
        <f t="shared" si="7"/>
        <v/>
      </c>
    </row>
    <row r="495" spans="1:24" x14ac:dyDescent="0.2">
      <c r="A495" s="287">
        <v>10066</v>
      </c>
      <c r="B495" s="288" t="s">
        <v>38</v>
      </c>
      <c r="C495" s="288" t="s">
        <v>1387</v>
      </c>
      <c r="D495" s="288" t="s">
        <v>886</v>
      </c>
      <c r="E495" s="288" t="s">
        <v>887</v>
      </c>
      <c r="F495" s="287">
        <v>12401</v>
      </c>
      <c r="G495" s="288" t="s">
        <v>95</v>
      </c>
      <c r="H495" s="288" t="s">
        <v>1393</v>
      </c>
      <c r="I495" s="288" t="s">
        <v>63</v>
      </c>
      <c r="J495" s="287">
        <v>22</v>
      </c>
      <c r="K495" s="287">
        <v>2</v>
      </c>
      <c r="L495" s="288" t="s">
        <v>57</v>
      </c>
      <c r="M495" s="288" t="s">
        <v>40</v>
      </c>
      <c r="N495" s="288" t="s">
        <v>41</v>
      </c>
      <c r="O495" s="288" t="s">
        <v>42</v>
      </c>
      <c r="P495" s="288" t="s">
        <v>1387</v>
      </c>
      <c r="Q495" s="289">
        <v>0</v>
      </c>
      <c r="R495" s="289">
        <v>0</v>
      </c>
      <c r="S495" s="289">
        <v>257798</v>
      </c>
      <c r="T495" s="289">
        <v>257798</v>
      </c>
      <c r="U495" s="289">
        <v>27982</v>
      </c>
      <c r="V495" s="287">
        <v>2017</v>
      </c>
      <c r="W495" s="404"/>
      <c r="X495" s="273" t="str">
        <f t="shared" si="7"/>
        <v/>
      </c>
    </row>
    <row r="496" spans="1:24" x14ac:dyDescent="0.2">
      <c r="A496" s="287">
        <v>10108</v>
      </c>
      <c r="B496" s="288" t="s">
        <v>59</v>
      </c>
      <c r="C496" s="288" t="s">
        <v>1387</v>
      </c>
      <c r="D496" s="288" t="s">
        <v>888</v>
      </c>
      <c r="E496" s="288" t="s">
        <v>889</v>
      </c>
      <c r="F496" s="287">
        <v>6636</v>
      </c>
      <c r="G496" s="288" t="s">
        <v>101</v>
      </c>
      <c r="H496" s="288" t="s">
        <v>1393</v>
      </c>
      <c r="I496" s="288" t="s">
        <v>63</v>
      </c>
      <c r="J496" s="287">
        <v>314</v>
      </c>
      <c r="K496" s="287">
        <v>7</v>
      </c>
      <c r="L496" s="288" t="s">
        <v>489</v>
      </c>
      <c r="M496" s="288" t="s">
        <v>55</v>
      </c>
      <c r="N496" s="288" t="s">
        <v>51</v>
      </c>
      <c r="O496" s="288" t="s">
        <v>51</v>
      </c>
      <c r="P496" s="288" t="s">
        <v>52</v>
      </c>
      <c r="Q496" s="289">
        <v>0</v>
      </c>
      <c r="R496" s="289">
        <v>0</v>
      </c>
      <c r="S496" s="289">
        <v>0</v>
      </c>
      <c r="T496" s="289">
        <v>0</v>
      </c>
      <c r="U496" s="289">
        <v>0</v>
      </c>
      <c r="V496" s="287">
        <v>2017</v>
      </c>
      <c r="W496" s="404"/>
      <c r="X496" s="273" t="str">
        <f t="shared" si="7"/>
        <v/>
      </c>
    </row>
    <row r="497" spans="1:24" x14ac:dyDescent="0.2">
      <c r="A497" s="287">
        <v>10108</v>
      </c>
      <c r="B497" s="288" t="s">
        <v>59</v>
      </c>
      <c r="C497" s="288" t="s">
        <v>1387</v>
      </c>
      <c r="D497" s="288" t="s">
        <v>888</v>
      </c>
      <c r="E497" s="288" t="s">
        <v>889</v>
      </c>
      <c r="F497" s="287">
        <v>6636</v>
      </c>
      <c r="G497" s="288" t="s">
        <v>101</v>
      </c>
      <c r="H497" s="288" t="s">
        <v>1393</v>
      </c>
      <c r="I497" s="288" t="s">
        <v>63</v>
      </c>
      <c r="J497" s="287">
        <v>314</v>
      </c>
      <c r="K497" s="287">
        <v>7</v>
      </c>
      <c r="L497" s="288" t="s">
        <v>489</v>
      </c>
      <c r="M497" s="288" t="s">
        <v>55</v>
      </c>
      <c r="N497" s="288" t="s">
        <v>44</v>
      </c>
      <c r="O497" s="288" t="s">
        <v>44</v>
      </c>
      <c r="P497" s="288" t="s">
        <v>1195</v>
      </c>
      <c r="Q497" s="289">
        <v>335550</v>
      </c>
      <c r="R497" s="289">
        <v>186396</v>
      </c>
      <c r="S497" s="289">
        <v>342262</v>
      </c>
      <c r="T497" s="289">
        <v>190126</v>
      </c>
      <c r="U497" s="289">
        <v>29533</v>
      </c>
      <c r="V497" s="287">
        <v>2017</v>
      </c>
      <c r="W497" s="404"/>
      <c r="X497" s="273" t="str">
        <f t="shared" si="7"/>
        <v/>
      </c>
    </row>
    <row r="498" spans="1:24" x14ac:dyDescent="0.2">
      <c r="A498" s="287">
        <v>10108</v>
      </c>
      <c r="B498" s="288" t="s">
        <v>59</v>
      </c>
      <c r="C498" s="288" t="s">
        <v>1387</v>
      </c>
      <c r="D498" s="288" t="s">
        <v>888</v>
      </c>
      <c r="E498" s="288" t="s">
        <v>889</v>
      </c>
      <c r="F498" s="287">
        <v>6636</v>
      </c>
      <c r="G498" s="288" t="s">
        <v>101</v>
      </c>
      <c r="H498" s="288" t="s">
        <v>1393</v>
      </c>
      <c r="I498" s="288" t="s">
        <v>63</v>
      </c>
      <c r="J498" s="287">
        <v>314</v>
      </c>
      <c r="K498" s="287">
        <v>7</v>
      </c>
      <c r="L498" s="288" t="s">
        <v>489</v>
      </c>
      <c r="M498" s="288" t="s">
        <v>56</v>
      </c>
      <c r="N498" s="288" t="s">
        <v>51</v>
      </c>
      <c r="O498" s="288" t="s">
        <v>51</v>
      </c>
      <c r="P498" s="288" t="s">
        <v>52</v>
      </c>
      <c r="Q498" s="289">
        <v>0</v>
      </c>
      <c r="R498" s="289">
        <v>0</v>
      </c>
      <c r="S498" s="289">
        <v>0</v>
      </c>
      <c r="T498" s="289">
        <v>0</v>
      </c>
      <c r="U498" s="289">
        <v>0</v>
      </c>
      <c r="V498" s="287">
        <v>2017</v>
      </c>
      <c r="W498" s="404"/>
      <c r="X498" s="273" t="str">
        <f t="shared" si="7"/>
        <v/>
      </c>
    </row>
    <row r="499" spans="1:24" x14ac:dyDescent="0.2">
      <c r="A499" s="287">
        <v>10109</v>
      </c>
      <c r="B499" s="288" t="s">
        <v>38</v>
      </c>
      <c r="C499" s="288" t="s">
        <v>1387</v>
      </c>
      <c r="D499" s="288" t="s">
        <v>890</v>
      </c>
      <c r="E499" s="288" t="s">
        <v>1301</v>
      </c>
      <c r="F499" s="287">
        <v>57280</v>
      </c>
      <c r="G499" s="288" t="s">
        <v>101</v>
      </c>
      <c r="H499" s="288" t="s">
        <v>1393</v>
      </c>
      <c r="I499" s="288" t="s">
        <v>63</v>
      </c>
      <c r="J499" s="287">
        <v>22</v>
      </c>
      <c r="K499" s="287">
        <v>2</v>
      </c>
      <c r="L499" s="288" t="s">
        <v>57</v>
      </c>
      <c r="M499" s="288" t="s">
        <v>40</v>
      </c>
      <c r="N499" s="288" t="s">
        <v>41</v>
      </c>
      <c r="O499" s="288" t="s">
        <v>42</v>
      </c>
      <c r="P499" s="288" t="s">
        <v>1387</v>
      </c>
      <c r="Q499" s="289">
        <v>0</v>
      </c>
      <c r="R499" s="289">
        <v>0</v>
      </c>
      <c r="S499" s="289">
        <v>78899</v>
      </c>
      <c r="T499" s="289">
        <v>78899</v>
      </c>
      <c r="U499" s="289">
        <v>8564</v>
      </c>
      <c r="V499" s="287">
        <v>2017</v>
      </c>
      <c r="W499" s="404"/>
      <c r="X499" s="273" t="str">
        <f t="shared" si="7"/>
        <v/>
      </c>
    </row>
    <row r="500" spans="1:24" x14ac:dyDescent="0.2">
      <c r="A500" s="287">
        <v>10116</v>
      </c>
      <c r="B500" s="288" t="s">
        <v>38</v>
      </c>
      <c r="C500" s="288" t="s">
        <v>1387</v>
      </c>
      <c r="D500" s="288" t="s">
        <v>891</v>
      </c>
      <c r="E500" s="288" t="s">
        <v>892</v>
      </c>
      <c r="F500" s="287">
        <v>9357</v>
      </c>
      <c r="G500" s="288" t="s">
        <v>62</v>
      </c>
      <c r="H500" s="288" t="s">
        <v>1392</v>
      </c>
      <c r="I500" s="288" t="s">
        <v>63</v>
      </c>
      <c r="J500" s="287">
        <v>22</v>
      </c>
      <c r="K500" s="287">
        <v>2</v>
      </c>
      <c r="L500" s="288" t="s">
        <v>57</v>
      </c>
      <c r="M500" s="288" t="s">
        <v>40</v>
      </c>
      <c r="N500" s="288" t="s">
        <v>41</v>
      </c>
      <c r="O500" s="288" t="s">
        <v>42</v>
      </c>
      <c r="P500" s="288" t="s">
        <v>1387</v>
      </c>
      <c r="Q500" s="289">
        <v>0</v>
      </c>
      <c r="R500" s="289">
        <v>0</v>
      </c>
      <c r="S500" s="289">
        <v>184038</v>
      </c>
      <c r="T500" s="289">
        <v>184038</v>
      </c>
      <c r="U500" s="289">
        <v>19976</v>
      </c>
      <c r="V500" s="287">
        <v>2017</v>
      </c>
      <c r="W500" s="404"/>
      <c r="X500" s="273" t="str">
        <f t="shared" si="7"/>
        <v/>
      </c>
    </row>
    <row r="501" spans="1:24" x14ac:dyDescent="0.2">
      <c r="A501" s="287">
        <v>10124</v>
      </c>
      <c r="B501" s="288" t="s">
        <v>38</v>
      </c>
      <c r="C501" s="288" t="s">
        <v>1387</v>
      </c>
      <c r="D501" s="288" t="s">
        <v>893</v>
      </c>
      <c r="E501" s="288" t="s">
        <v>1525</v>
      </c>
      <c r="F501" s="287">
        <v>59136</v>
      </c>
      <c r="G501" s="288" t="s">
        <v>62</v>
      </c>
      <c r="H501" s="288" t="s">
        <v>1392</v>
      </c>
      <c r="I501" s="288" t="s">
        <v>63</v>
      </c>
      <c r="J501" s="287">
        <v>22</v>
      </c>
      <c r="K501" s="287">
        <v>2</v>
      </c>
      <c r="L501" s="288" t="s">
        <v>57</v>
      </c>
      <c r="M501" s="288" t="s">
        <v>40</v>
      </c>
      <c r="N501" s="288" t="s">
        <v>41</v>
      </c>
      <c r="O501" s="288" t="s">
        <v>42</v>
      </c>
      <c r="P501" s="288" t="s">
        <v>1387</v>
      </c>
      <c r="Q501" s="289">
        <v>0</v>
      </c>
      <c r="R501" s="289">
        <v>0</v>
      </c>
      <c r="S501" s="289">
        <v>30835</v>
      </c>
      <c r="T501" s="289">
        <v>30835</v>
      </c>
      <c r="U501" s="289">
        <v>3347</v>
      </c>
      <c r="V501" s="287">
        <v>2017</v>
      </c>
      <c r="W501" s="404"/>
      <c r="X501" s="273" t="str">
        <f t="shared" si="7"/>
        <v/>
      </c>
    </row>
    <row r="502" spans="1:24" x14ac:dyDescent="0.2">
      <c r="A502" s="287">
        <v>10137</v>
      </c>
      <c r="B502" s="288" t="s">
        <v>38</v>
      </c>
      <c r="C502" s="288" t="s">
        <v>1387</v>
      </c>
      <c r="D502" s="288" t="s">
        <v>894</v>
      </c>
      <c r="E502" s="288" t="s">
        <v>895</v>
      </c>
      <c r="F502" s="287">
        <v>9093</v>
      </c>
      <c r="G502" s="288" t="s">
        <v>94</v>
      </c>
      <c r="H502" s="288" t="s">
        <v>1393</v>
      </c>
      <c r="I502" s="288" t="s">
        <v>63</v>
      </c>
      <c r="J502" s="287">
        <v>22</v>
      </c>
      <c r="K502" s="287">
        <v>2</v>
      </c>
      <c r="L502" s="288" t="s">
        <v>57</v>
      </c>
      <c r="M502" s="288" t="s">
        <v>40</v>
      </c>
      <c r="N502" s="288" t="s">
        <v>41</v>
      </c>
      <c r="O502" s="288" t="s">
        <v>42</v>
      </c>
      <c r="P502" s="288" t="s">
        <v>1387</v>
      </c>
      <c r="Q502" s="289">
        <v>0</v>
      </c>
      <c r="R502" s="289">
        <v>0</v>
      </c>
      <c r="S502" s="289">
        <v>3326</v>
      </c>
      <c r="T502" s="289">
        <v>3326</v>
      </c>
      <c r="U502" s="289">
        <v>361</v>
      </c>
      <c r="V502" s="287">
        <v>2017</v>
      </c>
      <c r="W502" s="404"/>
      <c r="X502" s="273" t="str">
        <f t="shared" si="7"/>
        <v/>
      </c>
    </row>
    <row r="503" spans="1:24" x14ac:dyDescent="0.2">
      <c r="A503" s="287">
        <v>10176</v>
      </c>
      <c r="B503" s="288" t="s">
        <v>38</v>
      </c>
      <c r="C503" s="288" t="s">
        <v>1387</v>
      </c>
      <c r="D503" s="288" t="s">
        <v>896</v>
      </c>
      <c r="E503" s="288" t="s">
        <v>897</v>
      </c>
      <c r="F503" s="287">
        <v>11724</v>
      </c>
      <c r="G503" s="288" t="s">
        <v>86</v>
      </c>
      <c r="H503" s="288" t="s">
        <v>1393</v>
      </c>
      <c r="I503" s="288" t="s">
        <v>63</v>
      </c>
      <c r="J503" s="287">
        <v>22</v>
      </c>
      <c r="K503" s="287">
        <v>2</v>
      </c>
      <c r="L503" s="288" t="s">
        <v>57</v>
      </c>
      <c r="M503" s="288" t="s">
        <v>55</v>
      </c>
      <c r="N503" s="288" t="s">
        <v>81</v>
      </c>
      <c r="O503" s="288" t="s">
        <v>72</v>
      </c>
      <c r="P503" s="288" t="s">
        <v>52</v>
      </c>
      <c r="Q503" s="289">
        <v>4120</v>
      </c>
      <c r="R503" s="289">
        <v>4120</v>
      </c>
      <c r="S503" s="289">
        <v>23361</v>
      </c>
      <c r="T503" s="289">
        <v>23361</v>
      </c>
      <c r="U503" s="289">
        <v>1449</v>
      </c>
      <c r="V503" s="287">
        <v>2017</v>
      </c>
      <c r="W503" s="404" t="s">
        <v>662</v>
      </c>
      <c r="X503" s="273" t="str">
        <f t="shared" si="7"/>
        <v/>
      </c>
    </row>
    <row r="504" spans="1:24" x14ac:dyDescent="0.2">
      <c r="A504" s="287">
        <v>10183</v>
      </c>
      <c r="B504" s="288" t="s">
        <v>38</v>
      </c>
      <c r="C504" s="288" t="s">
        <v>1387</v>
      </c>
      <c r="D504" s="288" t="s">
        <v>898</v>
      </c>
      <c r="E504" s="288" t="s">
        <v>1301</v>
      </c>
      <c r="F504" s="287">
        <v>57280</v>
      </c>
      <c r="G504" s="288" t="s">
        <v>101</v>
      </c>
      <c r="H504" s="288" t="s">
        <v>1393</v>
      </c>
      <c r="I504" s="288" t="s">
        <v>63</v>
      </c>
      <c r="J504" s="287">
        <v>22</v>
      </c>
      <c r="K504" s="287">
        <v>2</v>
      </c>
      <c r="L504" s="288" t="s">
        <v>57</v>
      </c>
      <c r="M504" s="288" t="s">
        <v>40</v>
      </c>
      <c r="N504" s="288" t="s">
        <v>41</v>
      </c>
      <c r="O504" s="288" t="s">
        <v>42</v>
      </c>
      <c r="P504" s="288" t="s">
        <v>1387</v>
      </c>
      <c r="Q504" s="289">
        <v>0</v>
      </c>
      <c r="R504" s="289">
        <v>0</v>
      </c>
      <c r="S504" s="289">
        <v>32043</v>
      </c>
      <c r="T504" s="289">
        <v>32043</v>
      </c>
      <c r="U504" s="289">
        <v>3478</v>
      </c>
      <c r="V504" s="287">
        <v>2017</v>
      </c>
      <c r="W504" s="404"/>
      <c r="X504" s="273" t="str">
        <f t="shared" si="7"/>
        <v/>
      </c>
    </row>
    <row r="505" spans="1:24" x14ac:dyDescent="0.2">
      <c r="A505" s="287">
        <v>10186</v>
      </c>
      <c r="B505" s="288" t="s">
        <v>38</v>
      </c>
      <c r="C505" s="288" t="s">
        <v>1387</v>
      </c>
      <c r="D505" s="288" t="s">
        <v>491</v>
      </c>
      <c r="E505" s="288" t="s">
        <v>1301</v>
      </c>
      <c r="F505" s="287">
        <v>57280</v>
      </c>
      <c r="G505" s="288" t="s">
        <v>95</v>
      </c>
      <c r="H505" s="288" t="s">
        <v>1393</v>
      </c>
      <c r="I505" s="288" t="s">
        <v>63</v>
      </c>
      <c r="J505" s="287">
        <v>322122</v>
      </c>
      <c r="K505" s="287">
        <v>6</v>
      </c>
      <c r="L505" s="288" t="s">
        <v>490</v>
      </c>
      <c r="M505" s="288" t="s">
        <v>40</v>
      </c>
      <c r="N505" s="288" t="s">
        <v>41</v>
      </c>
      <c r="O505" s="288" t="s">
        <v>42</v>
      </c>
      <c r="P505" s="288" t="s">
        <v>1387</v>
      </c>
      <c r="Q505" s="289">
        <v>0</v>
      </c>
      <c r="R505" s="289">
        <v>0</v>
      </c>
      <c r="S505" s="289">
        <v>1215184</v>
      </c>
      <c r="T505" s="289">
        <v>1215184</v>
      </c>
      <c r="U505" s="289">
        <v>131899</v>
      </c>
      <c r="V505" s="287">
        <v>2017</v>
      </c>
      <c r="W505" s="404"/>
      <c r="X505" s="273" t="str">
        <f t="shared" si="7"/>
        <v/>
      </c>
    </row>
    <row r="506" spans="1:24" x14ac:dyDescent="0.2">
      <c r="A506" s="287">
        <v>10186</v>
      </c>
      <c r="B506" s="288" t="s">
        <v>38</v>
      </c>
      <c r="C506" s="288" t="s">
        <v>1387</v>
      </c>
      <c r="D506" s="288" t="s">
        <v>491</v>
      </c>
      <c r="E506" s="288" t="s">
        <v>1301</v>
      </c>
      <c r="F506" s="287">
        <v>57280</v>
      </c>
      <c r="G506" s="288" t="s">
        <v>95</v>
      </c>
      <c r="H506" s="288" t="s">
        <v>1393</v>
      </c>
      <c r="I506" s="288" t="s">
        <v>63</v>
      </c>
      <c r="J506" s="287">
        <v>322122</v>
      </c>
      <c r="K506" s="287">
        <v>6</v>
      </c>
      <c r="L506" s="288" t="s">
        <v>490</v>
      </c>
      <c r="M506" s="288" t="s">
        <v>47</v>
      </c>
      <c r="N506" s="288" t="s">
        <v>48</v>
      </c>
      <c r="O506" s="288" t="s">
        <v>49</v>
      </c>
      <c r="P506" s="288" t="s">
        <v>50</v>
      </c>
      <c r="Q506" s="289">
        <v>0</v>
      </c>
      <c r="R506" s="289">
        <v>0</v>
      </c>
      <c r="S506" s="289">
        <v>0</v>
      </c>
      <c r="T506" s="289">
        <v>0</v>
      </c>
      <c r="U506" s="289">
        <v>0</v>
      </c>
      <c r="V506" s="287">
        <v>2017</v>
      </c>
      <c r="W506" s="404"/>
      <c r="X506" s="273" t="str">
        <f t="shared" si="7"/>
        <v/>
      </c>
    </row>
    <row r="507" spans="1:24" x14ac:dyDescent="0.2">
      <c r="A507" s="287">
        <v>10186</v>
      </c>
      <c r="B507" s="288" t="s">
        <v>38</v>
      </c>
      <c r="C507" s="288" t="s">
        <v>1387</v>
      </c>
      <c r="D507" s="288" t="s">
        <v>491</v>
      </c>
      <c r="E507" s="288" t="s">
        <v>1301</v>
      </c>
      <c r="F507" s="287">
        <v>57280</v>
      </c>
      <c r="G507" s="288" t="s">
        <v>95</v>
      </c>
      <c r="H507" s="288" t="s">
        <v>1393</v>
      </c>
      <c r="I507" s="288" t="s">
        <v>63</v>
      </c>
      <c r="J507" s="287">
        <v>322122</v>
      </c>
      <c r="K507" s="287">
        <v>6</v>
      </c>
      <c r="L507" s="288" t="s">
        <v>490</v>
      </c>
      <c r="M507" s="288" t="s">
        <v>47</v>
      </c>
      <c r="N507" s="288" t="s">
        <v>44</v>
      </c>
      <c r="O507" s="288" t="s">
        <v>44</v>
      </c>
      <c r="P507" s="288" t="s">
        <v>1195</v>
      </c>
      <c r="Q507" s="289">
        <v>0</v>
      </c>
      <c r="R507" s="289">
        <v>0</v>
      </c>
      <c r="S507" s="289">
        <v>0</v>
      </c>
      <c r="T507" s="289">
        <v>0</v>
      </c>
      <c r="U507" s="289">
        <v>0</v>
      </c>
      <c r="V507" s="287">
        <v>2017</v>
      </c>
      <c r="W507" s="404"/>
      <c r="X507" s="273" t="str">
        <f t="shared" si="7"/>
        <v/>
      </c>
    </row>
    <row r="508" spans="1:24" x14ac:dyDescent="0.2">
      <c r="A508" s="287">
        <v>10186</v>
      </c>
      <c r="B508" s="288" t="s">
        <v>38</v>
      </c>
      <c r="C508" s="288" t="s">
        <v>1387</v>
      </c>
      <c r="D508" s="288" t="s">
        <v>491</v>
      </c>
      <c r="E508" s="288" t="s">
        <v>1301</v>
      </c>
      <c r="F508" s="287">
        <v>57280</v>
      </c>
      <c r="G508" s="288" t="s">
        <v>95</v>
      </c>
      <c r="H508" s="288" t="s">
        <v>1393</v>
      </c>
      <c r="I508" s="288" t="s">
        <v>63</v>
      </c>
      <c r="J508" s="287">
        <v>322122</v>
      </c>
      <c r="K508" s="287">
        <v>6</v>
      </c>
      <c r="L508" s="288" t="s">
        <v>490</v>
      </c>
      <c r="M508" s="288" t="s">
        <v>47</v>
      </c>
      <c r="N508" s="288" t="s">
        <v>66</v>
      </c>
      <c r="O508" s="288" t="s">
        <v>66</v>
      </c>
      <c r="P508" s="288" t="s">
        <v>52</v>
      </c>
      <c r="Q508" s="289">
        <v>0</v>
      </c>
      <c r="R508" s="289">
        <v>0</v>
      </c>
      <c r="S508" s="289">
        <v>0</v>
      </c>
      <c r="T508" s="289">
        <v>0</v>
      </c>
      <c r="U508" s="289">
        <v>0</v>
      </c>
      <c r="V508" s="287">
        <v>2017</v>
      </c>
      <c r="W508" s="404"/>
      <c r="X508" s="273" t="str">
        <f t="shared" si="7"/>
        <v/>
      </c>
    </row>
    <row r="509" spans="1:24" x14ac:dyDescent="0.2">
      <c r="A509" s="287">
        <v>10190</v>
      </c>
      <c r="B509" s="288" t="s">
        <v>38</v>
      </c>
      <c r="C509" s="288" t="s">
        <v>1387</v>
      </c>
      <c r="D509" s="288" t="s">
        <v>899</v>
      </c>
      <c r="E509" s="288" t="s">
        <v>2029</v>
      </c>
      <c r="F509" s="287">
        <v>60741</v>
      </c>
      <c r="G509" s="288" t="s">
        <v>62</v>
      </c>
      <c r="H509" s="288" t="s">
        <v>1392</v>
      </c>
      <c r="I509" s="288" t="s">
        <v>63</v>
      </c>
      <c r="J509" s="287">
        <v>22</v>
      </c>
      <c r="K509" s="287">
        <v>2</v>
      </c>
      <c r="L509" s="288" t="s">
        <v>57</v>
      </c>
      <c r="M509" s="288" t="s">
        <v>43</v>
      </c>
      <c r="N509" s="288" t="s">
        <v>51</v>
      </c>
      <c r="O509" s="288" t="s">
        <v>51</v>
      </c>
      <c r="P509" s="288" t="s">
        <v>52</v>
      </c>
      <c r="Q509" s="289">
        <v>0</v>
      </c>
      <c r="R509" s="289">
        <v>0</v>
      </c>
      <c r="S509" s="289">
        <v>0</v>
      </c>
      <c r="T509" s="289">
        <v>0</v>
      </c>
      <c r="U509" s="289">
        <v>592.07000000000005</v>
      </c>
      <c r="V509" s="287">
        <v>2017</v>
      </c>
      <c r="W509" s="404" t="s">
        <v>662</v>
      </c>
      <c r="X509" s="273" t="str">
        <f t="shared" si="7"/>
        <v/>
      </c>
    </row>
    <row r="510" spans="1:24" x14ac:dyDescent="0.2">
      <c r="A510" s="287">
        <v>10190</v>
      </c>
      <c r="B510" s="288" t="s">
        <v>38</v>
      </c>
      <c r="C510" s="288" t="s">
        <v>1387</v>
      </c>
      <c r="D510" s="288" t="s">
        <v>899</v>
      </c>
      <c r="E510" s="288" t="s">
        <v>2029</v>
      </c>
      <c r="F510" s="287">
        <v>60741</v>
      </c>
      <c r="G510" s="288" t="s">
        <v>62</v>
      </c>
      <c r="H510" s="288" t="s">
        <v>1392</v>
      </c>
      <c r="I510" s="288" t="s">
        <v>63</v>
      </c>
      <c r="J510" s="287">
        <v>22</v>
      </c>
      <c r="K510" s="287">
        <v>2</v>
      </c>
      <c r="L510" s="288" t="s">
        <v>57</v>
      </c>
      <c r="M510" s="288" t="s">
        <v>43</v>
      </c>
      <c r="N510" s="288" t="s">
        <v>44</v>
      </c>
      <c r="O510" s="288" t="s">
        <v>44</v>
      </c>
      <c r="P510" s="288" t="s">
        <v>1195</v>
      </c>
      <c r="Q510" s="289">
        <v>85392</v>
      </c>
      <c r="R510" s="289">
        <v>85392</v>
      </c>
      <c r="S510" s="289">
        <v>87954</v>
      </c>
      <c r="T510" s="289">
        <v>87954</v>
      </c>
      <c r="U510" s="289">
        <v>47158.93</v>
      </c>
      <c r="V510" s="287">
        <v>2017</v>
      </c>
      <c r="W510" s="404" t="s">
        <v>662</v>
      </c>
      <c r="X510" s="273" t="str">
        <f t="shared" si="7"/>
        <v/>
      </c>
    </row>
    <row r="511" spans="1:24" x14ac:dyDescent="0.2">
      <c r="A511" s="287">
        <v>10190</v>
      </c>
      <c r="B511" s="288" t="s">
        <v>38</v>
      </c>
      <c r="C511" s="288" t="s">
        <v>1387</v>
      </c>
      <c r="D511" s="288" t="s">
        <v>899</v>
      </c>
      <c r="E511" s="288" t="s">
        <v>2029</v>
      </c>
      <c r="F511" s="287">
        <v>60741</v>
      </c>
      <c r="G511" s="288" t="s">
        <v>62</v>
      </c>
      <c r="H511" s="288" t="s">
        <v>1392</v>
      </c>
      <c r="I511" s="288" t="s">
        <v>63</v>
      </c>
      <c r="J511" s="287">
        <v>22</v>
      </c>
      <c r="K511" s="287">
        <v>2</v>
      </c>
      <c r="L511" s="288" t="s">
        <v>57</v>
      </c>
      <c r="M511" s="288" t="s">
        <v>46</v>
      </c>
      <c r="N511" s="288" t="s">
        <v>51</v>
      </c>
      <c r="O511" s="288" t="s">
        <v>51</v>
      </c>
      <c r="P511" s="288" t="s">
        <v>52</v>
      </c>
      <c r="Q511" s="289">
        <v>3218</v>
      </c>
      <c r="R511" s="289">
        <v>3218</v>
      </c>
      <c r="S511" s="289">
        <v>18954</v>
      </c>
      <c r="T511" s="289">
        <v>18954</v>
      </c>
      <c r="U511" s="289">
        <v>1516.3610000000001</v>
      </c>
      <c r="V511" s="287">
        <v>2017</v>
      </c>
      <c r="W511" s="404" t="s">
        <v>662</v>
      </c>
      <c r="X511" s="273" t="str">
        <f t="shared" si="7"/>
        <v/>
      </c>
    </row>
    <row r="512" spans="1:24" x14ac:dyDescent="0.2">
      <c r="A512" s="287">
        <v>10190</v>
      </c>
      <c r="B512" s="288" t="s">
        <v>38</v>
      </c>
      <c r="C512" s="288" t="s">
        <v>1387</v>
      </c>
      <c r="D512" s="288" t="s">
        <v>899</v>
      </c>
      <c r="E512" s="288" t="s">
        <v>2029</v>
      </c>
      <c r="F512" s="287">
        <v>60741</v>
      </c>
      <c r="G512" s="288" t="s">
        <v>62</v>
      </c>
      <c r="H512" s="288" t="s">
        <v>1392</v>
      </c>
      <c r="I512" s="288" t="s">
        <v>63</v>
      </c>
      <c r="J512" s="287">
        <v>22</v>
      </c>
      <c r="K512" s="287">
        <v>2</v>
      </c>
      <c r="L512" s="288" t="s">
        <v>57</v>
      </c>
      <c r="M512" s="288" t="s">
        <v>46</v>
      </c>
      <c r="N512" s="288" t="s">
        <v>44</v>
      </c>
      <c r="O512" s="288" t="s">
        <v>44</v>
      </c>
      <c r="P512" s="288" t="s">
        <v>1195</v>
      </c>
      <c r="Q512" s="289">
        <v>1320695</v>
      </c>
      <c r="R512" s="289">
        <v>1320695</v>
      </c>
      <c r="S512" s="289">
        <v>1360315</v>
      </c>
      <c r="T512" s="289">
        <v>1360315</v>
      </c>
      <c r="U512" s="289">
        <v>107601.64</v>
      </c>
      <c r="V512" s="287">
        <v>2017</v>
      </c>
      <c r="W512" s="404" t="s">
        <v>662</v>
      </c>
      <c r="X512" s="273" t="str">
        <f t="shared" si="7"/>
        <v/>
      </c>
    </row>
    <row r="513" spans="1:24" x14ac:dyDescent="0.2">
      <c r="A513" s="287">
        <v>10196</v>
      </c>
      <c r="B513" s="288" t="s">
        <v>38</v>
      </c>
      <c r="C513" s="288" t="s">
        <v>1387</v>
      </c>
      <c r="D513" s="288" t="s">
        <v>900</v>
      </c>
      <c r="E513" s="288" t="s">
        <v>1946</v>
      </c>
      <c r="F513" s="287">
        <v>60023</v>
      </c>
      <c r="G513" s="288" t="s">
        <v>62</v>
      </c>
      <c r="H513" s="288" t="s">
        <v>1392</v>
      </c>
      <c r="I513" s="288" t="s">
        <v>63</v>
      </c>
      <c r="J513" s="287">
        <v>22</v>
      </c>
      <c r="K513" s="287">
        <v>2</v>
      </c>
      <c r="L513" s="288" t="s">
        <v>57</v>
      </c>
      <c r="M513" s="288" t="s">
        <v>40</v>
      </c>
      <c r="N513" s="288" t="s">
        <v>41</v>
      </c>
      <c r="O513" s="288" t="s">
        <v>42</v>
      </c>
      <c r="P513" s="288" t="s">
        <v>1387</v>
      </c>
      <c r="Q513" s="289">
        <v>0</v>
      </c>
      <c r="R513" s="289">
        <v>0</v>
      </c>
      <c r="S513" s="289">
        <v>598118</v>
      </c>
      <c r="T513" s="289">
        <v>598118</v>
      </c>
      <c r="U513" s="289">
        <v>64921</v>
      </c>
      <c r="V513" s="287">
        <v>2017</v>
      </c>
      <c r="W513" s="404"/>
      <c r="X513" s="273" t="str">
        <f t="shared" si="7"/>
        <v/>
      </c>
    </row>
    <row r="514" spans="1:24" x14ac:dyDescent="0.2">
      <c r="A514" s="287">
        <v>10197</v>
      </c>
      <c r="B514" s="288" t="s">
        <v>38</v>
      </c>
      <c r="C514" s="288" t="s">
        <v>1387</v>
      </c>
      <c r="D514" s="288" t="s">
        <v>901</v>
      </c>
      <c r="E514" s="288" t="s">
        <v>1946</v>
      </c>
      <c r="F514" s="287">
        <v>60023</v>
      </c>
      <c r="G514" s="288" t="s">
        <v>62</v>
      </c>
      <c r="H514" s="288" t="s">
        <v>1392</v>
      </c>
      <c r="I514" s="288" t="s">
        <v>63</v>
      </c>
      <c r="J514" s="287">
        <v>22</v>
      </c>
      <c r="K514" s="287">
        <v>2</v>
      </c>
      <c r="L514" s="288" t="s">
        <v>57</v>
      </c>
      <c r="M514" s="288" t="s">
        <v>40</v>
      </c>
      <c r="N514" s="288" t="s">
        <v>41</v>
      </c>
      <c r="O514" s="288" t="s">
        <v>42</v>
      </c>
      <c r="P514" s="288" t="s">
        <v>1387</v>
      </c>
      <c r="Q514" s="289">
        <v>0</v>
      </c>
      <c r="R514" s="289">
        <v>0</v>
      </c>
      <c r="S514" s="289">
        <v>117190</v>
      </c>
      <c r="T514" s="289">
        <v>117190</v>
      </c>
      <c r="U514" s="289">
        <v>12720</v>
      </c>
      <c r="V514" s="287">
        <v>2017</v>
      </c>
      <c r="W514" s="404"/>
      <c r="X514" s="273" t="str">
        <f t="shared" si="7"/>
        <v/>
      </c>
    </row>
    <row r="515" spans="1:24" x14ac:dyDescent="0.2">
      <c r="A515" s="287">
        <v>10214</v>
      </c>
      <c r="B515" s="288" t="s">
        <v>38</v>
      </c>
      <c r="C515" s="288" t="s">
        <v>1387</v>
      </c>
      <c r="D515" s="288" t="s">
        <v>902</v>
      </c>
      <c r="E515" s="288" t="s">
        <v>903</v>
      </c>
      <c r="F515" s="287">
        <v>11270</v>
      </c>
      <c r="G515" s="288" t="s">
        <v>62</v>
      </c>
      <c r="H515" s="288" t="s">
        <v>1392</v>
      </c>
      <c r="I515" s="288" t="s">
        <v>63</v>
      </c>
      <c r="J515" s="287">
        <v>22</v>
      </c>
      <c r="K515" s="287">
        <v>2</v>
      </c>
      <c r="L515" s="288" t="s">
        <v>57</v>
      </c>
      <c r="M515" s="288" t="s">
        <v>40</v>
      </c>
      <c r="N515" s="288" t="s">
        <v>41</v>
      </c>
      <c r="O515" s="288" t="s">
        <v>42</v>
      </c>
      <c r="P515" s="288" t="s">
        <v>1387</v>
      </c>
      <c r="Q515" s="289">
        <v>0</v>
      </c>
      <c r="R515" s="289">
        <v>0</v>
      </c>
      <c r="S515" s="289">
        <v>300289</v>
      </c>
      <c r="T515" s="289">
        <v>300289</v>
      </c>
      <c r="U515" s="289">
        <v>32594</v>
      </c>
      <c r="V515" s="287">
        <v>2017</v>
      </c>
      <c r="W515" s="404"/>
      <c r="X515" s="273" t="str">
        <f t="shared" si="7"/>
        <v/>
      </c>
    </row>
    <row r="516" spans="1:24" x14ac:dyDescent="0.2">
      <c r="A516" s="287">
        <v>10218</v>
      </c>
      <c r="B516" s="288" t="s">
        <v>38</v>
      </c>
      <c r="C516" s="288" t="s">
        <v>1387</v>
      </c>
      <c r="D516" s="288" t="s">
        <v>904</v>
      </c>
      <c r="E516" s="288" t="s">
        <v>905</v>
      </c>
      <c r="F516" s="287">
        <v>55754</v>
      </c>
      <c r="G516" s="288" t="s">
        <v>62</v>
      </c>
      <c r="H516" s="288" t="s">
        <v>1392</v>
      </c>
      <c r="I516" s="288" t="s">
        <v>63</v>
      </c>
      <c r="J516" s="287">
        <v>22</v>
      </c>
      <c r="K516" s="287">
        <v>2</v>
      </c>
      <c r="L516" s="288" t="s">
        <v>57</v>
      </c>
      <c r="M516" s="288" t="s">
        <v>40</v>
      </c>
      <c r="N516" s="288" t="s">
        <v>41</v>
      </c>
      <c r="O516" s="288" t="s">
        <v>42</v>
      </c>
      <c r="P516" s="288" t="s">
        <v>1387</v>
      </c>
      <c r="Q516" s="289">
        <v>0</v>
      </c>
      <c r="R516" s="289">
        <v>0</v>
      </c>
      <c r="S516" s="289">
        <v>115301</v>
      </c>
      <c r="T516" s="289">
        <v>115301</v>
      </c>
      <c r="U516" s="289">
        <v>12515</v>
      </c>
      <c r="V516" s="287">
        <v>2017</v>
      </c>
      <c r="W516" s="404"/>
      <c r="X516" s="273" t="str">
        <f t="shared" si="7"/>
        <v/>
      </c>
    </row>
    <row r="517" spans="1:24" x14ac:dyDescent="0.2">
      <c r="A517" s="287">
        <v>10219</v>
      </c>
      <c r="B517" s="288" t="s">
        <v>38</v>
      </c>
      <c r="C517" s="288" t="s">
        <v>1387</v>
      </c>
      <c r="D517" s="288" t="s">
        <v>906</v>
      </c>
      <c r="E517" s="288" t="s">
        <v>905</v>
      </c>
      <c r="F517" s="287">
        <v>55754</v>
      </c>
      <c r="G517" s="288" t="s">
        <v>62</v>
      </c>
      <c r="H517" s="288" t="s">
        <v>1392</v>
      </c>
      <c r="I517" s="288" t="s">
        <v>63</v>
      </c>
      <c r="J517" s="287">
        <v>22</v>
      </c>
      <c r="K517" s="287">
        <v>2</v>
      </c>
      <c r="L517" s="288" t="s">
        <v>57</v>
      </c>
      <c r="M517" s="288" t="s">
        <v>40</v>
      </c>
      <c r="N517" s="288" t="s">
        <v>41</v>
      </c>
      <c r="O517" s="288" t="s">
        <v>42</v>
      </c>
      <c r="P517" s="288" t="s">
        <v>1387</v>
      </c>
      <c r="Q517" s="289">
        <v>0</v>
      </c>
      <c r="R517" s="289">
        <v>0</v>
      </c>
      <c r="S517" s="289">
        <v>98829</v>
      </c>
      <c r="T517" s="289">
        <v>98829</v>
      </c>
      <c r="U517" s="289">
        <v>10727</v>
      </c>
      <c r="V517" s="287">
        <v>2017</v>
      </c>
      <c r="W517" s="404"/>
      <c r="X517" s="273" t="str">
        <f t="shared" si="7"/>
        <v/>
      </c>
    </row>
    <row r="518" spans="1:24" x14ac:dyDescent="0.2">
      <c r="A518" s="287">
        <v>10220</v>
      </c>
      <c r="B518" s="288" t="s">
        <v>38</v>
      </c>
      <c r="C518" s="288" t="s">
        <v>1387</v>
      </c>
      <c r="D518" s="288" t="s">
        <v>907</v>
      </c>
      <c r="E518" s="288" t="s">
        <v>905</v>
      </c>
      <c r="F518" s="287">
        <v>55754</v>
      </c>
      <c r="G518" s="288" t="s">
        <v>62</v>
      </c>
      <c r="H518" s="288" t="s">
        <v>1392</v>
      </c>
      <c r="I518" s="288" t="s">
        <v>63</v>
      </c>
      <c r="J518" s="287">
        <v>22</v>
      </c>
      <c r="K518" s="287">
        <v>2</v>
      </c>
      <c r="L518" s="288" t="s">
        <v>57</v>
      </c>
      <c r="M518" s="288" t="s">
        <v>40</v>
      </c>
      <c r="N518" s="288" t="s">
        <v>41</v>
      </c>
      <c r="O518" s="288" t="s">
        <v>42</v>
      </c>
      <c r="P518" s="288" t="s">
        <v>1387</v>
      </c>
      <c r="Q518" s="289">
        <v>0</v>
      </c>
      <c r="R518" s="289">
        <v>0</v>
      </c>
      <c r="S518" s="289">
        <v>167362</v>
      </c>
      <c r="T518" s="289">
        <v>167362</v>
      </c>
      <c r="U518" s="289">
        <v>18166</v>
      </c>
      <c r="V518" s="287">
        <v>2017</v>
      </c>
      <c r="W518" s="404"/>
      <c r="X518" s="273" t="str">
        <f t="shared" si="7"/>
        <v/>
      </c>
    </row>
    <row r="519" spans="1:24" x14ac:dyDescent="0.2">
      <c r="A519" s="287">
        <v>10221</v>
      </c>
      <c r="B519" s="288" t="s">
        <v>38</v>
      </c>
      <c r="C519" s="288" t="s">
        <v>1387</v>
      </c>
      <c r="D519" s="288" t="s">
        <v>908</v>
      </c>
      <c r="E519" s="288" t="s">
        <v>905</v>
      </c>
      <c r="F519" s="287">
        <v>55754</v>
      </c>
      <c r="G519" s="288" t="s">
        <v>62</v>
      </c>
      <c r="H519" s="288" t="s">
        <v>1392</v>
      </c>
      <c r="I519" s="288" t="s">
        <v>63</v>
      </c>
      <c r="J519" s="287">
        <v>22</v>
      </c>
      <c r="K519" s="287">
        <v>2</v>
      </c>
      <c r="L519" s="288" t="s">
        <v>57</v>
      </c>
      <c r="M519" s="288" t="s">
        <v>40</v>
      </c>
      <c r="N519" s="288" t="s">
        <v>41</v>
      </c>
      <c r="O519" s="288" t="s">
        <v>42</v>
      </c>
      <c r="P519" s="288" t="s">
        <v>1387</v>
      </c>
      <c r="Q519" s="289">
        <v>0</v>
      </c>
      <c r="R519" s="289">
        <v>0</v>
      </c>
      <c r="S519" s="289">
        <v>538490</v>
      </c>
      <c r="T519" s="289">
        <v>538490</v>
      </c>
      <c r="U519" s="289">
        <v>58449</v>
      </c>
      <c r="V519" s="287">
        <v>2017</v>
      </c>
      <c r="W519" s="404"/>
      <c r="X519" s="273" t="str">
        <f t="shared" ref="X519:X582" si="8">IF(OR(K519&gt;3,T519=0),"",IF(N519="WDS",T519/U519,""))</f>
        <v/>
      </c>
    </row>
    <row r="520" spans="1:24" x14ac:dyDescent="0.2">
      <c r="A520" s="287">
        <v>10237</v>
      </c>
      <c r="B520" s="288" t="s">
        <v>38</v>
      </c>
      <c r="C520" s="288" t="s">
        <v>1387</v>
      </c>
      <c r="D520" s="288" t="s">
        <v>909</v>
      </c>
      <c r="E520" s="288" t="s">
        <v>1946</v>
      </c>
      <c r="F520" s="287">
        <v>60023</v>
      </c>
      <c r="G520" s="288" t="s">
        <v>62</v>
      </c>
      <c r="H520" s="288" t="s">
        <v>1392</v>
      </c>
      <c r="I520" s="288" t="s">
        <v>63</v>
      </c>
      <c r="J520" s="287">
        <v>22</v>
      </c>
      <c r="K520" s="287">
        <v>2</v>
      </c>
      <c r="L520" s="288" t="s">
        <v>57</v>
      </c>
      <c r="M520" s="288" t="s">
        <v>40</v>
      </c>
      <c r="N520" s="288" t="s">
        <v>41</v>
      </c>
      <c r="O520" s="288" t="s">
        <v>42</v>
      </c>
      <c r="P520" s="288" t="s">
        <v>1387</v>
      </c>
      <c r="Q520" s="289">
        <v>0</v>
      </c>
      <c r="R520" s="289">
        <v>0</v>
      </c>
      <c r="S520" s="289">
        <v>71034</v>
      </c>
      <c r="T520" s="289">
        <v>71034</v>
      </c>
      <c r="U520" s="289">
        <v>7710</v>
      </c>
      <c r="V520" s="287">
        <v>2017</v>
      </c>
      <c r="W520" s="404"/>
      <c r="X520" s="273" t="str">
        <f t="shared" si="8"/>
        <v/>
      </c>
    </row>
    <row r="521" spans="1:24" x14ac:dyDescent="0.2">
      <c r="A521" s="287">
        <v>10238</v>
      </c>
      <c r="B521" s="288" t="s">
        <v>38</v>
      </c>
      <c r="C521" s="288" t="s">
        <v>1387</v>
      </c>
      <c r="D521" s="288" t="s">
        <v>910</v>
      </c>
      <c r="E521" s="288" t="s">
        <v>1946</v>
      </c>
      <c r="F521" s="287">
        <v>60023</v>
      </c>
      <c r="G521" s="288" t="s">
        <v>62</v>
      </c>
      <c r="H521" s="288" t="s">
        <v>1392</v>
      </c>
      <c r="I521" s="288" t="s">
        <v>63</v>
      </c>
      <c r="J521" s="287">
        <v>22</v>
      </c>
      <c r="K521" s="287">
        <v>2</v>
      </c>
      <c r="L521" s="288" t="s">
        <v>57</v>
      </c>
      <c r="M521" s="288" t="s">
        <v>40</v>
      </c>
      <c r="N521" s="288" t="s">
        <v>41</v>
      </c>
      <c r="O521" s="288" t="s">
        <v>42</v>
      </c>
      <c r="P521" s="288" t="s">
        <v>1387</v>
      </c>
      <c r="Q521" s="289">
        <v>0</v>
      </c>
      <c r="R521" s="289">
        <v>0</v>
      </c>
      <c r="S521" s="289">
        <v>571</v>
      </c>
      <c r="T521" s="289">
        <v>571</v>
      </c>
      <c r="U521" s="289">
        <v>62</v>
      </c>
      <c r="V521" s="287">
        <v>2017</v>
      </c>
      <c r="W521" s="404"/>
      <c r="X521" s="273" t="str">
        <f t="shared" si="8"/>
        <v/>
      </c>
    </row>
    <row r="522" spans="1:24" x14ac:dyDescent="0.2">
      <c r="A522" s="287">
        <v>10255</v>
      </c>
      <c r="B522" s="288" t="s">
        <v>38</v>
      </c>
      <c r="C522" s="288" t="s">
        <v>1387</v>
      </c>
      <c r="D522" s="288" t="s">
        <v>1947</v>
      </c>
      <c r="E522" s="288" t="s">
        <v>1498</v>
      </c>
      <c r="F522" s="287">
        <v>59178</v>
      </c>
      <c r="G522" s="288" t="s">
        <v>95</v>
      </c>
      <c r="H522" s="288" t="s">
        <v>1393</v>
      </c>
      <c r="I522" s="288" t="s">
        <v>63</v>
      </c>
      <c r="J522" s="287">
        <v>22</v>
      </c>
      <c r="K522" s="287">
        <v>2</v>
      </c>
      <c r="L522" s="288" t="s">
        <v>57</v>
      </c>
      <c r="M522" s="288" t="s">
        <v>40</v>
      </c>
      <c r="N522" s="288" t="s">
        <v>41</v>
      </c>
      <c r="O522" s="288" t="s">
        <v>42</v>
      </c>
      <c r="P522" s="288" t="s">
        <v>1387</v>
      </c>
      <c r="Q522" s="289">
        <v>0</v>
      </c>
      <c r="R522" s="289">
        <v>0</v>
      </c>
      <c r="S522" s="289">
        <v>837268</v>
      </c>
      <c r="T522" s="289">
        <v>837268</v>
      </c>
      <c r="U522" s="289">
        <v>90879</v>
      </c>
      <c r="V522" s="287">
        <v>2017</v>
      </c>
      <c r="W522" s="404"/>
      <c r="X522" s="273" t="str">
        <f t="shared" si="8"/>
        <v/>
      </c>
    </row>
    <row r="523" spans="1:24" x14ac:dyDescent="0.2">
      <c r="A523" s="287">
        <v>10276</v>
      </c>
      <c r="B523" s="288" t="s">
        <v>38</v>
      </c>
      <c r="C523" s="288" t="s">
        <v>1387</v>
      </c>
      <c r="D523" s="288" t="s">
        <v>1771</v>
      </c>
      <c r="E523" s="288" t="s">
        <v>1301</v>
      </c>
      <c r="F523" s="287">
        <v>57280</v>
      </c>
      <c r="G523" s="288" t="s">
        <v>101</v>
      </c>
      <c r="H523" s="288" t="s">
        <v>1393</v>
      </c>
      <c r="I523" s="288" t="s">
        <v>63</v>
      </c>
      <c r="J523" s="287">
        <v>22</v>
      </c>
      <c r="K523" s="287">
        <v>2</v>
      </c>
      <c r="L523" s="288" t="s">
        <v>57</v>
      </c>
      <c r="M523" s="288" t="s">
        <v>40</v>
      </c>
      <c r="N523" s="288" t="s">
        <v>41</v>
      </c>
      <c r="O523" s="288" t="s">
        <v>42</v>
      </c>
      <c r="P523" s="288" t="s">
        <v>1387</v>
      </c>
      <c r="Q523" s="289">
        <v>0</v>
      </c>
      <c r="R523" s="289">
        <v>0</v>
      </c>
      <c r="S523" s="289">
        <v>95771</v>
      </c>
      <c r="T523" s="289">
        <v>95771</v>
      </c>
      <c r="U523" s="289">
        <v>10395</v>
      </c>
      <c r="V523" s="287">
        <v>2017</v>
      </c>
      <c r="W523" s="404"/>
      <c r="X523" s="273" t="str">
        <f t="shared" si="8"/>
        <v/>
      </c>
    </row>
    <row r="524" spans="1:24" x14ac:dyDescent="0.2">
      <c r="A524" s="287">
        <v>10286</v>
      </c>
      <c r="B524" s="288" t="s">
        <v>38</v>
      </c>
      <c r="C524" s="288" t="s">
        <v>1387</v>
      </c>
      <c r="D524" s="288" t="s">
        <v>911</v>
      </c>
      <c r="E524" s="288" t="s">
        <v>911</v>
      </c>
      <c r="F524" s="287">
        <v>4386</v>
      </c>
      <c r="G524" s="288" t="s">
        <v>62</v>
      </c>
      <c r="H524" s="288" t="s">
        <v>1392</v>
      </c>
      <c r="I524" s="288" t="s">
        <v>63</v>
      </c>
      <c r="J524" s="287">
        <v>611</v>
      </c>
      <c r="K524" s="287">
        <v>4</v>
      </c>
      <c r="L524" s="288" t="s">
        <v>492</v>
      </c>
      <c r="M524" s="288" t="s">
        <v>40</v>
      </c>
      <c r="N524" s="288" t="s">
        <v>41</v>
      </c>
      <c r="O524" s="288" t="s">
        <v>42</v>
      </c>
      <c r="P524" s="288" t="s">
        <v>1387</v>
      </c>
      <c r="Q524" s="289">
        <v>0</v>
      </c>
      <c r="R524" s="289">
        <v>0</v>
      </c>
      <c r="S524" s="289">
        <v>55968</v>
      </c>
      <c r="T524" s="289">
        <v>55968</v>
      </c>
      <c r="U524" s="289">
        <v>6075</v>
      </c>
      <c r="V524" s="287">
        <v>2017</v>
      </c>
      <c r="W524" s="404"/>
      <c r="X524" s="273" t="str">
        <f t="shared" si="8"/>
        <v/>
      </c>
    </row>
    <row r="525" spans="1:24" x14ac:dyDescent="0.2">
      <c r="A525" s="287">
        <v>10290</v>
      </c>
      <c r="B525" s="288" t="s">
        <v>38</v>
      </c>
      <c r="C525" s="288" t="s">
        <v>1387</v>
      </c>
      <c r="D525" s="288" t="s">
        <v>912</v>
      </c>
      <c r="E525" s="288" t="s">
        <v>913</v>
      </c>
      <c r="F525" s="287">
        <v>2226</v>
      </c>
      <c r="G525" s="288" t="s">
        <v>101</v>
      </c>
      <c r="H525" s="288" t="s">
        <v>1393</v>
      </c>
      <c r="I525" s="288" t="s">
        <v>63</v>
      </c>
      <c r="J525" s="287">
        <v>22</v>
      </c>
      <c r="K525" s="287">
        <v>2</v>
      </c>
      <c r="L525" s="288" t="s">
        <v>57</v>
      </c>
      <c r="M525" s="288" t="s">
        <v>47</v>
      </c>
      <c r="N525" s="288" t="s">
        <v>51</v>
      </c>
      <c r="O525" s="288" t="s">
        <v>51</v>
      </c>
      <c r="P525" s="288" t="s">
        <v>52</v>
      </c>
      <c r="Q525" s="289">
        <v>218</v>
      </c>
      <c r="R525" s="289">
        <v>218</v>
      </c>
      <c r="S525" s="289">
        <v>1283</v>
      </c>
      <c r="T525" s="289">
        <v>1283</v>
      </c>
      <c r="U525" s="289">
        <v>81.271000000000001</v>
      </c>
      <c r="V525" s="287">
        <v>2017</v>
      </c>
      <c r="W525" s="404"/>
      <c r="X525" s="273" t="str">
        <f t="shared" si="8"/>
        <v/>
      </c>
    </row>
    <row r="526" spans="1:24" x14ac:dyDescent="0.2">
      <c r="A526" s="287">
        <v>10290</v>
      </c>
      <c r="B526" s="288" t="s">
        <v>38</v>
      </c>
      <c r="C526" s="288" t="s">
        <v>1387</v>
      </c>
      <c r="D526" s="288" t="s">
        <v>912</v>
      </c>
      <c r="E526" s="288" t="s">
        <v>913</v>
      </c>
      <c r="F526" s="287">
        <v>2226</v>
      </c>
      <c r="G526" s="288" t="s">
        <v>101</v>
      </c>
      <c r="H526" s="288" t="s">
        <v>1393</v>
      </c>
      <c r="I526" s="288" t="s">
        <v>63</v>
      </c>
      <c r="J526" s="287">
        <v>22</v>
      </c>
      <c r="K526" s="287">
        <v>2</v>
      </c>
      <c r="L526" s="288" t="s">
        <v>57</v>
      </c>
      <c r="M526" s="288" t="s">
        <v>47</v>
      </c>
      <c r="N526" s="288" t="s">
        <v>74</v>
      </c>
      <c r="O526" s="288" t="s">
        <v>75</v>
      </c>
      <c r="P526" s="288" t="s">
        <v>50</v>
      </c>
      <c r="Q526" s="289">
        <v>224717</v>
      </c>
      <c r="R526" s="289">
        <v>224717</v>
      </c>
      <c r="S526" s="289">
        <v>1910098</v>
      </c>
      <c r="T526" s="289">
        <v>1910098</v>
      </c>
      <c r="U526" s="289">
        <v>121382.73</v>
      </c>
      <c r="V526" s="287">
        <v>2017</v>
      </c>
      <c r="W526" s="404"/>
      <c r="X526" s="273">
        <f t="shared" si="8"/>
        <v>15.736159501438138</v>
      </c>
    </row>
    <row r="527" spans="1:24" x14ac:dyDescent="0.2">
      <c r="A527" s="287">
        <v>10305</v>
      </c>
      <c r="B527" s="288" t="s">
        <v>59</v>
      </c>
      <c r="C527" s="288" t="s">
        <v>1387</v>
      </c>
      <c r="D527" s="288" t="s">
        <v>1209</v>
      </c>
      <c r="E527" s="288" t="s">
        <v>1307</v>
      </c>
      <c r="F527" s="287">
        <v>12834</v>
      </c>
      <c r="G527" s="288" t="s">
        <v>62</v>
      </c>
      <c r="H527" s="288" t="s">
        <v>1392</v>
      </c>
      <c r="I527" s="288" t="s">
        <v>63</v>
      </c>
      <c r="J527" s="287">
        <v>562213</v>
      </c>
      <c r="K527" s="287">
        <v>5</v>
      </c>
      <c r="L527" s="288" t="s">
        <v>493</v>
      </c>
      <c r="M527" s="288" t="s">
        <v>47</v>
      </c>
      <c r="N527" s="288" t="s">
        <v>51</v>
      </c>
      <c r="O527" s="288" t="s">
        <v>51</v>
      </c>
      <c r="P527" s="288" t="s">
        <v>52</v>
      </c>
      <c r="Q527" s="289">
        <v>0</v>
      </c>
      <c r="R527" s="289">
        <v>0</v>
      </c>
      <c r="S527" s="289">
        <v>0</v>
      </c>
      <c r="T527" s="289">
        <v>0</v>
      </c>
      <c r="U527" s="289">
        <v>0</v>
      </c>
      <c r="V527" s="287">
        <v>2017</v>
      </c>
      <c r="W527" s="404"/>
      <c r="X527" s="273" t="str">
        <f t="shared" si="8"/>
        <v/>
      </c>
    </row>
    <row r="528" spans="1:24" x14ac:dyDescent="0.2">
      <c r="A528" s="287">
        <v>10305</v>
      </c>
      <c r="B528" s="288" t="s">
        <v>59</v>
      </c>
      <c r="C528" s="288" t="s">
        <v>1387</v>
      </c>
      <c r="D528" s="288" t="s">
        <v>1209</v>
      </c>
      <c r="E528" s="288" t="s">
        <v>1307</v>
      </c>
      <c r="F528" s="287">
        <v>12834</v>
      </c>
      <c r="G528" s="288" t="s">
        <v>62</v>
      </c>
      <c r="H528" s="288" t="s">
        <v>1392</v>
      </c>
      <c r="I528" s="288" t="s">
        <v>63</v>
      </c>
      <c r="J528" s="287">
        <v>562213</v>
      </c>
      <c r="K528" s="287">
        <v>5</v>
      </c>
      <c r="L528" s="288" t="s">
        <v>493</v>
      </c>
      <c r="M528" s="288" t="s">
        <v>47</v>
      </c>
      <c r="N528" s="288" t="s">
        <v>20</v>
      </c>
      <c r="O528" s="288" t="s">
        <v>69</v>
      </c>
      <c r="P528" s="288" t="s">
        <v>50</v>
      </c>
      <c r="Q528" s="289">
        <v>92749</v>
      </c>
      <c r="R528" s="289">
        <v>74194</v>
      </c>
      <c r="S528" s="289">
        <v>665197</v>
      </c>
      <c r="T528" s="289">
        <v>532135</v>
      </c>
      <c r="U528" s="289">
        <v>15952.472</v>
      </c>
      <c r="V528" s="287">
        <v>2017</v>
      </c>
      <c r="W528" s="404"/>
      <c r="X528" s="273" t="str">
        <f t="shared" si="8"/>
        <v/>
      </c>
    </row>
    <row r="529" spans="1:24" x14ac:dyDescent="0.2">
      <c r="A529" s="287">
        <v>10305</v>
      </c>
      <c r="B529" s="288" t="s">
        <v>59</v>
      </c>
      <c r="C529" s="288" t="s">
        <v>1387</v>
      </c>
      <c r="D529" s="288" t="s">
        <v>1209</v>
      </c>
      <c r="E529" s="288" t="s">
        <v>1307</v>
      </c>
      <c r="F529" s="287">
        <v>12834</v>
      </c>
      <c r="G529" s="288" t="s">
        <v>62</v>
      </c>
      <c r="H529" s="288" t="s">
        <v>1392</v>
      </c>
      <c r="I529" s="288" t="s">
        <v>63</v>
      </c>
      <c r="J529" s="287">
        <v>562213</v>
      </c>
      <c r="K529" s="287">
        <v>5</v>
      </c>
      <c r="L529" s="288" t="s">
        <v>493</v>
      </c>
      <c r="M529" s="288" t="s">
        <v>47</v>
      </c>
      <c r="N529" s="288" t="s">
        <v>21</v>
      </c>
      <c r="O529" s="288" t="s">
        <v>87</v>
      </c>
      <c r="P529" s="288" t="s">
        <v>50</v>
      </c>
      <c r="Q529" s="289">
        <v>52171</v>
      </c>
      <c r="R529" s="289">
        <v>41737</v>
      </c>
      <c r="S529" s="289">
        <v>639095</v>
      </c>
      <c r="T529" s="289">
        <v>511253</v>
      </c>
      <c r="U529" s="289">
        <v>15326.526</v>
      </c>
      <c r="V529" s="287">
        <v>2017</v>
      </c>
      <c r="W529" s="404"/>
      <c r="X529" s="273" t="str">
        <f t="shared" si="8"/>
        <v/>
      </c>
    </row>
    <row r="530" spans="1:24" x14ac:dyDescent="0.2">
      <c r="A530" s="287">
        <v>10305</v>
      </c>
      <c r="B530" s="288" t="s">
        <v>59</v>
      </c>
      <c r="C530" s="288" t="s">
        <v>1387</v>
      </c>
      <c r="D530" s="288" t="s">
        <v>1209</v>
      </c>
      <c r="E530" s="288" t="s">
        <v>1307</v>
      </c>
      <c r="F530" s="287">
        <v>12834</v>
      </c>
      <c r="G530" s="288" t="s">
        <v>62</v>
      </c>
      <c r="H530" s="288" t="s">
        <v>1392</v>
      </c>
      <c r="I530" s="288" t="s">
        <v>63</v>
      </c>
      <c r="J530" s="287">
        <v>562213</v>
      </c>
      <c r="K530" s="287">
        <v>5</v>
      </c>
      <c r="L530" s="288" t="s">
        <v>493</v>
      </c>
      <c r="M530" s="288" t="s">
        <v>47</v>
      </c>
      <c r="N530" s="288" t="s">
        <v>44</v>
      </c>
      <c r="O530" s="288" t="s">
        <v>44</v>
      </c>
      <c r="P530" s="288" t="s">
        <v>1195</v>
      </c>
      <c r="Q530" s="289">
        <v>74307</v>
      </c>
      <c r="R530" s="289">
        <v>59444</v>
      </c>
      <c r="S530" s="289">
        <v>74307</v>
      </c>
      <c r="T530" s="289">
        <v>59444</v>
      </c>
      <c r="U530" s="289">
        <v>1782.002</v>
      </c>
      <c r="V530" s="287">
        <v>2017</v>
      </c>
      <c r="W530" s="404"/>
      <c r="X530" s="273" t="str">
        <f t="shared" si="8"/>
        <v/>
      </c>
    </row>
    <row r="531" spans="1:24" x14ac:dyDescent="0.2">
      <c r="A531" s="287">
        <v>10307</v>
      </c>
      <c r="B531" s="288" t="s">
        <v>38</v>
      </c>
      <c r="C531" s="288" t="s">
        <v>1387</v>
      </c>
      <c r="D531" s="288" t="s">
        <v>166</v>
      </c>
      <c r="E531" s="288" t="s">
        <v>167</v>
      </c>
      <c r="F531" s="287">
        <v>21970</v>
      </c>
      <c r="G531" s="288" t="s">
        <v>86</v>
      </c>
      <c r="H531" s="288" t="s">
        <v>1393</v>
      </c>
      <c r="I531" s="288" t="s">
        <v>63</v>
      </c>
      <c r="J531" s="287">
        <v>22</v>
      </c>
      <c r="K531" s="287">
        <v>2</v>
      </c>
      <c r="L531" s="288" t="s">
        <v>57</v>
      </c>
      <c r="M531" s="288" t="s">
        <v>43</v>
      </c>
      <c r="N531" s="288" t="s">
        <v>51</v>
      </c>
      <c r="O531" s="288" t="s">
        <v>51</v>
      </c>
      <c r="P531" s="288" t="s">
        <v>52</v>
      </c>
      <c r="Q531" s="289">
        <v>0</v>
      </c>
      <c r="R531" s="289">
        <v>0</v>
      </c>
      <c r="S531" s="289">
        <v>0</v>
      </c>
      <c r="T531" s="289">
        <v>0</v>
      </c>
      <c r="U531" s="289">
        <v>192.15199999999999</v>
      </c>
      <c r="V531" s="287">
        <v>2017</v>
      </c>
      <c r="W531" s="404" t="s">
        <v>662</v>
      </c>
      <c r="X531" s="273" t="str">
        <f t="shared" si="8"/>
        <v/>
      </c>
    </row>
    <row r="532" spans="1:24" x14ac:dyDescent="0.2">
      <c r="A532" s="287">
        <v>10307</v>
      </c>
      <c r="B532" s="288" t="s">
        <v>38</v>
      </c>
      <c r="C532" s="288" t="s">
        <v>1387</v>
      </c>
      <c r="D532" s="288" t="s">
        <v>166</v>
      </c>
      <c r="E532" s="288" t="s">
        <v>167</v>
      </c>
      <c r="F532" s="287">
        <v>21970</v>
      </c>
      <c r="G532" s="288" t="s">
        <v>86</v>
      </c>
      <c r="H532" s="288" t="s">
        <v>1393</v>
      </c>
      <c r="I532" s="288" t="s">
        <v>63</v>
      </c>
      <c r="J532" s="287">
        <v>22</v>
      </c>
      <c r="K532" s="287">
        <v>2</v>
      </c>
      <c r="L532" s="288" t="s">
        <v>57</v>
      </c>
      <c r="M532" s="288" t="s">
        <v>43</v>
      </c>
      <c r="N532" s="288" t="s">
        <v>44</v>
      </c>
      <c r="O532" s="288" t="s">
        <v>44</v>
      </c>
      <c r="P532" s="288" t="s">
        <v>1195</v>
      </c>
      <c r="Q532" s="289">
        <v>0</v>
      </c>
      <c r="R532" s="289">
        <v>0</v>
      </c>
      <c r="S532" s="289">
        <v>0</v>
      </c>
      <c r="T532" s="289">
        <v>0</v>
      </c>
      <c r="U532" s="289">
        <v>215350.85</v>
      </c>
      <c r="V532" s="287">
        <v>2017</v>
      </c>
      <c r="W532" s="404" t="s">
        <v>662</v>
      </c>
      <c r="X532" s="273" t="str">
        <f t="shared" si="8"/>
        <v/>
      </c>
    </row>
    <row r="533" spans="1:24" x14ac:dyDescent="0.2">
      <c r="A533" s="287">
        <v>10307</v>
      </c>
      <c r="B533" s="288" t="s">
        <v>38</v>
      </c>
      <c r="C533" s="288" t="s">
        <v>1387</v>
      </c>
      <c r="D533" s="288" t="s">
        <v>166</v>
      </c>
      <c r="E533" s="288" t="s">
        <v>167</v>
      </c>
      <c r="F533" s="287">
        <v>21970</v>
      </c>
      <c r="G533" s="288" t="s">
        <v>86</v>
      </c>
      <c r="H533" s="288" t="s">
        <v>1393</v>
      </c>
      <c r="I533" s="288" t="s">
        <v>63</v>
      </c>
      <c r="J533" s="287">
        <v>22</v>
      </c>
      <c r="K533" s="287">
        <v>2</v>
      </c>
      <c r="L533" s="288" t="s">
        <v>57</v>
      </c>
      <c r="M533" s="288" t="s">
        <v>46</v>
      </c>
      <c r="N533" s="288" t="s">
        <v>51</v>
      </c>
      <c r="O533" s="288" t="s">
        <v>51</v>
      </c>
      <c r="P533" s="288" t="s">
        <v>52</v>
      </c>
      <c r="Q533" s="289">
        <v>990</v>
      </c>
      <c r="R533" s="289">
        <v>990</v>
      </c>
      <c r="S533" s="289">
        <v>6138</v>
      </c>
      <c r="T533" s="289">
        <v>6138</v>
      </c>
      <c r="U533" s="289">
        <v>528.68600000000004</v>
      </c>
      <c r="V533" s="287">
        <v>2017</v>
      </c>
      <c r="W533" s="404" t="s">
        <v>662</v>
      </c>
      <c r="X533" s="273" t="str">
        <f t="shared" si="8"/>
        <v/>
      </c>
    </row>
    <row r="534" spans="1:24" x14ac:dyDescent="0.2">
      <c r="A534" s="287">
        <v>10307</v>
      </c>
      <c r="B534" s="288" t="s">
        <v>38</v>
      </c>
      <c r="C534" s="288" t="s">
        <v>1387</v>
      </c>
      <c r="D534" s="288" t="s">
        <v>166</v>
      </c>
      <c r="E534" s="288" t="s">
        <v>167</v>
      </c>
      <c r="F534" s="287">
        <v>21970</v>
      </c>
      <c r="G534" s="288" t="s">
        <v>86</v>
      </c>
      <c r="H534" s="288" t="s">
        <v>1393</v>
      </c>
      <c r="I534" s="288" t="s">
        <v>63</v>
      </c>
      <c r="J534" s="287">
        <v>22</v>
      </c>
      <c r="K534" s="287">
        <v>2</v>
      </c>
      <c r="L534" s="288" t="s">
        <v>57</v>
      </c>
      <c r="M534" s="288" t="s">
        <v>46</v>
      </c>
      <c r="N534" s="288" t="s">
        <v>44</v>
      </c>
      <c r="O534" s="288" t="s">
        <v>44</v>
      </c>
      <c r="P534" s="288" t="s">
        <v>1195</v>
      </c>
      <c r="Q534" s="289">
        <v>6545645</v>
      </c>
      <c r="R534" s="289">
        <v>6545645</v>
      </c>
      <c r="S534" s="289">
        <v>6545645</v>
      </c>
      <c r="T534" s="289">
        <v>6545645</v>
      </c>
      <c r="U534" s="289">
        <v>558958.31000000006</v>
      </c>
      <c r="V534" s="287">
        <v>2017</v>
      </c>
      <c r="W534" s="404" t="s">
        <v>662</v>
      </c>
      <c r="X534" s="273" t="str">
        <f t="shared" si="8"/>
        <v/>
      </c>
    </row>
    <row r="535" spans="1:24" x14ac:dyDescent="0.2">
      <c r="A535" s="287">
        <v>10354</v>
      </c>
      <c r="B535" s="288" t="s">
        <v>38</v>
      </c>
      <c r="C535" s="288" t="s">
        <v>1387</v>
      </c>
      <c r="D535" s="288" t="s">
        <v>1308</v>
      </c>
      <c r="E535" s="288" t="s">
        <v>1308</v>
      </c>
      <c r="F535" s="287">
        <v>57432</v>
      </c>
      <c r="G535" s="288" t="s">
        <v>95</v>
      </c>
      <c r="H535" s="288" t="s">
        <v>1393</v>
      </c>
      <c r="I535" s="288" t="s">
        <v>63</v>
      </c>
      <c r="J535" s="287">
        <v>22</v>
      </c>
      <c r="K535" s="287">
        <v>2</v>
      </c>
      <c r="L535" s="288" t="s">
        <v>57</v>
      </c>
      <c r="M535" s="288" t="s">
        <v>47</v>
      </c>
      <c r="N535" s="288" t="s">
        <v>74</v>
      </c>
      <c r="O535" s="288" t="s">
        <v>75</v>
      </c>
      <c r="P535" s="288" t="s">
        <v>50</v>
      </c>
      <c r="Q535" s="289">
        <v>361319</v>
      </c>
      <c r="R535" s="289">
        <v>361319</v>
      </c>
      <c r="S535" s="289">
        <v>2962815</v>
      </c>
      <c r="T535" s="289">
        <v>2962815</v>
      </c>
      <c r="U535" s="289">
        <v>219373</v>
      </c>
      <c r="V535" s="287">
        <v>2017</v>
      </c>
      <c r="W535" s="404"/>
      <c r="X535" s="273">
        <f t="shared" si="8"/>
        <v>13.505832531806558</v>
      </c>
    </row>
    <row r="536" spans="1:24" x14ac:dyDescent="0.2">
      <c r="A536" s="287">
        <v>10356</v>
      </c>
      <c r="B536" s="288" t="s">
        <v>38</v>
      </c>
      <c r="C536" s="288" t="s">
        <v>1387</v>
      </c>
      <c r="D536" s="288" t="s">
        <v>1772</v>
      </c>
      <c r="E536" s="288" t="s">
        <v>1773</v>
      </c>
      <c r="F536" s="287">
        <v>1981</v>
      </c>
      <c r="G536" s="288" t="s">
        <v>95</v>
      </c>
      <c r="H536" s="288" t="s">
        <v>1393</v>
      </c>
      <c r="I536" s="288" t="s">
        <v>63</v>
      </c>
      <c r="J536" s="287">
        <v>22</v>
      </c>
      <c r="K536" s="287">
        <v>2</v>
      </c>
      <c r="L536" s="288" t="s">
        <v>57</v>
      </c>
      <c r="M536" s="288" t="s">
        <v>47</v>
      </c>
      <c r="N536" s="288" t="s">
        <v>51</v>
      </c>
      <c r="O536" s="288" t="s">
        <v>51</v>
      </c>
      <c r="P536" s="288" t="s">
        <v>52</v>
      </c>
      <c r="Q536" s="289">
        <v>0</v>
      </c>
      <c r="R536" s="289">
        <v>0</v>
      </c>
      <c r="S536" s="289">
        <v>0</v>
      </c>
      <c r="T536" s="289">
        <v>0</v>
      </c>
      <c r="U536" s="289">
        <v>0</v>
      </c>
      <c r="V536" s="287">
        <v>2017</v>
      </c>
      <c r="W536" s="404"/>
      <c r="X536" s="273" t="str">
        <f t="shared" si="8"/>
        <v/>
      </c>
    </row>
    <row r="537" spans="1:24" x14ac:dyDescent="0.2">
      <c r="A537" s="287">
        <v>10356</v>
      </c>
      <c r="B537" s="288" t="s">
        <v>38</v>
      </c>
      <c r="C537" s="288" t="s">
        <v>1387</v>
      </c>
      <c r="D537" s="288" t="s">
        <v>1772</v>
      </c>
      <c r="E537" s="288" t="s">
        <v>1773</v>
      </c>
      <c r="F537" s="287">
        <v>1981</v>
      </c>
      <c r="G537" s="288" t="s">
        <v>95</v>
      </c>
      <c r="H537" s="288" t="s">
        <v>1393</v>
      </c>
      <c r="I537" s="288" t="s">
        <v>63</v>
      </c>
      <c r="J537" s="287">
        <v>22</v>
      </c>
      <c r="K537" s="287">
        <v>2</v>
      </c>
      <c r="L537" s="288" t="s">
        <v>57</v>
      </c>
      <c r="M537" s="288" t="s">
        <v>47</v>
      </c>
      <c r="N537" s="288" t="s">
        <v>74</v>
      </c>
      <c r="O537" s="288" t="s">
        <v>75</v>
      </c>
      <c r="P537" s="288" t="s">
        <v>50</v>
      </c>
      <c r="Q537" s="289">
        <v>444111</v>
      </c>
      <c r="R537" s="289">
        <v>444111</v>
      </c>
      <c r="S537" s="289">
        <v>3552888</v>
      </c>
      <c r="T537" s="289">
        <v>3552888</v>
      </c>
      <c r="U537" s="289">
        <v>268135</v>
      </c>
      <c r="V537" s="287">
        <v>2017</v>
      </c>
      <c r="W537" s="404"/>
      <c r="X537" s="273">
        <f t="shared" si="8"/>
        <v>13.250370149365059</v>
      </c>
    </row>
    <row r="538" spans="1:24" x14ac:dyDescent="0.2">
      <c r="A538" s="287">
        <v>10408</v>
      </c>
      <c r="B538" s="288" t="s">
        <v>59</v>
      </c>
      <c r="C538" s="288" t="s">
        <v>1387</v>
      </c>
      <c r="D538" s="288" t="s">
        <v>914</v>
      </c>
      <c r="E538" s="288" t="s">
        <v>914</v>
      </c>
      <c r="F538" s="287">
        <v>3692</v>
      </c>
      <c r="G538" s="288" t="s">
        <v>86</v>
      </c>
      <c r="H538" s="288" t="s">
        <v>1393</v>
      </c>
      <c r="I538" s="288" t="s">
        <v>63</v>
      </c>
      <c r="J538" s="287">
        <v>611</v>
      </c>
      <c r="K538" s="287">
        <v>5</v>
      </c>
      <c r="L538" s="288" t="s">
        <v>493</v>
      </c>
      <c r="M538" s="288" t="s">
        <v>56</v>
      </c>
      <c r="N538" s="288" t="s">
        <v>51</v>
      </c>
      <c r="O538" s="288" t="s">
        <v>51</v>
      </c>
      <c r="P538" s="288" t="s">
        <v>52</v>
      </c>
      <c r="Q538" s="289">
        <v>0</v>
      </c>
      <c r="R538" s="289">
        <v>0</v>
      </c>
      <c r="S538" s="289">
        <v>0</v>
      </c>
      <c r="T538" s="289">
        <v>0</v>
      </c>
      <c r="U538" s="289">
        <v>0</v>
      </c>
      <c r="V538" s="287">
        <v>2017</v>
      </c>
      <c r="W538" s="404"/>
      <c r="X538" s="273" t="str">
        <f t="shared" si="8"/>
        <v/>
      </c>
    </row>
    <row r="539" spans="1:24" x14ac:dyDescent="0.2">
      <c r="A539" s="287">
        <v>10408</v>
      </c>
      <c r="B539" s="288" t="s">
        <v>59</v>
      </c>
      <c r="C539" s="288" t="s">
        <v>1387</v>
      </c>
      <c r="D539" s="288" t="s">
        <v>914</v>
      </c>
      <c r="E539" s="288" t="s">
        <v>914</v>
      </c>
      <c r="F539" s="287">
        <v>3692</v>
      </c>
      <c r="G539" s="288" t="s">
        <v>86</v>
      </c>
      <c r="H539" s="288" t="s">
        <v>1393</v>
      </c>
      <c r="I539" s="288" t="s">
        <v>63</v>
      </c>
      <c r="J539" s="287">
        <v>611</v>
      </c>
      <c r="K539" s="287">
        <v>5</v>
      </c>
      <c r="L539" s="288" t="s">
        <v>493</v>
      </c>
      <c r="M539" s="288" t="s">
        <v>56</v>
      </c>
      <c r="N539" s="288" t="s">
        <v>44</v>
      </c>
      <c r="O539" s="288" t="s">
        <v>44</v>
      </c>
      <c r="P539" s="288" t="s">
        <v>1195</v>
      </c>
      <c r="Q539" s="289">
        <v>98646</v>
      </c>
      <c r="R539" s="289">
        <v>54581</v>
      </c>
      <c r="S539" s="289">
        <v>98646</v>
      </c>
      <c r="T539" s="289">
        <v>54581</v>
      </c>
      <c r="U539" s="289">
        <v>9092.44</v>
      </c>
      <c r="V539" s="287">
        <v>2017</v>
      </c>
      <c r="W539" s="404"/>
      <c r="X539" s="273" t="str">
        <f t="shared" si="8"/>
        <v/>
      </c>
    </row>
    <row r="540" spans="1:24" x14ac:dyDescent="0.2">
      <c r="A540" s="287">
        <v>10408</v>
      </c>
      <c r="B540" s="288" t="s">
        <v>59</v>
      </c>
      <c r="C540" s="288" t="s">
        <v>1387</v>
      </c>
      <c r="D540" s="288" t="s">
        <v>914</v>
      </c>
      <c r="E540" s="288" t="s">
        <v>914</v>
      </c>
      <c r="F540" s="287">
        <v>3692</v>
      </c>
      <c r="G540" s="288" t="s">
        <v>86</v>
      </c>
      <c r="H540" s="288" t="s">
        <v>1393</v>
      </c>
      <c r="I540" s="288" t="s">
        <v>63</v>
      </c>
      <c r="J540" s="287">
        <v>611</v>
      </c>
      <c r="K540" s="287">
        <v>5</v>
      </c>
      <c r="L540" s="288" t="s">
        <v>493</v>
      </c>
      <c r="M540" s="288" t="s">
        <v>56</v>
      </c>
      <c r="N540" s="288" t="s">
        <v>66</v>
      </c>
      <c r="O540" s="288" t="s">
        <v>66</v>
      </c>
      <c r="P540" s="288" t="s">
        <v>52</v>
      </c>
      <c r="Q540" s="289">
        <v>0</v>
      </c>
      <c r="R540" s="289">
        <v>0</v>
      </c>
      <c r="S540" s="289">
        <v>0</v>
      </c>
      <c r="T540" s="289">
        <v>0</v>
      </c>
      <c r="U540" s="289">
        <v>0</v>
      </c>
      <c r="V540" s="287">
        <v>2017</v>
      </c>
      <c r="W540" s="404"/>
      <c r="X540" s="273" t="str">
        <f t="shared" si="8"/>
        <v/>
      </c>
    </row>
    <row r="541" spans="1:24" x14ac:dyDescent="0.2">
      <c r="A541" s="287">
        <v>10417</v>
      </c>
      <c r="B541" s="288" t="s">
        <v>59</v>
      </c>
      <c r="C541" s="288" t="s">
        <v>1387</v>
      </c>
      <c r="D541" s="288" t="s">
        <v>915</v>
      </c>
      <c r="E541" s="288" t="s">
        <v>916</v>
      </c>
      <c r="F541" s="287">
        <v>39878</v>
      </c>
      <c r="G541" s="288" t="s">
        <v>86</v>
      </c>
      <c r="H541" s="288" t="s">
        <v>1393</v>
      </c>
      <c r="I541" s="288" t="s">
        <v>63</v>
      </c>
      <c r="J541" s="287">
        <v>325211</v>
      </c>
      <c r="K541" s="287">
        <v>7</v>
      </c>
      <c r="L541" s="288" t="s">
        <v>489</v>
      </c>
      <c r="M541" s="288" t="s">
        <v>47</v>
      </c>
      <c r="N541" s="288" t="s">
        <v>48</v>
      </c>
      <c r="O541" s="288" t="s">
        <v>49</v>
      </c>
      <c r="P541" s="288" t="s">
        <v>50</v>
      </c>
      <c r="Q541" s="289">
        <v>0</v>
      </c>
      <c r="R541" s="289">
        <v>0</v>
      </c>
      <c r="S541" s="289">
        <v>0</v>
      </c>
      <c r="T541" s="289">
        <v>0</v>
      </c>
      <c r="U541" s="289">
        <v>0</v>
      </c>
      <c r="V541" s="287">
        <v>2017</v>
      </c>
      <c r="W541" s="404"/>
      <c r="X541" s="273" t="str">
        <f t="shared" si="8"/>
        <v/>
      </c>
    </row>
    <row r="542" spans="1:24" x14ac:dyDescent="0.2">
      <c r="A542" s="287">
        <v>10417</v>
      </c>
      <c r="B542" s="288" t="s">
        <v>59</v>
      </c>
      <c r="C542" s="288" t="s">
        <v>1387</v>
      </c>
      <c r="D542" s="288" t="s">
        <v>915</v>
      </c>
      <c r="E542" s="288" t="s">
        <v>916</v>
      </c>
      <c r="F542" s="287">
        <v>39878</v>
      </c>
      <c r="G542" s="288" t="s">
        <v>86</v>
      </c>
      <c r="H542" s="288" t="s">
        <v>1393</v>
      </c>
      <c r="I542" s="288" t="s">
        <v>63</v>
      </c>
      <c r="J542" s="287">
        <v>325211</v>
      </c>
      <c r="K542" s="287">
        <v>7</v>
      </c>
      <c r="L542" s="288" t="s">
        <v>489</v>
      </c>
      <c r="M542" s="288" t="s">
        <v>47</v>
      </c>
      <c r="N542" s="288" t="s">
        <v>44</v>
      </c>
      <c r="O542" s="288" t="s">
        <v>44</v>
      </c>
      <c r="P542" s="288" t="s">
        <v>1195</v>
      </c>
      <c r="Q542" s="289">
        <v>459419</v>
      </c>
      <c r="R542" s="289">
        <v>136025</v>
      </c>
      <c r="S542" s="289">
        <v>472801</v>
      </c>
      <c r="T542" s="289">
        <v>140024</v>
      </c>
      <c r="U542" s="289">
        <v>23076</v>
      </c>
      <c r="V542" s="287">
        <v>2017</v>
      </c>
      <c r="W542" s="404"/>
      <c r="X542" s="273" t="str">
        <f t="shared" si="8"/>
        <v/>
      </c>
    </row>
    <row r="543" spans="1:24" x14ac:dyDescent="0.2">
      <c r="A543" s="287">
        <v>10464</v>
      </c>
      <c r="B543" s="288" t="s">
        <v>38</v>
      </c>
      <c r="C543" s="288" t="s">
        <v>1387</v>
      </c>
      <c r="D543" s="288" t="s">
        <v>1948</v>
      </c>
      <c r="E543" s="288" t="s">
        <v>1405</v>
      </c>
      <c r="F543" s="287">
        <v>1746</v>
      </c>
      <c r="G543" s="288" t="s">
        <v>62</v>
      </c>
      <c r="H543" s="288" t="s">
        <v>1392</v>
      </c>
      <c r="I543" s="288" t="s">
        <v>63</v>
      </c>
      <c r="J543" s="287">
        <v>22</v>
      </c>
      <c r="K543" s="287">
        <v>2</v>
      </c>
      <c r="L543" s="288" t="s">
        <v>57</v>
      </c>
      <c r="M543" s="288" t="s">
        <v>47</v>
      </c>
      <c r="N543" s="288" t="s">
        <v>48</v>
      </c>
      <c r="O543" s="288" t="s">
        <v>49</v>
      </c>
      <c r="P543" s="288" t="s">
        <v>50</v>
      </c>
      <c r="Q543" s="289">
        <v>0</v>
      </c>
      <c r="R543" s="289">
        <v>0</v>
      </c>
      <c r="S543" s="289">
        <v>0</v>
      </c>
      <c r="T543" s="289">
        <v>0</v>
      </c>
      <c r="U543" s="289">
        <v>0</v>
      </c>
      <c r="V543" s="287">
        <v>2017</v>
      </c>
      <c r="W543" s="404"/>
      <c r="X543" s="273" t="str">
        <f t="shared" si="8"/>
        <v/>
      </c>
    </row>
    <row r="544" spans="1:24" x14ac:dyDescent="0.2">
      <c r="A544" s="287">
        <v>10464</v>
      </c>
      <c r="B544" s="288" t="s">
        <v>38</v>
      </c>
      <c r="C544" s="288" t="s">
        <v>1387</v>
      </c>
      <c r="D544" s="288" t="s">
        <v>1948</v>
      </c>
      <c r="E544" s="288" t="s">
        <v>1405</v>
      </c>
      <c r="F544" s="287">
        <v>1746</v>
      </c>
      <c r="G544" s="288" t="s">
        <v>62</v>
      </c>
      <c r="H544" s="288" t="s">
        <v>1392</v>
      </c>
      <c r="I544" s="288" t="s">
        <v>63</v>
      </c>
      <c r="J544" s="287">
        <v>22</v>
      </c>
      <c r="K544" s="287">
        <v>2</v>
      </c>
      <c r="L544" s="288" t="s">
        <v>57</v>
      </c>
      <c r="M544" s="288" t="s">
        <v>47</v>
      </c>
      <c r="N544" s="288" t="s">
        <v>51</v>
      </c>
      <c r="O544" s="288" t="s">
        <v>51</v>
      </c>
      <c r="P544" s="288" t="s">
        <v>52</v>
      </c>
      <c r="Q544" s="289">
        <v>1294</v>
      </c>
      <c r="R544" s="289">
        <v>1294</v>
      </c>
      <c r="S544" s="289">
        <v>7541</v>
      </c>
      <c r="T544" s="289">
        <v>7541</v>
      </c>
      <c r="U544" s="289">
        <v>407.26600000000002</v>
      </c>
      <c r="V544" s="287">
        <v>2017</v>
      </c>
      <c r="W544" s="404"/>
      <c r="X544" s="273" t="str">
        <f t="shared" si="8"/>
        <v/>
      </c>
    </row>
    <row r="545" spans="1:24" x14ac:dyDescent="0.2">
      <c r="A545" s="287">
        <v>10464</v>
      </c>
      <c r="B545" s="288" t="s">
        <v>38</v>
      </c>
      <c r="C545" s="288" t="s">
        <v>1387</v>
      </c>
      <c r="D545" s="288" t="s">
        <v>1948</v>
      </c>
      <c r="E545" s="288" t="s">
        <v>1405</v>
      </c>
      <c r="F545" s="287">
        <v>1746</v>
      </c>
      <c r="G545" s="288" t="s">
        <v>62</v>
      </c>
      <c r="H545" s="288" t="s">
        <v>1392</v>
      </c>
      <c r="I545" s="288" t="s">
        <v>63</v>
      </c>
      <c r="J545" s="287">
        <v>22</v>
      </c>
      <c r="K545" s="287">
        <v>2</v>
      </c>
      <c r="L545" s="288" t="s">
        <v>57</v>
      </c>
      <c r="M545" s="288" t="s">
        <v>47</v>
      </c>
      <c r="N545" s="288" t="s">
        <v>71</v>
      </c>
      <c r="O545" s="288" t="s">
        <v>72</v>
      </c>
      <c r="P545" s="288" t="s">
        <v>52</v>
      </c>
      <c r="Q545" s="289">
        <v>0</v>
      </c>
      <c r="R545" s="289">
        <v>0</v>
      </c>
      <c r="S545" s="289">
        <v>0</v>
      </c>
      <c r="T545" s="289">
        <v>0</v>
      </c>
      <c r="U545" s="289">
        <v>0</v>
      </c>
      <c r="V545" s="287">
        <v>2017</v>
      </c>
      <c r="W545" s="404"/>
      <c r="X545" s="273" t="str">
        <f t="shared" si="8"/>
        <v/>
      </c>
    </row>
    <row r="546" spans="1:24" s="184" customFormat="1" x14ac:dyDescent="0.2">
      <c r="A546" s="287">
        <v>10464</v>
      </c>
      <c r="B546" s="288" t="s">
        <v>38</v>
      </c>
      <c r="C546" s="288" t="s">
        <v>1387</v>
      </c>
      <c r="D546" s="288" t="s">
        <v>1948</v>
      </c>
      <c r="E546" s="288" t="s">
        <v>1405</v>
      </c>
      <c r="F546" s="287">
        <v>1746</v>
      </c>
      <c r="G546" s="288" t="s">
        <v>62</v>
      </c>
      <c r="H546" s="288" t="s">
        <v>1392</v>
      </c>
      <c r="I546" s="288" t="s">
        <v>63</v>
      </c>
      <c r="J546" s="287">
        <v>22</v>
      </c>
      <c r="K546" s="287">
        <v>2</v>
      </c>
      <c r="L546" s="288" t="s">
        <v>57</v>
      </c>
      <c r="M546" s="288" t="s">
        <v>47</v>
      </c>
      <c r="N546" s="288" t="s">
        <v>70</v>
      </c>
      <c r="O546" s="288" t="s">
        <v>70</v>
      </c>
      <c r="P546" s="288" t="s">
        <v>50</v>
      </c>
      <c r="Q546" s="289">
        <v>0</v>
      </c>
      <c r="R546" s="289">
        <v>0</v>
      </c>
      <c r="S546" s="289">
        <v>0</v>
      </c>
      <c r="T546" s="289">
        <v>0</v>
      </c>
      <c r="U546" s="289">
        <v>0</v>
      </c>
      <c r="V546" s="287">
        <v>2017</v>
      </c>
      <c r="W546" s="404"/>
      <c r="X546" s="453" t="str">
        <f t="shared" si="8"/>
        <v/>
      </c>
    </row>
    <row r="547" spans="1:24" s="184" customFormat="1" x14ac:dyDescent="0.2">
      <c r="A547" s="287">
        <v>10464</v>
      </c>
      <c r="B547" s="288" t="s">
        <v>38</v>
      </c>
      <c r="C547" s="288" t="s">
        <v>1387</v>
      </c>
      <c r="D547" s="288" t="s">
        <v>1948</v>
      </c>
      <c r="E547" s="288" t="s">
        <v>1405</v>
      </c>
      <c r="F547" s="287">
        <v>1746</v>
      </c>
      <c r="G547" s="288" t="s">
        <v>62</v>
      </c>
      <c r="H547" s="288" t="s">
        <v>1392</v>
      </c>
      <c r="I547" s="288" t="s">
        <v>63</v>
      </c>
      <c r="J547" s="287">
        <v>22</v>
      </c>
      <c r="K547" s="287">
        <v>2</v>
      </c>
      <c r="L547" s="288" t="s">
        <v>57</v>
      </c>
      <c r="M547" s="288" t="s">
        <v>47</v>
      </c>
      <c r="N547" s="288" t="s">
        <v>480</v>
      </c>
      <c r="O547" s="288" t="s">
        <v>87</v>
      </c>
      <c r="P547" s="288" t="s">
        <v>50</v>
      </c>
      <c r="Q547" s="289">
        <v>0</v>
      </c>
      <c r="R547" s="289">
        <v>0</v>
      </c>
      <c r="S547" s="289">
        <v>0</v>
      </c>
      <c r="T547" s="289">
        <v>0</v>
      </c>
      <c r="U547" s="289">
        <v>0</v>
      </c>
      <c r="V547" s="287">
        <v>2017</v>
      </c>
      <c r="W547" s="404"/>
      <c r="X547" s="453" t="str">
        <f t="shared" si="8"/>
        <v/>
      </c>
    </row>
    <row r="548" spans="1:24" s="184" customFormat="1" x14ac:dyDescent="0.2">
      <c r="A548" s="287">
        <v>10464</v>
      </c>
      <c r="B548" s="288" t="s">
        <v>38</v>
      </c>
      <c r="C548" s="288" t="s">
        <v>1387</v>
      </c>
      <c r="D548" s="288" t="s">
        <v>1948</v>
      </c>
      <c r="E548" s="288" t="s">
        <v>1405</v>
      </c>
      <c r="F548" s="287">
        <v>1746</v>
      </c>
      <c r="G548" s="288" t="s">
        <v>62</v>
      </c>
      <c r="H548" s="288" t="s">
        <v>1392</v>
      </c>
      <c r="I548" s="288" t="s">
        <v>63</v>
      </c>
      <c r="J548" s="287">
        <v>22</v>
      </c>
      <c r="K548" s="287">
        <v>2</v>
      </c>
      <c r="L548" s="288" t="s">
        <v>57</v>
      </c>
      <c r="M548" s="288" t="s">
        <v>47</v>
      </c>
      <c r="N548" s="288" t="s">
        <v>74</v>
      </c>
      <c r="O548" s="288" t="s">
        <v>75</v>
      </c>
      <c r="P548" s="288" t="s">
        <v>50</v>
      </c>
      <c r="Q548" s="289">
        <v>593310</v>
      </c>
      <c r="R548" s="289">
        <v>593310</v>
      </c>
      <c r="S548" s="289">
        <v>6229760</v>
      </c>
      <c r="T548" s="289">
        <v>6229760</v>
      </c>
      <c r="U548" s="289">
        <v>334466.73</v>
      </c>
      <c r="V548" s="287">
        <v>2017</v>
      </c>
      <c r="W548" s="404"/>
      <c r="X548" s="453">
        <f t="shared" si="8"/>
        <v>18.62594823706382</v>
      </c>
    </row>
    <row r="549" spans="1:24" s="184" customFormat="1" x14ac:dyDescent="0.2">
      <c r="A549" s="287">
        <v>10467</v>
      </c>
      <c r="B549" s="288" t="s">
        <v>38</v>
      </c>
      <c r="C549" s="288" t="s">
        <v>1387</v>
      </c>
      <c r="D549" s="288" t="s">
        <v>917</v>
      </c>
      <c r="E549" s="288" t="s">
        <v>905</v>
      </c>
      <c r="F549" s="287">
        <v>55754</v>
      </c>
      <c r="G549" s="288" t="s">
        <v>62</v>
      </c>
      <c r="H549" s="288" t="s">
        <v>1392</v>
      </c>
      <c r="I549" s="288" t="s">
        <v>63</v>
      </c>
      <c r="J549" s="287">
        <v>22</v>
      </c>
      <c r="K549" s="287">
        <v>2</v>
      </c>
      <c r="L549" s="288" t="s">
        <v>57</v>
      </c>
      <c r="M549" s="288" t="s">
        <v>40</v>
      </c>
      <c r="N549" s="288" t="s">
        <v>41</v>
      </c>
      <c r="O549" s="288" t="s">
        <v>42</v>
      </c>
      <c r="P549" s="288" t="s">
        <v>1387</v>
      </c>
      <c r="Q549" s="289">
        <v>0</v>
      </c>
      <c r="R549" s="289">
        <v>0</v>
      </c>
      <c r="S549" s="289">
        <v>109801</v>
      </c>
      <c r="T549" s="289">
        <v>109801</v>
      </c>
      <c r="U549" s="289">
        <v>11918</v>
      </c>
      <c r="V549" s="287">
        <v>2017</v>
      </c>
      <c r="W549" s="404"/>
      <c r="X549" s="453" t="str">
        <f t="shared" si="8"/>
        <v/>
      </c>
    </row>
    <row r="550" spans="1:24" x14ac:dyDescent="0.2">
      <c r="A550" s="287">
        <v>10490</v>
      </c>
      <c r="B550" s="288" t="s">
        <v>38</v>
      </c>
      <c r="C550" s="288" t="s">
        <v>1387</v>
      </c>
      <c r="D550" s="288" t="s">
        <v>1526</v>
      </c>
      <c r="E550" s="288" t="s">
        <v>1301</v>
      </c>
      <c r="F550" s="287">
        <v>57280</v>
      </c>
      <c r="G550" s="288" t="s">
        <v>62</v>
      </c>
      <c r="H550" s="288" t="s">
        <v>1392</v>
      </c>
      <c r="I550" s="288" t="s">
        <v>63</v>
      </c>
      <c r="J550" s="287">
        <v>22</v>
      </c>
      <c r="K550" s="287">
        <v>2</v>
      </c>
      <c r="L550" s="288" t="s">
        <v>57</v>
      </c>
      <c r="M550" s="288" t="s">
        <v>40</v>
      </c>
      <c r="N550" s="288" t="s">
        <v>41</v>
      </c>
      <c r="O550" s="288" t="s">
        <v>42</v>
      </c>
      <c r="P550" s="288" t="s">
        <v>1387</v>
      </c>
      <c r="Q550" s="289">
        <v>0</v>
      </c>
      <c r="R550" s="289">
        <v>0</v>
      </c>
      <c r="S550" s="289">
        <v>91413</v>
      </c>
      <c r="T550" s="289">
        <v>91413</v>
      </c>
      <c r="U550" s="289">
        <v>9922</v>
      </c>
      <c r="V550" s="287">
        <v>2017</v>
      </c>
      <c r="W550" s="404"/>
      <c r="X550" s="273" t="str">
        <f t="shared" si="8"/>
        <v/>
      </c>
    </row>
    <row r="551" spans="1:24" x14ac:dyDescent="0.2">
      <c r="A551" s="287">
        <v>10491</v>
      </c>
      <c r="B551" s="288" t="s">
        <v>59</v>
      </c>
      <c r="C551" s="288" t="s">
        <v>1387</v>
      </c>
      <c r="D551" s="288" t="s">
        <v>918</v>
      </c>
      <c r="E551" s="288" t="s">
        <v>2030</v>
      </c>
      <c r="F551" s="287">
        <v>60999</v>
      </c>
      <c r="G551" s="288" t="s">
        <v>95</v>
      </c>
      <c r="H551" s="288" t="s">
        <v>1393</v>
      </c>
      <c r="I551" s="288" t="s">
        <v>63</v>
      </c>
      <c r="J551" s="287">
        <v>322122</v>
      </c>
      <c r="K551" s="287">
        <v>7</v>
      </c>
      <c r="L551" s="288" t="s">
        <v>489</v>
      </c>
      <c r="M551" s="288" t="s">
        <v>47</v>
      </c>
      <c r="N551" s="288" t="s">
        <v>48</v>
      </c>
      <c r="O551" s="288" t="s">
        <v>49</v>
      </c>
      <c r="P551" s="288" t="s">
        <v>50</v>
      </c>
      <c r="Q551" s="289">
        <v>0</v>
      </c>
      <c r="R551" s="289">
        <v>0</v>
      </c>
      <c r="S551" s="289">
        <v>0</v>
      </c>
      <c r="T551" s="289">
        <v>0</v>
      </c>
      <c r="U551" s="289">
        <v>0</v>
      </c>
      <c r="V551" s="287">
        <v>2017</v>
      </c>
      <c r="W551" s="404"/>
      <c r="X551" s="273" t="str">
        <f t="shared" si="8"/>
        <v/>
      </c>
    </row>
    <row r="552" spans="1:24" x14ac:dyDescent="0.2">
      <c r="A552" s="287">
        <v>10491</v>
      </c>
      <c r="B552" s="288" t="s">
        <v>59</v>
      </c>
      <c r="C552" s="288" t="s">
        <v>1387</v>
      </c>
      <c r="D552" s="288" t="s">
        <v>918</v>
      </c>
      <c r="E552" s="288" t="s">
        <v>2030</v>
      </c>
      <c r="F552" s="287">
        <v>60999</v>
      </c>
      <c r="G552" s="288" t="s">
        <v>95</v>
      </c>
      <c r="H552" s="288" t="s">
        <v>1393</v>
      </c>
      <c r="I552" s="288" t="s">
        <v>63</v>
      </c>
      <c r="J552" s="287">
        <v>322122</v>
      </c>
      <c r="K552" s="287">
        <v>7</v>
      </c>
      <c r="L552" s="288" t="s">
        <v>489</v>
      </c>
      <c r="M552" s="288" t="s">
        <v>47</v>
      </c>
      <c r="N552" s="288" t="s">
        <v>44</v>
      </c>
      <c r="O552" s="288" t="s">
        <v>44</v>
      </c>
      <c r="P552" s="288" t="s">
        <v>1195</v>
      </c>
      <c r="Q552" s="289">
        <v>465423</v>
      </c>
      <c r="R552" s="289">
        <v>0</v>
      </c>
      <c r="S552" s="289">
        <v>465423</v>
      </c>
      <c r="T552" s="289">
        <v>0</v>
      </c>
      <c r="U552" s="289">
        <v>0</v>
      </c>
      <c r="V552" s="287">
        <v>2017</v>
      </c>
      <c r="W552" s="404"/>
      <c r="X552" s="273" t="str">
        <f t="shared" si="8"/>
        <v/>
      </c>
    </row>
    <row r="553" spans="1:24" x14ac:dyDescent="0.2">
      <c r="A553" s="287">
        <v>10491</v>
      </c>
      <c r="B553" s="288" t="s">
        <v>59</v>
      </c>
      <c r="C553" s="288" t="s">
        <v>1387</v>
      </c>
      <c r="D553" s="288" t="s">
        <v>918</v>
      </c>
      <c r="E553" s="288" t="s">
        <v>2030</v>
      </c>
      <c r="F553" s="287">
        <v>60999</v>
      </c>
      <c r="G553" s="288" t="s">
        <v>95</v>
      </c>
      <c r="H553" s="288" t="s">
        <v>1393</v>
      </c>
      <c r="I553" s="288" t="s">
        <v>63</v>
      </c>
      <c r="J553" s="287">
        <v>322122</v>
      </c>
      <c r="K553" s="287">
        <v>7</v>
      </c>
      <c r="L553" s="288" t="s">
        <v>489</v>
      </c>
      <c r="M553" s="288" t="s">
        <v>47</v>
      </c>
      <c r="N553" s="288" t="s">
        <v>66</v>
      </c>
      <c r="O553" s="288" t="s">
        <v>66</v>
      </c>
      <c r="P553" s="288" t="s">
        <v>52</v>
      </c>
      <c r="Q553" s="289">
        <v>1657</v>
      </c>
      <c r="R553" s="289">
        <v>0</v>
      </c>
      <c r="S553" s="289">
        <v>10356</v>
      </c>
      <c r="T553" s="289">
        <v>0</v>
      </c>
      <c r="U553" s="289">
        <v>0</v>
      </c>
      <c r="V553" s="287">
        <v>2017</v>
      </c>
      <c r="W553" s="404"/>
      <c r="X553" s="273" t="str">
        <f t="shared" si="8"/>
        <v/>
      </c>
    </row>
    <row r="554" spans="1:24" x14ac:dyDescent="0.2">
      <c r="A554" s="287">
        <v>10491</v>
      </c>
      <c r="B554" s="288" t="s">
        <v>59</v>
      </c>
      <c r="C554" s="288" t="s">
        <v>1387</v>
      </c>
      <c r="D554" s="288" t="s">
        <v>918</v>
      </c>
      <c r="E554" s="288" t="s">
        <v>2030</v>
      </c>
      <c r="F554" s="287">
        <v>60999</v>
      </c>
      <c r="G554" s="288" t="s">
        <v>95</v>
      </c>
      <c r="H554" s="288" t="s">
        <v>1393</v>
      </c>
      <c r="I554" s="288" t="s">
        <v>63</v>
      </c>
      <c r="J554" s="287">
        <v>322122</v>
      </c>
      <c r="K554" s="287">
        <v>7</v>
      </c>
      <c r="L554" s="288" t="s">
        <v>489</v>
      </c>
      <c r="M554" s="288" t="s">
        <v>47</v>
      </c>
      <c r="N554" s="288" t="s">
        <v>165</v>
      </c>
      <c r="O554" s="288" t="s">
        <v>54</v>
      </c>
      <c r="P554" s="288" t="s">
        <v>50</v>
      </c>
      <c r="Q554" s="289">
        <v>0</v>
      </c>
      <c r="R554" s="289">
        <v>0</v>
      </c>
      <c r="S554" s="289">
        <v>0</v>
      </c>
      <c r="T554" s="289">
        <v>0</v>
      </c>
      <c r="U554" s="289">
        <v>0</v>
      </c>
      <c r="V554" s="287">
        <v>2017</v>
      </c>
      <c r="W554" s="404"/>
      <c r="X554" s="273" t="str">
        <f t="shared" si="8"/>
        <v/>
      </c>
    </row>
    <row r="555" spans="1:24" x14ac:dyDescent="0.2">
      <c r="A555" s="287">
        <v>10493</v>
      </c>
      <c r="B555" s="288" t="s">
        <v>38</v>
      </c>
      <c r="C555" s="288" t="s">
        <v>1387</v>
      </c>
      <c r="D555" s="288" t="s">
        <v>1406</v>
      </c>
      <c r="E555" s="288" t="s">
        <v>157</v>
      </c>
      <c r="F555" s="287">
        <v>50083</v>
      </c>
      <c r="G555" s="288" t="s">
        <v>95</v>
      </c>
      <c r="H555" s="288" t="s">
        <v>1393</v>
      </c>
      <c r="I555" s="288" t="s">
        <v>63</v>
      </c>
      <c r="J555" s="287">
        <v>22</v>
      </c>
      <c r="K555" s="287">
        <v>2</v>
      </c>
      <c r="L555" s="288" t="s">
        <v>57</v>
      </c>
      <c r="M555" s="288" t="s">
        <v>40</v>
      </c>
      <c r="N555" s="288" t="s">
        <v>41</v>
      </c>
      <c r="O555" s="288" t="s">
        <v>42</v>
      </c>
      <c r="P555" s="288" t="s">
        <v>1387</v>
      </c>
      <c r="Q555" s="289">
        <v>0</v>
      </c>
      <c r="R555" s="289">
        <v>0</v>
      </c>
      <c r="S555" s="289">
        <v>2476759</v>
      </c>
      <c r="T555" s="289">
        <v>2476759</v>
      </c>
      <c r="U555" s="289">
        <v>268833</v>
      </c>
      <c r="V555" s="287">
        <v>2017</v>
      </c>
      <c r="W555" s="404"/>
      <c r="X555" s="273" t="str">
        <f t="shared" si="8"/>
        <v/>
      </c>
    </row>
    <row r="556" spans="1:24" x14ac:dyDescent="0.2">
      <c r="A556" s="287">
        <v>10494</v>
      </c>
      <c r="B556" s="288" t="s">
        <v>38</v>
      </c>
      <c r="C556" s="288" t="s">
        <v>1387</v>
      </c>
      <c r="D556" s="288" t="s">
        <v>919</v>
      </c>
      <c r="E556" s="288" t="s">
        <v>920</v>
      </c>
      <c r="F556" s="287">
        <v>34612</v>
      </c>
      <c r="G556" s="288" t="s">
        <v>94</v>
      </c>
      <c r="H556" s="288" t="s">
        <v>1393</v>
      </c>
      <c r="I556" s="288" t="s">
        <v>63</v>
      </c>
      <c r="J556" s="287">
        <v>22</v>
      </c>
      <c r="K556" s="287">
        <v>2</v>
      </c>
      <c r="L556" s="288" t="s">
        <v>57</v>
      </c>
      <c r="M556" s="288" t="s">
        <v>40</v>
      </c>
      <c r="N556" s="288" t="s">
        <v>41</v>
      </c>
      <c r="O556" s="288" t="s">
        <v>42</v>
      </c>
      <c r="P556" s="288" t="s">
        <v>1387</v>
      </c>
      <c r="Q556" s="289">
        <v>0</v>
      </c>
      <c r="R556" s="289">
        <v>0</v>
      </c>
      <c r="S556" s="289">
        <v>668863</v>
      </c>
      <c r="T556" s="289">
        <v>668863</v>
      </c>
      <c r="U556" s="289">
        <v>72600</v>
      </c>
      <c r="V556" s="287">
        <v>2017</v>
      </c>
      <c r="W556" s="404"/>
      <c r="X556" s="273" t="str">
        <f t="shared" si="8"/>
        <v/>
      </c>
    </row>
    <row r="557" spans="1:24" x14ac:dyDescent="0.2">
      <c r="A557" s="287">
        <v>10495</v>
      </c>
      <c r="B557" s="288" t="s">
        <v>59</v>
      </c>
      <c r="C557" s="288" t="s">
        <v>1387</v>
      </c>
      <c r="D557" s="288" t="s">
        <v>96</v>
      </c>
      <c r="E557" s="288" t="s">
        <v>2030</v>
      </c>
      <c r="F557" s="287">
        <v>60999</v>
      </c>
      <c r="G557" s="288" t="s">
        <v>95</v>
      </c>
      <c r="H557" s="288" t="s">
        <v>1393</v>
      </c>
      <c r="I557" s="288" t="s">
        <v>63</v>
      </c>
      <c r="J557" s="287">
        <v>22</v>
      </c>
      <c r="K557" s="287">
        <v>3</v>
      </c>
      <c r="L557" s="288" t="s">
        <v>60</v>
      </c>
      <c r="M557" s="288" t="s">
        <v>47</v>
      </c>
      <c r="N557" s="288" t="s">
        <v>48</v>
      </c>
      <c r="O557" s="288" t="s">
        <v>49</v>
      </c>
      <c r="P557" s="288" t="s">
        <v>50</v>
      </c>
      <c r="Q557" s="289">
        <v>66310</v>
      </c>
      <c r="R557" s="289">
        <v>12280</v>
      </c>
      <c r="S557" s="289">
        <v>1703814</v>
      </c>
      <c r="T557" s="289">
        <v>315558</v>
      </c>
      <c r="U557" s="289">
        <v>58316.385999999999</v>
      </c>
      <c r="V557" s="287">
        <v>2017</v>
      </c>
      <c r="W557" s="404"/>
      <c r="X557" s="273" t="str">
        <f t="shared" si="8"/>
        <v/>
      </c>
    </row>
    <row r="558" spans="1:24" x14ac:dyDescent="0.2">
      <c r="A558" s="287">
        <v>10495</v>
      </c>
      <c r="B558" s="288" t="s">
        <v>59</v>
      </c>
      <c r="C558" s="288" t="s">
        <v>1387</v>
      </c>
      <c r="D558" s="288" t="s">
        <v>96</v>
      </c>
      <c r="E558" s="288" t="s">
        <v>2030</v>
      </c>
      <c r="F558" s="287">
        <v>60999</v>
      </c>
      <c r="G558" s="288" t="s">
        <v>95</v>
      </c>
      <c r="H558" s="288" t="s">
        <v>1393</v>
      </c>
      <c r="I558" s="288" t="s">
        <v>63</v>
      </c>
      <c r="J558" s="287">
        <v>22</v>
      </c>
      <c r="K558" s="287">
        <v>3</v>
      </c>
      <c r="L558" s="288" t="s">
        <v>60</v>
      </c>
      <c r="M558" s="288" t="s">
        <v>47</v>
      </c>
      <c r="N558" s="288" t="s">
        <v>164</v>
      </c>
      <c r="O558" s="288" t="s">
        <v>75</v>
      </c>
      <c r="P558" s="288" t="s">
        <v>50</v>
      </c>
      <c r="Q558" s="289">
        <v>756642</v>
      </c>
      <c r="R558" s="289">
        <v>141199</v>
      </c>
      <c r="S558" s="289">
        <v>8701385</v>
      </c>
      <c r="T558" s="289">
        <v>1623783</v>
      </c>
      <c r="U558" s="289">
        <v>300024.11</v>
      </c>
      <c r="V558" s="287">
        <v>2017</v>
      </c>
      <c r="W558" s="404"/>
      <c r="X558" s="273" t="str">
        <f t="shared" si="8"/>
        <v/>
      </c>
    </row>
    <row r="559" spans="1:24" x14ac:dyDescent="0.2">
      <c r="A559" s="287">
        <v>10495</v>
      </c>
      <c r="B559" s="288" t="s">
        <v>59</v>
      </c>
      <c r="C559" s="288" t="s">
        <v>1387</v>
      </c>
      <c r="D559" s="288" t="s">
        <v>96</v>
      </c>
      <c r="E559" s="288" t="s">
        <v>2030</v>
      </c>
      <c r="F559" s="287">
        <v>60999</v>
      </c>
      <c r="G559" s="288" t="s">
        <v>95</v>
      </c>
      <c r="H559" s="288" t="s">
        <v>1393</v>
      </c>
      <c r="I559" s="288" t="s">
        <v>63</v>
      </c>
      <c r="J559" s="287">
        <v>22</v>
      </c>
      <c r="K559" s="287">
        <v>3</v>
      </c>
      <c r="L559" s="288" t="s">
        <v>60</v>
      </c>
      <c r="M559" s="288" t="s">
        <v>47</v>
      </c>
      <c r="N559" s="288" t="s">
        <v>51</v>
      </c>
      <c r="O559" s="288" t="s">
        <v>51</v>
      </c>
      <c r="P559" s="288" t="s">
        <v>52</v>
      </c>
      <c r="Q559" s="289">
        <v>0</v>
      </c>
      <c r="R559" s="289">
        <v>0</v>
      </c>
      <c r="S559" s="289">
        <v>0</v>
      </c>
      <c r="T559" s="289">
        <v>0</v>
      </c>
      <c r="U559" s="289">
        <v>0</v>
      </c>
      <c r="V559" s="287">
        <v>2017</v>
      </c>
      <c r="W559" s="404"/>
      <c r="X559" s="273" t="str">
        <f t="shared" si="8"/>
        <v/>
      </c>
    </row>
    <row r="560" spans="1:24" x14ac:dyDescent="0.2">
      <c r="A560" s="287">
        <v>10495</v>
      </c>
      <c r="B560" s="288" t="s">
        <v>59</v>
      </c>
      <c r="C560" s="288" t="s">
        <v>1387</v>
      </c>
      <c r="D560" s="288" t="s">
        <v>96</v>
      </c>
      <c r="E560" s="288" t="s">
        <v>2030</v>
      </c>
      <c r="F560" s="287">
        <v>60999</v>
      </c>
      <c r="G560" s="288" t="s">
        <v>95</v>
      </c>
      <c r="H560" s="288" t="s">
        <v>1393</v>
      </c>
      <c r="I560" s="288" t="s">
        <v>63</v>
      </c>
      <c r="J560" s="287">
        <v>22</v>
      </c>
      <c r="K560" s="287">
        <v>3</v>
      </c>
      <c r="L560" s="288" t="s">
        <v>60</v>
      </c>
      <c r="M560" s="288" t="s">
        <v>47</v>
      </c>
      <c r="N560" s="288" t="s">
        <v>66</v>
      </c>
      <c r="O560" s="288" t="s">
        <v>66</v>
      </c>
      <c r="P560" s="288" t="s">
        <v>52</v>
      </c>
      <c r="Q560" s="289">
        <v>27476</v>
      </c>
      <c r="R560" s="289">
        <v>5000</v>
      </c>
      <c r="S560" s="289">
        <v>171726</v>
      </c>
      <c r="T560" s="289">
        <v>31252</v>
      </c>
      <c r="U560" s="289">
        <v>5772.6580000000004</v>
      </c>
      <c r="V560" s="287">
        <v>2017</v>
      </c>
      <c r="W560" s="404"/>
      <c r="X560" s="273" t="str">
        <f t="shared" si="8"/>
        <v/>
      </c>
    </row>
    <row r="561" spans="1:24" x14ac:dyDescent="0.2">
      <c r="A561" s="287">
        <v>10495</v>
      </c>
      <c r="B561" s="288" t="s">
        <v>59</v>
      </c>
      <c r="C561" s="288" t="s">
        <v>1387</v>
      </c>
      <c r="D561" s="288" t="s">
        <v>96</v>
      </c>
      <c r="E561" s="288" t="s">
        <v>2030</v>
      </c>
      <c r="F561" s="287">
        <v>60999</v>
      </c>
      <c r="G561" s="288" t="s">
        <v>95</v>
      </c>
      <c r="H561" s="288" t="s">
        <v>1393</v>
      </c>
      <c r="I561" s="288" t="s">
        <v>63</v>
      </c>
      <c r="J561" s="287">
        <v>22</v>
      </c>
      <c r="K561" s="287">
        <v>3</v>
      </c>
      <c r="L561" s="288" t="s">
        <v>60</v>
      </c>
      <c r="M561" s="288" t="s">
        <v>47</v>
      </c>
      <c r="N561" s="288" t="s">
        <v>165</v>
      </c>
      <c r="O561" s="288" t="s">
        <v>54</v>
      </c>
      <c r="P561" s="288" t="s">
        <v>50</v>
      </c>
      <c r="Q561" s="289">
        <v>35238</v>
      </c>
      <c r="R561" s="289">
        <v>6601</v>
      </c>
      <c r="S561" s="289">
        <v>148975</v>
      </c>
      <c r="T561" s="289">
        <v>27896</v>
      </c>
      <c r="U561" s="289">
        <v>5155.8509999999997</v>
      </c>
      <c r="V561" s="287">
        <v>2017</v>
      </c>
      <c r="W561" s="404"/>
      <c r="X561" s="273" t="str">
        <f t="shared" si="8"/>
        <v/>
      </c>
    </row>
    <row r="562" spans="1:24" x14ac:dyDescent="0.2">
      <c r="A562" s="287">
        <v>10495</v>
      </c>
      <c r="B562" s="288" t="s">
        <v>59</v>
      </c>
      <c r="C562" s="288" t="s">
        <v>1387</v>
      </c>
      <c r="D562" s="288" t="s">
        <v>96</v>
      </c>
      <c r="E562" s="288" t="s">
        <v>2030</v>
      </c>
      <c r="F562" s="287">
        <v>60999</v>
      </c>
      <c r="G562" s="288" t="s">
        <v>95</v>
      </c>
      <c r="H562" s="288" t="s">
        <v>1393</v>
      </c>
      <c r="I562" s="288" t="s">
        <v>63</v>
      </c>
      <c r="J562" s="287">
        <v>22</v>
      </c>
      <c r="K562" s="287">
        <v>3</v>
      </c>
      <c r="L562" s="288" t="s">
        <v>60</v>
      </c>
      <c r="M562" s="288" t="s">
        <v>47</v>
      </c>
      <c r="N562" s="288" t="s">
        <v>480</v>
      </c>
      <c r="O562" s="288" t="s">
        <v>87</v>
      </c>
      <c r="P562" s="288" t="s">
        <v>50</v>
      </c>
      <c r="Q562" s="289">
        <v>126050</v>
      </c>
      <c r="R562" s="289">
        <v>23606</v>
      </c>
      <c r="S562" s="289">
        <v>3907550</v>
      </c>
      <c r="T562" s="289">
        <v>731774</v>
      </c>
      <c r="U562" s="289">
        <v>135189.65</v>
      </c>
      <c r="V562" s="287">
        <v>2017</v>
      </c>
      <c r="W562" s="404"/>
      <c r="X562" s="273" t="str">
        <f t="shared" si="8"/>
        <v/>
      </c>
    </row>
    <row r="563" spans="1:24" x14ac:dyDescent="0.2">
      <c r="A563" s="287">
        <v>10495</v>
      </c>
      <c r="B563" s="288" t="s">
        <v>59</v>
      </c>
      <c r="C563" s="288" t="s">
        <v>1387</v>
      </c>
      <c r="D563" s="288" t="s">
        <v>96</v>
      </c>
      <c r="E563" s="288" t="s">
        <v>2030</v>
      </c>
      <c r="F563" s="287">
        <v>60999</v>
      </c>
      <c r="G563" s="288" t="s">
        <v>95</v>
      </c>
      <c r="H563" s="288" t="s">
        <v>1393</v>
      </c>
      <c r="I563" s="288" t="s">
        <v>63</v>
      </c>
      <c r="J563" s="287">
        <v>22</v>
      </c>
      <c r="K563" s="287">
        <v>3</v>
      </c>
      <c r="L563" s="288" t="s">
        <v>60</v>
      </c>
      <c r="M563" s="288" t="s">
        <v>47</v>
      </c>
      <c r="N563" s="288" t="s">
        <v>74</v>
      </c>
      <c r="O563" s="288" t="s">
        <v>75</v>
      </c>
      <c r="P563" s="288" t="s">
        <v>50</v>
      </c>
      <c r="Q563" s="289">
        <v>238826</v>
      </c>
      <c r="R563" s="289">
        <v>44599</v>
      </c>
      <c r="S563" s="289">
        <v>2030024</v>
      </c>
      <c r="T563" s="289">
        <v>379093</v>
      </c>
      <c r="U563" s="289">
        <v>70057.347999999998</v>
      </c>
      <c r="V563" s="287">
        <v>2017</v>
      </c>
      <c r="W563" s="404"/>
      <c r="X563" s="273">
        <f t="shared" si="8"/>
        <v>5.4111811369165732</v>
      </c>
    </row>
    <row r="564" spans="1:24" x14ac:dyDescent="0.2">
      <c r="A564" s="287">
        <v>10503</v>
      </c>
      <c r="B564" s="288" t="s">
        <v>38</v>
      </c>
      <c r="C564" s="288" t="s">
        <v>1387</v>
      </c>
      <c r="D564" s="288" t="s">
        <v>921</v>
      </c>
      <c r="E564" s="288" t="s">
        <v>97</v>
      </c>
      <c r="F564" s="287">
        <v>20541</v>
      </c>
      <c r="G564" s="288" t="s">
        <v>62</v>
      </c>
      <c r="H564" s="288" t="s">
        <v>1392</v>
      </c>
      <c r="I564" s="288" t="s">
        <v>63</v>
      </c>
      <c r="J564" s="287">
        <v>22</v>
      </c>
      <c r="K564" s="287">
        <v>2</v>
      </c>
      <c r="L564" s="288" t="s">
        <v>57</v>
      </c>
      <c r="M564" s="288" t="s">
        <v>47</v>
      </c>
      <c r="N564" s="288" t="s">
        <v>20</v>
      </c>
      <c r="O564" s="288" t="s">
        <v>69</v>
      </c>
      <c r="P564" s="288" t="s">
        <v>50</v>
      </c>
      <c r="Q564" s="289">
        <v>97158</v>
      </c>
      <c r="R564" s="289">
        <v>97158</v>
      </c>
      <c r="S564" s="289">
        <v>805197</v>
      </c>
      <c r="T564" s="289">
        <v>805197</v>
      </c>
      <c r="U564" s="289">
        <v>34659.468999999997</v>
      </c>
      <c r="V564" s="287">
        <v>2017</v>
      </c>
      <c r="W564" s="404"/>
      <c r="X564" s="273" t="str">
        <f t="shared" si="8"/>
        <v/>
      </c>
    </row>
    <row r="565" spans="1:24" x14ac:dyDescent="0.2">
      <c r="A565" s="287">
        <v>10503</v>
      </c>
      <c r="B565" s="288" t="s">
        <v>38</v>
      </c>
      <c r="C565" s="288" t="s">
        <v>1387</v>
      </c>
      <c r="D565" s="288" t="s">
        <v>921</v>
      </c>
      <c r="E565" s="288" t="s">
        <v>97</v>
      </c>
      <c r="F565" s="287">
        <v>20541</v>
      </c>
      <c r="G565" s="288" t="s">
        <v>62</v>
      </c>
      <c r="H565" s="288" t="s">
        <v>1392</v>
      </c>
      <c r="I565" s="288" t="s">
        <v>63</v>
      </c>
      <c r="J565" s="287">
        <v>22</v>
      </c>
      <c r="K565" s="287">
        <v>2</v>
      </c>
      <c r="L565" s="288" t="s">
        <v>57</v>
      </c>
      <c r="M565" s="288" t="s">
        <v>47</v>
      </c>
      <c r="N565" s="288" t="s">
        <v>21</v>
      </c>
      <c r="O565" s="288" t="s">
        <v>87</v>
      </c>
      <c r="P565" s="288" t="s">
        <v>50</v>
      </c>
      <c r="Q565" s="289">
        <v>54650</v>
      </c>
      <c r="R565" s="289">
        <v>54650</v>
      </c>
      <c r="S565" s="289">
        <v>773620</v>
      </c>
      <c r="T565" s="289">
        <v>773620</v>
      </c>
      <c r="U565" s="289">
        <v>33300.29</v>
      </c>
      <c r="V565" s="287">
        <v>2017</v>
      </c>
      <c r="W565" s="404"/>
      <c r="X565" s="273" t="str">
        <f t="shared" si="8"/>
        <v/>
      </c>
    </row>
    <row r="566" spans="1:24" x14ac:dyDescent="0.2">
      <c r="A566" s="287">
        <v>10503</v>
      </c>
      <c r="B566" s="288" t="s">
        <v>38</v>
      </c>
      <c r="C566" s="288" t="s">
        <v>1387</v>
      </c>
      <c r="D566" s="288" t="s">
        <v>921</v>
      </c>
      <c r="E566" s="288" t="s">
        <v>97</v>
      </c>
      <c r="F566" s="287">
        <v>20541</v>
      </c>
      <c r="G566" s="288" t="s">
        <v>62</v>
      </c>
      <c r="H566" s="288" t="s">
        <v>1392</v>
      </c>
      <c r="I566" s="288" t="s">
        <v>63</v>
      </c>
      <c r="J566" s="287">
        <v>22</v>
      </c>
      <c r="K566" s="287">
        <v>2</v>
      </c>
      <c r="L566" s="288" t="s">
        <v>57</v>
      </c>
      <c r="M566" s="288" t="s">
        <v>47</v>
      </c>
      <c r="N566" s="288" t="s">
        <v>44</v>
      </c>
      <c r="O566" s="288" t="s">
        <v>44</v>
      </c>
      <c r="P566" s="288" t="s">
        <v>1195</v>
      </c>
      <c r="Q566" s="289">
        <v>92370</v>
      </c>
      <c r="R566" s="289">
        <v>92370</v>
      </c>
      <c r="S566" s="289">
        <v>92370</v>
      </c>
      <c r="T566" s="289">
        <v>92370</v>
      </c>
      <c r="U566" s="289">
        <v>3144.241</v>
      </c>
      <c r="V566" s="287">
        <v>2017</v>
      </c>
      <c r="W566" s="404"/>
      <c r="X566" s="273" t="str">
        <f t="shared" si="8"/>
        <v/>
      </c>
    </row>
    <row r="567" spans="1:24" x14ac:dyDescent="0.2">
      <c r="A567" s="287">
        <v>10511</v>
      </c>
      <c r="B567" s="288" t="s">
        <v>59</v>
      </c>
      <c r="C567" s="288" t="s">
        <v>1387</v>
      </c>
      <c r="D567" s="288" t="s">
        <v>495</v>
      </c>
      <c r="E567" s="288" t="s">
        <v>496</v>
      </c>
      <c r="F567" s="287">
        <v>56174</v>
      </c>
      <c r="G567" s="288" t="s">
        <v>62</v>
      </c>
      <c r="H567" s="288" t="s">
        <v>1392</v>
      </c>
      <c r="I567" s="288" t="s">
        <v>63</v>
      </c>
      <c r="J567" s="287">
        <v>322122</v>
      </c>
      <c r="K567" s="287">
        <v>7</v>
      </c>
      <c r="L567" s="288" t="s">
        <v>489</v>
      </c>
      <c r="M567" s="288" t="s">
        <v>47</v>
      </c>
      <c r="N567" s="288" t="s">
        <v>44</v>
      </c>
      <c r="O567" s="288" t="s">
        <v>44</v>
      </c>
      <c r="P567" s="288" t="s">
        <v>1195</v>
      </c>
      <c r="Q567" s="289">
        <v>1611348</v>
      </c>
      <c r="R567" s="289">
        <v>175549</v>
      </c>
      <c r="S567" s="289">
        <v>1659687</v>
      </c>
      <c r="T567" s="289">
        <v>180815</v>
      </c>
      <c r="U567" s="289">
        <v>35114.097000000002</v>
      </c>
      <c r="V567" s="287">
        <v>2017</v>
      </c>
      <c r="W567" s="404"/>
      <c r="X567" s="273" t="str">
        <f t="shared" si="8"/>
        <v/>
      </c>
    </row>
    <row r="568" spans="1:24" x14ac:dyDescent="0.2">
      <c r="A568" s="287">
        <v>10511</v>
      </c>
      <c r="B568" s="288" t="s">
        <v>59</v>
      </c>
      <c r="C568" s="288" t="s">
        <v>1387</v>
      </c>
      <c r="D568" s="288" t="s">
        <v>495</v>
      </c>
      <c r="E568" s="288" t="s">
        <v>496</v>
      </c>
      <c r="F568" s="287">
        <v>56174</v>
      </c>
      <c r="G568" s="288" t="s">
        <v>62</v>
      </c>
      <c r="H568" s="288" t="s">
        <v>1392</v>
      </c>
      <c r="I568" s="288" t="s">
        <v>63</v>
      </c>
      <c r="J568" s="287">
        <v>322122</v>
      </c>
      <c r="K568" s="287">
        <v>7</v>
      </c>
      <c r="L568" s="288" t="s">
        <v>489</v>
      </c>
      <c r="M568" s="288" t="s">
        <v>47</v>
      </c>
      <c r="N568" s="288" t="s">
        <v>66</v>
      </c>
      <c r="O568" s="288" t="s">
        <v>66</v>
      </c>
      <c r="P568" s="288" t="s">
        <v>52</v>
      </c>
      <c r="Q568" s="289">
        <v>0</v>
      </c>
      <c r="R568" s="289">
        <v>0</v>
      </c>
      <c r="S568" s="289">
        <v>0</v>
      </c>
      <c r="T568" s="289">
        <v>0</v>
      </c>
      <c r="U568" s="289">
        <v>0</v>
      </c>
      <c r="V568" s="287">
        <v>2017</v>
      </c>
      <c r="W568" s="404"/>
      <c r="X568" s="273" t="str">
        <f t="shared" si="8"/>
        <v/>
      </c>
    </row>
    <row r="569" spans="1:24" x14ac:dyDescent="0.2">
      <c r="A569" s="287">
        <v>10511</v>
      </c>
      <c r="B569" s="288" t="s">
        <v>59</v>
      </c>
      <c r="C569" s="288" t="s">
        <v>1387</v>
      </c>
      <c r="D569" s="288" t="s">
        <v>495</v>
      </c>
      <c r="E569" s="288" t="s">
        <v>496</v>
      </c>
      <c r="F569" s="287">
        <v>56174</v>
      </c>
      <c r="G569" s="288" t="s">
        <v>62</v>
      </c>
      <c r="H569" s="288" t="s">
        <v>1392</v>
      </c>
      <c r="I569" s="288" t="s">
        <v>63</v>
      </c>
      <c r="J569" s="287">
        <v>322122</v>
      </c>
      <c r="K569" s="287">
        <v>7</v>
      </c>
      <c r="L569" s="288" t="s">
        <v>489</v>
      </c>
      <c r="M569" s="288" t="s">
        <v>47</v>
      </c>
      <c r="N569" s="288" t="s">
        <v>497</v>
      </c>
      <c r="O569" s="288" t="s">
        <v>75</v>
      </c>
      <c r="P569" s="288" t="s">
        <v>52</v>
      </c>
      <c r="Q569" s="289">
        <v>1350173</v>
      </c>
      <c r="R569" s="289">
        <v>147383</v>
      </c>
      <c r="S569" s="289">
        <v>2835363</v>
      </c>
      <c r="T569" s="289">
        <v>309500</v>
      </c>
      <c r="U569" s="289">
        <v>60104.51</v>
      </c>
      <c r="V569" s="287">
        <v>2017</v>
      </c>
      <c r="W569" s="404"/>
      <c r="X569" s="273" t="str">
        <f t="shared" si="8"/>
        <v/>
      </c>
    </row>
    <row r="570" spans="1:24" x14ac:dyDescent="0.2">
      <c r="A570" s="287">
        <v>10511</v>
      </c>
      <c r="B570" s="288" t="s">
        <v>59</v>
      </c>
      <c r="C570" s="288" t="s">
        <v>1387</v>
      </c>
      <c r="D570" s="288" t="s">
        <v>495</v>
      </c>
      <c r="E570" s="288" t="s">
        <v>496</v>
      </c>
      <c r="F570" s="287">
        <v>56174</v>
      </c>
      <c r="G570" s="288" t="s">
        <v>62</v>
      </c>
      <c r="H570" s="288" t="s">
        <v>1392</v>
      </c>
      <c r="I570" s="288" t="s">
        <v>63</v>
      </c>
      <c r="J570" s="287">
        <v>322122</v>
      </c>
      <c r="K570" s="287">
        <v>7</v>
      </c>
      <c r="L570" s="288" t="s">
        <v>489</v>
      </c>
      <c r="M570" s="288" t="s">
        <v>47</v>
      </c>
      <c r="N570" s="288" t="s">
        <v>74</v>
      </c>
      <c r="O570" s="288" t="s">
        <v>75</v>
      </c>
      <c r="P570" s="288" t="s">
        <v>50</v>
      </c>
      <c r="Q570" s="289">
        <v>155244</v>
      </c>
      <c r="R570" s="289">
        <v>17081</v>
      </c>
      <c r="S570" s="289">
        <v>1179855</v>
      </c>
      <c r="T570" s="289">
        <v>129810</v>
      </c>
      <c r="U570" s="289">
        <v>25208.776000000002</v>
      </c>
      <c r="V570" s="287">
        <v>2017</v>
      </c>
      <c r="W570" s="404"/>
      <c r="X570" s="273" t="str">
        <f t="shared" si="8"/>
        <v/>
      </c>
    </row>
    <row r="571" spans="1:24" x14ac:dyDescent="0.2">
      <c r="A571" s="287">
        <v>10519</v>
      </c>
      <c r="B571" s="288" t="s">
        <v>38</v>
      </c>
      <c r="C571" s="288" t="s">
        <v>1387</v>
      </c>
      <c r="D571" s="288" t="s">
        <v>1949</v>
      </c>
      <c r="E571" s="288" t="s">
        <v>1950</v>
      </c>
      <c r="F571" s="287">
        <v>16498</v>
      </c>
      <c r="G571" s="288" t="s">
        <v>101</v>
      </c>
      <c r="H571" s="288" t="s">
        <v>1393</v>
      </c>
      <c r="I571" s="288" t="s">
        <v>63</v>
      </c>
      <c r="J571" s="287">
        <v>22</v>
      </c>
      <c r="K571" s="287">
        <v>2</v>
      </c>
      <c r="L571" s="288" t="s">
        <v>57</v>
      </c>
      <c r="M571" s="288" t="s">
        <v>40</v>
      </c>
      <c r="N571" s="288" t="s">
        <v>41</v>
      </c>
      <c r="O571" s="288" t="s">
        <v>42</v>
      </c>
      <c r="P571" s="288" t="s">
        <v>1387</v>
      </c>
      <c r="Q571" s="289">
        <v>0</v>
      </c>
      <c r="R571" s="289">
        <v>0</v>
      </c>
      <c r="S571" s="289">
        <v>63344</v>
      </c>
      <c r="T571" s="289">
        <v>63344</v>
      </c>
      <c r="U571" s="289">
        <v>6875.55</v>
      </c>
      <c r="V571" s="287">
        <v>2017</v>
      </c>
      <c r="W571" s="404"/>
      <c r="X571" s="273" t="str">
        <f t="shared" si="8"/>
        <v/>
      </c>
    </row>
    <row r="572" spans="1:24" ht="25.5" x14ac:dyDescent="0.2">
      <c r="A572" s="287">
        <v>10521</v>
      </c>
      <c r="B572" s="288" t="s">
        <v>59</v>
      </c>
      <c r="C572" s="288" t="s">
        <v>1387</v>
      </c>
      <c r="D572" s="288" t="s">
        <v>922</v>
      </c>
      <c r="E572" s="288" t="s">
        <v>2031</v>
      </c>
      <c r="F572" s="287">
        <v>60641</v>
      </c>
      <c r="G572" s="288" t="s">
        <v>62</v>
      </c>
      <c r="H572" s="288" t="s">
        <v>1392</v>
      </c>
      <c r="I572" s="288" t="s">
        <v>63</v>
      </c>
      <c r="J572" s="287">
        <v>325</v>
      </c>
      <c r="K572" s="287">
        <v>7</v>
      </c>
      <c r="L572" s="288" t="s">
        <v>489</v>
      </c>
      <c r="M572" s="288" t="s">
        <v>43</v>
      </c>
      <c r="N572" s="288" t="s">
        <v>51</v>
      </c>
      <c r="O572" s="288" t="s">
        <v>51</v>
      </c>
      <c r="P572" s="288" t="s">
        <v>52</v>
      </c>
      <c r="Q572" s="289">
        <v>66515</v>
      </c>
      <c r="R572" s="289">
        <v>645</v>
      </c>
      <c r="S572" s="289">
        <v>385787</v>
      </c>
      <c r="T572" s="289">
        <v>3746</v>
      </c>
      <c r="U572" s="289">
        <v>575.15800000000002</v>
      </c>
      <c r="V572" s="287">
        <v>2017</v>
      </c>
      <c r="W572" s="404"/>
      <c r="X572" s="273" t="str">
        <f t="shared" si="8"/>
        <v/>
      </c>
    </row>
    <row r="573" spans="1:24" ht="25.5" x14ac:dyDescent="0.2">
      <c r="A573" s="287">
        <v>10521</v>
      </c>
      <c r="B573" s="288" t="s">
        <v>59</v>
      </c>
      <c r="C573" s="288" t="s">
        <v>1387</v>
      </c>
      <c r="D573" s="288" t="s">
        <v>922</v>
      </c>
      <c r="E573" s="288" t="s">
        <v>2031</v>
      </c>
      <c r="F573" s="287">
        <v>60641</v>
      </c>
      <c r="G573" s="288" t="s">
        <v>62</v>
      </c>
      <c r="H573" s="288" t="s">
        <v>1392</v>
      </c>
      <c r="I573" s="288" t="s">
        <v>63</v>
      </c>
      <c r="J573" s="287">
        <v>325</v>
      </c>
      <c r="K573" s="287">
        <v>7</v>
      </c>
      <c r="L573" s="288" t="s">
        <v>489</v>
      </c>
      <c r="M573" s="288" t="s">
        <v>43</v>
      </c>
      <c r="N573" s="288" t="s">
        <v>44</v>
      </c>
      <c r="O573" s="288" t="s">
        <v>44</v>
      </c>
      <c r="P573" s="288" t="s">
        <v>1195</v>
      </c>
      <c r="Q573" s="289">
        <v>446916</v>
      </c>
      <c r="R573" s="289">
        <v>80660</v>
      </c>
      <c r="S573" s="289">
        <v>446916</v>
      </c>
      <c r="T573" s="289">
        <v>80660</v>
      </c>
      <c r="U573" s="289">
        <v>12234.662</v>
      </c>
      <c r="V573" s="287">
        <v>2017</v>
      </c>
      <c r="W573" s="404"/>
      <c r="X573" s="273" t="str">
        <f t="shared" si="8"/>
        <v/>
      </c>
    </row>
    <row r="574" spans="1:24" ht="25.5" x14ac:dyDescent="0.2">
      <c r="A574" s="287">
        <v>10521</v>
      </c>
      <c r="B574" s="288" t="s">
        <v>59</v>
      </c>
      <c r="C574" s="288" t="s">
        <v>1387</v>
      </c>
      <c r="D574" s="288" t="s">
        <v>922</v>
      </c>
      <c r="E574" s="288" t="s">
        <v>2031</v>
      </c>
      <c r="F574" s="287">
        <v>60641</v>
      </c>
      <c r="G574" s="288" t="s">
        <v>62</v>
      </c>
      <c r="H574" s="288" t="s">
        <v>1392</v>
      </c>
      <c r="I574" s="288" t="s">
        <v>63</v>
      </c>
      <c r="J574" s="287">
        <v>325</v>
      </c>
      <c r="K574" s="287">
        <v>7</v>
      </c>
      <c r="L574" s="288" t="s">
        <v>489</v>
      </c>
      <c r="M574" s="288" t="s">
        <v>46</v>
      </c>
      <c r="N574" s="288" t="s">
        <v>51</v>
      </c>
      <c r="O574" s="288" t="s">
        <v>51</v>
      </c>
      <c r="P574" s="288" t="s">
        <v>52</v>
      </c>
      <c r="Q574" s="289">
        <v>0</v>
      </c>
      <c r="R574" s="289">
        <v>0</v>
      </c>
      <c r="S574" s="289">
        <v>0</v>
      </c>
      <c r="T574" s="289">
        <v>0</v>
      </c>
      <c r="U574" s="289">
        <v>0</v>
      </c>
      <c r="V574" s="287">
        <v>2017</v>
      </c>
      <c r="W574" s="404"/>
      <c r="X574" s="273" t="str">
        <f t="shared" si="8"/>
        <v/>
      </c>
    </row>
    <row r="575" spans="1:24" ht="25.5" x14ac:dyDescent="0.2">
      <c r="A575" s="287">
        <v>10521</v>
      </c>
      <c r="B575" s="288" t="s">
        <v>59</v>
      </c>
      <c r="C575" s="288" t="s">
        <v>1387</v>
      </c>
      <c r="D575" s="288" t="s">
        <v>922</v>
      </c>
      <c r="E575" s="288" t="s">
        <v>2031</v>
      </c>
      <c r="F575" s="287">
        <v>60641</v>
      </c>
      <c r="G575" s="288" t="s">
        <v>62</v>
      </c>
      <c r="H575" s="288" t="s">
        <v>1392</v>
      </c>
      <c r="I575" s="288" t="s">
        <v>63</v>
      </c>
      <c r="J575" s="287">
        <v>325</v>
      </c>
      <c r="K575" s="287">
        <v>7</v>
      </c>
      <c r="L575" s="288" t="s">
        <v>489</v>
      </c>
      <c r="M575" s="288" t="s">
        <v>46</v>
      </c>
      <c r="N575" s="288" t="s">
        <v>44</v>
      </c>
      <c r="O575" s="288" t="s">
        <v>44</v>
      </c>
      <c r="P575" s="288" t="s">
        <v>1195</v>
      </c>
      <c r="Q575" s="289">
        <v>1354777</v>
      </c>
      <c r="R575" s="289">
        <v>671099</v>
      </c>
      <c r="S575" s="289">
        <v>1354777</v>
      </c>
      <c r="T575" s="289">
        <v>671099</v>
      </c>
      <c r="U575" s="289">
        <v>94491.58</v>
      </c>
      <c r="V575" s="287">
        <v>2017</v>
      </c>
      <c r="W575" s="404"/>
      <c r="X575" s="273" t="str">
        <f t="shared" si="8"/>
        <v/>
      </c>
    </row>
    <row r="576" spans="1:24" x14ac:dyDescent="0.2">
      <c r="A576" s="287">
        <v>10523</v>
      </c>
      <c r="B576" s="288" t="s">
        <v>38</v>
      </c>
      <c r="C576" s="288" t="s">
        <v>1387</v>
      </c>
      <c r="D576" s="288" t="s">
        <v>923</v>
      </c>
      <c r="E576" s="288" t="s">
        <v>924</v>
      </c>
      <c r="F576" s="287">
        <v>55753</v>
      </c>
      <c r="G576" s="288" t="s">
        <v>95</v>
      </c>
      <c r="H576" s="288" t="s">
        <v>1393</v>
      </c>
      <c r="I576" s="288" t="s">
        <v>63</v>
      </c>
      <c r="J576" s="287">
        <v>22</v>
      </c>
      <c r="K576" s="287">
        <v>2</v>
      </c>
      <c r="L576" s="288" t="s">
        <v>57</v>
      </c>
      <c r="M576" s="288" t="s">
        <v>40</v>
      </c>
      <c r="N576" s="288" t="s">
        <v>41</v>
      </c>
      <c r="O576" s="288" t="s">
        <v>42</v>
      </c>
      <c r="P576" s="288" t="s">
        <v>1387</v>
      </c>
      <c r="Q576" s="289">
        <v>0</v>
      </c>
      <c r="R576" s="289">
        <v>0</v>
      </c>
      <c r="S576" s="289">
        <v>61938</v>
      </c>
      <c r="T576" s="289">
        <v>61938</v>
      </c>
      <c r="U576" s="289">
        <v>6723</v>
      </c>
      <c r="V576" s="287">
        <v>2017</v>
      </c>
      <c r="W576" s="404"/>
      <c r="X576" s="273" t="str">
        <f t="shared" si="8"/>
        <v/>
      </c>
    </row>
    <row r="577" spans="1:24" x14ac:dyDescent="0.2">
      <c r="A577" s="287">
        <v>10526</v>
      </c>
      <c r="B577" s="288" t="s">
        <v>38</v>
      </c>
      <c r="C577" s="288" t="s">
        <v>1387</v>
      </c>
      <c r="D577" s="288" t="s">
        <v>925</v>
      </c>
      <c r="E577" s="288" t="s">
        <v>926</v>
      </c>
      <c r="F577" s="287">
        <v>5226</v>
      </c>
      <c r="G577" s="288" t="s">
        <v>101</v>
      </c>
      <c r="H577" s="288" t="s">
        <v>1393</v>
      </c>
      <c r="I577" s="288" t="s">
        <v>63</v>
      </c>
      <c r="J577" s="287">
        <v>22</v>
      </c>
      <c r="K577" s="287">
        <v>2</v>
      </c>
      <c r="L577" s="288" t="s">
        <v>57</v>
      </c>
      <c r="M577" s="288" t="s">
        <v>40</v>
      </c>
      <c r="N577" s="288" t="s">
        <v>41</v>
      </c>
      <c r="O577" s="288" t="s">
        <v>42</v>
      </c>
      <c r="P577" s="288" t="s">
        <v>1387</v>
      </c>
      <c r="Q577" s="289">
        <v>0</v>
      </c>
      <c r="R577" s="289">
        <v>0</v>
      </c>
      <c r="S577" s="289">
        <v>247287</v>
      </c>
      <c r="T577" s="289">
        <v>247287</v>
      </c>
      <c r="U577" s="289">
        <v>26841</v>
      </c>
      <c r="V577" s="287">
        <v>2017</v>
      </c>
      <c r="W577" s="404"/>
      <c r="X577" s="273" t="str">
        <f t="shared" si="8"/>
        <v/>
      </c>
    </row>
    <row r="578" spans="1:24" x14ac:dyDescent="0.2">
      <c r="A578" s="287">
        <v>10530</v>
      </c>
      <c r="B578" s="288" t="s">
        <v>38</v>
      </c>
      <c r="C578" s="288" t="s">
        <v>1387</v>
      </c>
      <c r="D578" s="288" t="s">
        <v>927</v>
      </c>
      <c r="E578" s="288" t="s">
        <v>127</v>
      </c>
      <c r="F578" s="287">
        <v>5914</v>
      </c>
      <c r="G578" s="288" t="s">
        <v>62</v>
      </c>
      <c r="H578" s="288" t="s">
        <v>1392</v>
      </c>
      <c r="I578" s="288" t="s">
        <v>63</v>
      </c>
      <c r="J578" s="287">
        <v>22</v>
      </c>
      <c r="K578" s="287">
        <v>2</v>
      </c>
      <c r="L578" s="288" t="s">
        <v>57</v>
      </c>
      <c r="M578" s="288" t="s">
        <v>40</v>
      </c>
      <c r="N578" s="288" t="s">
        <v>41</v>
      </c>
      <c r="O578" s="288" t="s">
        <v>42</v>
      </c>
      <c r="P578" s="288" t="s">
        <v>1387</v>
      </c>
      <c r="Q578" s="289">
        <v>0</v>
      </c>
      <c r="R578" s="289">
        <v>0</v>
      </c>
      <c r="S578" s="289">
        <v>273774</v>
      </c>
      <c r="T578" s="289">
        <v>273774</v>
      </c>
      <c r="U578" s="289">
        <v>29716</v>
      </c>
      <c r="V578" s="287">
        <v>2017</v>
      </c>
      <c r="W578" s="404"/>
      <c r="X578" s="273" t="str">
        <f t="shared" si="8"/>
        <v/>
      </c>
    </row>
    <row r="579" spans="1:24" x14ac:dyDescent="0.2">
      <c r="A579" s="287">
        <v>10531</v>
      </c>
      <c r="B579" s="288" t="s">
        <v>38</v>
      </c>
      <c r="C579" s="288" t="s">
        <v>1387</v>
      </c>
      <c r="D579" s="288" t="s">
        <v>928</v>
      </c>
      <c r="E579" s="288" t="s">
        <v>127</v>
      </c>
      <c r="F579" s="287">
        <v>5914</v>
      </c>
      <c r="G579" s="288" t="s">
        <v>62</v>
      </c>
      <c r="H579" s="288" t="s">
        <v>1392</v>
      </c>
      <c r="I579" s="288" t="s">
        <v>63</v>
      </c>
      <c r="J579" s="287">
        <v>22</v>
      </c>
      <c r="K579" s="287">
        <v>2</v>
      </c>
      <c r="L579" s="288" t="s">
        <v>57</v>
      </c>
      <c r="M579" s="288" t="s">
        <v>40</v>
      </c>
      <c r="N579" s="288" t="s">
        <v>41</v>
      </c>
      <c r="O579" s="288" t="s">
        <v>42</v>
      </c>
      <c r="P579" s="288" t="s">
        <v>1387</v>
      </c>
      <c r="Q579" s="289">
        <v>0</v>
      </c>
      <c r="R579" s="289">
        <v>0</v>
      </c>
      <c r="S579" s="289">
        <v>479832</v>
      </c>
      <c r="T579" s="289">
        <v>479832</v>
      </c>
      <c r="U579" s="289">
        <v>52082</v>
      </c>
      <c r="V579" s="287">
        <v>2017</v>
      </c>
      <c r="W579" s="404"/>
      <c r="X579" s="273" t="str">
        <f t="shared" si="8"/>
        <v/>
      </c>
    </row>
    <row r="580" spans="1:24" x14ac:dyDescent="0.2">
      <c r="A580" s="287">
        <v>10538</v>
      </c>
      <c r="B580" s="288" t="s">
        <v>38</v>
      </c>
      <c r="C580" s="288" t="s">
        <v>1387</v>
      </c>
      <c r="D580" s="288" t="s">
        <v>929</v>
      </c>
      <c r="E580" s="288" t="s">
        <v>930</v>
      </c>
      <c r="F580" s="287">
        <v>34688</v>
      </c>
      <c r="G580" s="288" t="s">
        <v>62</v>
      </c>
      <c r="H580" s="288" t="s">
        <v>1392</v>
      </c>
      <c r="I580" s="288" t="s">
        <v>63</v>
      </c>
      <c r="J580" s="287">
        <v>22</v>
      </c>
      <c r="K580" s="287">
        <v>2</v>
      </c>
      <c r="L580" s="288" t="s">
        <v>57</v>
      </c>
      <c r="M580" s="288" t="s">
        <v>40</v>
      </c>
      <c r="N580" s="288" t="s">
        <v>41</v>
      </c>
      <c r="O580" s="288" t="s">
        <v>42</v>
      </c>
      <c r="P580" s="288" t="s">
        <v>1387</v>
      </c>
      <c r="Q580" s="289">
        <v>0</v>
      </c>
      <c r="R580" s="289">
        <v>0</v>
      </c>
      <c r="S580" s="289">
        <v>204261</v>
      </c>
      <c r="T580" s="289">
        <v>204261</v>
      </c>
      <c r="U580" s="289">
        <v>22171</v>
      </c>
      <c r="V580" s="287">
        <v>2017</v>
      </c>
      <c r="W580" s="404"/>
      <c r="X580" s="273" t="str">
        <f t="shared" si="8"/>
        <v/>
      </c>
    </row>
    <row r="581" spans="1:24" x14ac:dyDescent="0.2">
      <c r="A581" s="287">
        <v>10539</v>
      </c>
      <c r="B581" s="288" t="s">
        <v>38</v>
      </c>
      <c r="C581" s="288" t="s">
        <v>1387</v>
      </c>
      <c r="D581" s="288" t="s">
        <v>931</v>
      </c>
      <c r="E581" s="288" t="s">
        <v>930</v>
      </c>
      <c r="F581" s="287">
        <v>34688</v>
      </c>
      <c r="G581" s="288" t="s">
        <v>62</v>
      </c>
      <c r="H581" s="288" t="s">
        <v>1392</v>
      </c>
      <c r="I581" s="288" t="s">
        <v>63</v>
      </c>
      <c r="J581" s="287">
        <v>22</v>
      </c>
      <c r="K581" s="287">
        <v>2</v>
      </c>
      <c r="L581" s="288" t="s">
        <v>57</v>
      </c>
      <c r="M581" s="288" t="s">
        <v>40</v>
      </c>
      <c r="N581" s="288" t="s">
        <v>41</v>
      </c>
      <c r="O581" s="288" t="s">
        <v>42</v>
      </c>
      <c r="P581" s="288" t="s">
        <v>1387</v>
      </c>
      <c r="Q581" s="289">
        <v>0</v>
      </c>
      <c r="R581" s="289">
        <v>0</v>
      </c>
      <c r="S581" s="289">
        <v>80881</v>
      </c>
      <c r="T581" s="289">
        <v>80881</v>
      </c>
      <c r="U581" s="289">
        <v>8779</v>
      </c>
      <c r="V581" s="287">
        <v>2017</v>
      </c>
      <c r="W581" s="404"/>
      <c r="X581" s="273" t="str">
        <f t="shared" si="8"/>
        <v/>
      </c>
    </row>
    <row r="582" spans="1:24" x14ac:dyDescent="0.2">
      <c r="A582" s="287">
        <v>10540</v>
      </c>
      <c r="B582" s="288" t="s">
        <v>38</v>
      </c>
      <c r="C582" s="288" t="s">
        <v>1387</v>
      </c>
      <c r="D582" s="288" t="s">
        <v>932</v>
      </c>
      <c r="E582" s="288" t="s">
        <v>930</v>
      </c>
      <c r="F582" s="287">
        <v>34688</v>
      </c>
      <c r="G582" s="288" t="s">
        <v>62</v>
      </c>
      <c r="H582" s="288" t="s">
        <v>1392</v>
      </c>
      <c r="I582" s="288" t="s">
        <v>63</v>
      </c>
      <c r="J582" s="287">
        <v>22</v>
      </c>
      <c r="K582" s="287">
        <v>2</v>
      </c>
      <c r="L582" s="288" t="s">
        <v>57</v>
      </c>
      <c r="M582" s="288" t="s">
        <v>40</v>
      </c>
      <c r="N582" s="288" t="s">
        <v>41</v>
      </c>
      <c r="O582" s="288" t="s">
        <v>42</v>
      </c>
      <c r="P582" s="288" t="s">
        <v>1387</v>
      </c>
      <c r="Q582" s="289">
        <v>0</v>
      </c>
      <c r="R582" s="289">
        <v>0</v>
      </c>
      <c r="S582" s="289">
        <v>65099</v>
      </c>
      <c r="T582" s="289">
        <v>65099</v>
      </c>
      <c r="U582" s="289">
        <v>7066</v>
      </c>
      <c r="V582" s="287">
        <v>2017</v>
      </c>
      <c r="W582" s="404"/>
      <c r="X582" s="273" t="str">
        <f t="shared" si="8"/>
        <v/>
      </c>
    </row>
    <row r="583" spans="1:24" x14ac:dyDescent="0.2">
      <c r="A583" s="287">
        <v>10544</v>
      </c>
      <c r="B583" s="288" t="s">
        <v>38</v>
      </c>
      <c r="C583" s="288" t="s">
        <v>1387</v>
      </c>
      <c r="D583" s="288" t="s">
        <v>933</v>
      </c>
      <c r="E583" s="288" t="s">
        <v>930</v>
      </c>
      <c r="F583" s="287">
        <v>34688</v>
      </c>
      <c r="G583" s="288" t="s">
        <v>62</v>
      </c>
      <c r="H583" s="288" t="s">
        <v>1392</v>
      </c>
      <c r="I583" s="288" t="s">
        <v>63</v>
      </c>
      <c r="J583" s="287">
        <v>22</v>
      </c>
      <c r="K583" s="287">
        <v>2</v>
      </c>
      <c r="L583" s="288" t="s">
        <v>57</v>
      </c>
      <c r="M583" s="288" t="s">
        <v>40</v>
      </c>
      <c r="N583" s="288" t="s">
        <v>41</v>
      </c>
      <c r="O583" s="288" t="s">
        <v>42</v>
      </c>
      <c r="P583" s="288" t="s">
        <v>1387</v>
      </c>
      <c r="Q583" s="289">
        <v>0</v>
      </c>
      <c r="R583" s="289">
        <v>0</v>
      </c>
      <c r="S583" s="289">
        <v>121638</v>
      </c>
      <c r="T583" s="289">
        <v>121638</v>
      </c>
      <c r="U583" s="289">
        <v>13203</v>
      </c>
      <c r="V583" s="287">
        <v>2017</v>
      </c>
      <c r="W583" s="404"/>
      <c r="X583" s="273" t="str">
        <f t="shared" ref="X583:X646" si="9">IF(OR(K583&gt;3,T583=0),"",IF(N583="WDS",T583/U583,""))</f>
        <v/>
      </c>
    </row>
    <row r="584" spans="1:24" x14ac:dyDescent="0.2">
      <c r="A584" s="287">
        <v>10545</v>
      </c>
      <c r="B584" s="288" t="s">
        <v>38</v>
      </c>
      <c r="C584" s="288" t="s">
        <v>1387</v>
      </c>
      <c r="D584" s="288" t="s">
        <v>934</v>
      </c>
      <c r="E584" s="288" t="s">
        <v>930</v>
      </c>
      <c r="F584" s="287">
        <v>34688</v>
      </c>
      <c r="G584" s="288" t="s">
        <v>62</v>
      </c>
      <c r="H584" s="288" t="s">
        <v>1392</v>
      </c>
      <c r="I584" s="288" t="s">
        <v>63</v>
      </c>
      <c r="J584" s="287">
        <v>22</v>
      </c>
      <c r="K584" s="287">
        <v>2</v>
      </c>
      <c r="L584" s="288" t="s">
        <v>57</v>
      </c>
      <c r="M584" s="288" t="s">
        <v>40</v>
      </c>
      <c r="N584" s="288" t="s">
        <v>41</v>
      </c>
      <c r="O584" s="288" t="s">
        <v>42</v>
      </c>
      <c r="P584" s="288" t="s">
        <v>1387</v>
      </c>
      <c r="Q584" s="289">
        <v>0</v>
      </c>
      <c r="R584" s="289">
        <v>0</v>
      </c>
      <c r="S584" s="289">
        <v>104991</v>
      </c>
      <c r="T584" s="289">
        <v>104991</v>
      </c>
      <c r="U584" s="289">
        <v>11396</v>
      </c>
      <c r="V584" s="287">
        <v>2017</v>
      </c>
      <c r="W584" s="404"/>
      <c r="X584" s="273" t="str">
        <f t="shared" si="9"/>
        <v/>
      </c>
    </row>
    <row r="585" spans="1:24" x14ac:dyDescent="0.2">
      <c r="A585" s="287">
        <v>10547</v>
      </c>
      <c r="B585" s="288" t="s">
        <v>38</v>
      </c>
      <c r="C585" s="288" t="s">
        <v>1387</v>
      </c>
      <c r="D585" s="288" t="s">
        <v>935</v>
      </c>
      <c r="E585" s="288" t="s">
        <v>930</v>
      </c>
      <c r="F585" s="287">
        <v>34688</v>
      </c>
      <c r="G585" s="288" t="s">
        <v>62</v>
      </c>
      <c r="H585" s="288" t="s">
        <v>1392</v>
      </c>
      <c r="I585" s="288" t="s">
        <v>63</v>
      </c>
      <c r="J585" s="287">
        <v>22</v>
      </c>
      <c r="K585" s="287">
        <v>2</v>
      </c>
      <c r="L585" s="288" t="s">
        <v>57</v>
      </c>
      <c r="M585" s="288" t="s">
        <v>40</v>
      </c>
      <c r="N585" s="288" t="s">
        <v>41</v>
      </c>
      <c r="O585" s="288" t="s">
        <v>42</v>
      </c>
      <c r="P585" s="288" t="s">
        <v>1387</v>
      </c>
      <c r="Q585" s="289">
        <v>0</v>
      </c>
      <c r="R585" s="289">
        <v>0</v>
      </c>
      <c r="S585" s="289">
        <v>323662</v>
      </c>
      <c r="T585" s="289">
        <v>323662</v>
      </c>
      <c r="U585" s="289">
        <v>35131</v>
      </c>
      <c r="V585" s="287">
        <v>2017</v>
      </c>
      <c r="W585" s="404"/>
      <c r="X585" s="273" t="str">
        <f t="shared" si="9"/>
        <v/>
      </c>
    </row>
    <row r="586" spans="1:24" x14ac:dyDescent="0.2">
      <c r="A586" s="287">
        <v>10549</v>
      </c>
      <c r="B586" s="288" t="s">
        <v>38</v>
      </c>
      <c r="C586" s="288" t="s">
        <v>1387</v>
      </c>
      <c r="D586" s="288" t="s">
        <v>1309</v>
      </c>
      <c r="E586" s="288" t="s">
        <v>1310</v>
      </c>
      <c r="F586" s="287">
        <v>463</v>
      </c>
      <c r="G586" s="288" t="s">
        <v>62</v>
      </c>
      <c r="H586" s="288" t="s">
        <v>1392</v>
      </c>
      <c r="I586" s="288" t="s">
        <v>63</v>
      </c>
      <c r="J586" s="287">
        <v>22</v>
      </c>
      <c r="K586" s="287">
        <v>2</v>
      </c>
      <c r="L586" s="288" t="s">
        <v>57</v>
      </c>
      <c r="M586" s="288" t="s">
        <v>56</v>
      </c>
      <c r="N586" s="288" t="s">
        <v>68</v>
      </c>
      <c r="O586" s="288" t="s">
        <v>69</v>
      </c>
      <c r="P586" s="288" t="s">
        <v>1195</v>
      </c>
      <c r="Q586" s="289">
        <v>197671</v>
      </c>
      <c r="R586" s="289">
        <v>197671</v>
      </c>
      <c r="S586" s="289">
        <v>81637</v>
      </c>
      <c r="T586" s="289">
        <v>81637</v>
      </c>
      <c r="U586" s="289">
        <v>5960</v>
      </c>
      <c r="V586" s="287">
        <v>2017</v>
      </c>
      <c r="W586" s="404"/>
      <c r="X586" s="273" t="str">
        <f t="shared" si="9"/>
        <v/>
      </c>
    </row>
    <row r="587" spans="1:24" x14ac:dyDescent="0.2">
      <c r="A587" s="287">
        <v>10553</v>
      </c>
      <c r="B587" s="288" t="s">
        <v>38</v>
      </c>
      <c r="C587" s="288" t="s">
        <v>1387</v>
      </c>
      <c r="D587" s="288" t="s">
        <v>2302</v>
      </c>
      <c r="E587" s="288" t="s">
        <v>2303</v>
      </c>
      <c r="F587" s="287">
        <v>4385</v>
      </c>
      <c r="G587" s="288" t="s">
        <v>86</v>
      </c>
      <c r="H587" s="288" t="s">
        <v>1393</v>
      </c>
      <c r="I587" s="288" t="s">
        <v>63</v>
      </c>
      <c r="J587" s="287">
        <v>326</v>
      </c>
      <c r="K587" s="287">
        <v>6</v>
      </c>
      <c r="L587" s="288" t="s">
        <v>490</v>
      </c>
      <c r="M587" s="288" t="s">
        <v>56</v>
      </c>
      <c r="N587" s="288" t="s">
        <v>51</v>
      </c>
      <c r="O587" s="288" t="s">
        <v>51</v>
      </c>
      <c r="P587" s="288" t="s">
        <v>52</v>
      </c>
      <c r="Q587" s="289">
        <v>73</v>
      </c>
      <c r="R587" s="289">
        <v>73</v>
      </c>
      <c r="S587" s="289">
        <v>453</v>
      </c>
      <c r="T587" s="289">
        <v>453</v>
      </c>
      <c r="U587" s="289">
        <v>6</v>
      </c>
      <c r="V587" s="287">
        <v>2017</v>
      </c>
      <c r="W587" s="404"/>
      <c r="X587" s="273" t="str">
        <f t="shared" si="9"/>
        <v/>
      </c>
    </row>
    <row r="588" spans="1:24" x14ac:dyDescent="0.2">
      <c r="A588" s="287">
        <v>10555</v>
      </c>
      <c r="B588" s="288" t="s">
        <v>38</v>
      </c>
      <c r="C588" s="288" t="s">
        <v>1387</v>
      </c>
      <c r="D588" s="288" t="s">
        <v>936</v>
      </c>
      <c r="E588" s="288" t="s">
        <v>937</v>
      </c>
      <c r="F588" s="287">
        <v>2179</v>
      </c>
      <c r="G588" s="288" t="s">
        <v>95</v>
      </c>
      <c r="H588" s="288" t="s">
        <v>1393</v>
      </c>
      <c r="I588" s="288" t="s">
        <v>63</v>
      </c>
      <c r="J588" s="287">
        <v>22</v>
      </c>
      <c r="K588" s="287">
        <v>2</v>
      </c>
      <c r="L588" s="288" t="s">
        <v>57</v>
      </c>
      <c r="M588" s="288" t="s">
        <v>40</v>
      </c>
      <c r="N588" s="288" t="s">
        <v>41</v>
      </c>
      <c r="O588" s="288" t="s">
        <v>42</v>
      </c>
      <c r="P588" s="288" t="s">
        <v>1387</v>
      </c>
      <c r="Q588" s="289">
        <v>0</v>
      </c>
      <c r="R588" s="289">
        <v>0</v>
      </c>
      <c r="S588" s="289">
        <v>177765</v>
      </c>
      <c r="T588" s="289">
        <v>177765</v>
      </c>
      <c r="U588" s="289">
        <v>19295</v>
      </c>
      <c r="V588" s="287">
        <v>2017</v>
      </c>
      <c r="W588" s="404"/>
      <c r="X588" s="273" t="str">
        <f t="shared" si="9"/>
        <v/>
      </c>
    </row>
    <row r="589" spans="1:24" x14ac:dyDescent="0.2">
      <c r="A589" s="287">
        <v>10556</v>
      </c>
      <c r="B589" s="288" t="s">
        <v>38</v>
      </c>
      <c r="C589" s="288" t="s">
        <v>1387</v>
      </c>
      <c r="D589" s="288" t="s">
        <v>938</v>
      </c>
      <c r="E589" s="288" t="s">
        <v>939</v>
      </c>
      <c r="F589" s="287">
        <v>2016</v>
      </c>
      <c r="G589" s="288" t="s">
        <v>86</v>
      </c>
      <c r="H589" s="288" t="s">
        <v>1393</v>
      </c>
      <c r="I589" s="288" t="s">
        <v>63</v>
      </c>
      <c r="J589" s="287">
        <v>22</v>
      </c>
      <c r="K589" s="287">
        <v>2</v>
      </c>
      <c r="L589" s="288" t="s">
        <v>57</v>
      </c>
      <c r="M589" s="288" t="s">
        <v>40</v>
      </c>
      <c r="N589" s="288" t="s">
        <v>41</v>
      </c>
      <c r="O589" s="288" t="s">
        <v>42</v>
      </c>
      <c r="P589" s="288" t="s">
        <v>1387</v>
      </c>
      <c r="Q589" s="289">
        <v>0</v>
      </c>
      <c r="R589" s="289">
        <v>0</v>
      </c>
      <c r="S589" s="289">
        <v>765167</v>
      </c>
      <c r="T589" s="289">
        <v>765167</v>
      </c>
      <c r="U589" s="289">
        <v>83053</v>
      </c>
      <c r="V589" s="287">
        <v>2017</v>
      </c>
      <c r="W589" s="404"/>
      <c r="X589" s="273" t="str">
        <f t="shared" si="9"/>
        <v/>
      </c>
    </row>
    <row r="590" spans="1:24" x14ac:dyDescent="0.2">
      <c r="A590" s="287">
        <v>10567</v>
      </c>
      <c r="B590" s="288" t="s">
        <v>59</v>
      </c>
      <c r="C590" s="288" t="s">
        <v>1387</v>
      </c>
      <c r="D590" s="288" t="s">
        <v>940</v>
      </c>
      <c r="E590" s="288" t="s">
        <v>941</v>
      </c>
      <c r="F590" s="287">
        <v>291</v>
      </c>
      <c r="G590" s="288" t="s">
        <v>46</v>
      </c>
      <c r="H590" s="288" t="s">
        <v>1393</v>
      </c>
      <c r="I590" s="288" t="s">
        <v>63</v>
      </c>
      <c r="J590" s="287">
        <v>22</v>
      </c>
      <c r="K590" s="287">
        <v>3</v>
      </c>
      <c r="L590" s="288" t="s">
        <v>60</v>
      </c>
      <c r="M590" s="288" t="s">
        <v>43</v>
      </c>
      <c r="N590" s="288" t="s">
        <v>51</v>
      </c>
      <c r="O590" s="288" t="s">
        <v>51</v>
      </c>
      <c r="P590" s="288" t="s">
        <v>52</v>
      </c>
      <c r="Q590" s="289">
        <v>0</v>
      </c>
      <c r="R590" s="289">
        <v>0</v>
      </c>
      <c r="S590" s="289">
        <v>0</v>
      </c>
      <c r="T590" s="289">
        <v>0</v>
      </c>
      <c r="U590" s="289">
        <v>15.413</v>
      </c>
      <c r="V590" s="287">
        <v>2017</v>
      </c>
      <c r="W590" s="404"/>
      <c r="X590" s="273" t="str">
        <f t="shared" si="9"/>
        <v/>
      </c>
    </row>
    <row r="591" spans="1:24" x14ac:dyDescent="0.2">
      <c r="A591" s="287">
        <v>10567</v>
      </c>
      <c r="B591" s="288" t="s">
        <v>59</v>
      </c>
      <c r="C591" s="288" t="s">
        <v>1387</v>
      </c>
      <c r="D591" s="288" t="s">
        <v>940</v>
      </c>
      <c r="E591" s="288" t="s">
        <v>941</v>
      </c>
      <c r="F591" s="287">
        <v>291</v>
      </c>
      <c r="G591" s="288" t="s">
        <v>46</v>
      </c>
      <c r="H591" s="288" t="s">
        <v>1393</v>
      </c>
      <c r="I591" s="288" t="s">
        <v>63</v>
      </c>
      <c r="J591" s="287">
        <v>22</v>
      </c>
      <c r="K591" s="287">
        <v>3</v>
      </c>
      <c r="L591" s="288" t="s">
        <v>60</v>
      </c>
      <c r="M591" s="288" t="s">
        <v>43</v>
      </c>
      <c r="N591" s="288" t="s">
        <v>44</v>
      </c>
      <c r="O591" s="288" t="s">
        <v>44</v>
      </c>
      <c r="P591" s="288" t="s">
        <v>1195</v>
      </c>
      <c r="Q591" s="289">
        <v>39790</v>
      </c>
      <c r="R591" s="289">
        <v>476</v>
      </c>
      <c r="S591" s="289">
        <v>40944</v>
      </c>
      <c r="T591" s="289">
        <v>490</v>
      </c>
      <c r="U591" s="289">
        <v>13683.897000000001</v>
      </c>
      <c r="V591" s="287">
        <v>2017</v>
      </c>
      <c r="W591" s="404"/>
      <c r="X591" s="273" t="str">
        <f t="shared" si="9"/>
        <v/>
      </c>
    </row>
    <row r="592" spans="1:24" x14ac:dyDescent="0.2">
      <c r="A592" s="287">
        <v>10567</v>
      </c>
      <c r="B592" s="288" t="s">
        <v>59</v>
      </c>
      <c r="C592" s="288" t="s">
        <v>1387</v>
      </c>
      <c r="D592" s="288" t="s">
        <v>940</v>
      </c>
      <c r="E592" s="288" t="s">
        <v>941</v>
      </c>
      <c r="F592" s="287">
        <v>291</v>
      </c>
      <c r="G592" s="288" t="s">
        <v>46</v>
      </c>
      <c r="H592" s="288" t="s">
        <v>1393</v>
      </c>
      <c r="I592" s="288" t="s">
        <v>63</v>
      </c>
      <c r="J592" s="287">
        <v>22</v>
      </c>
      <c r="K592" s="287">
        <v>3</v>
      </c>
      <c r="L592" s="288" t="s">
        <v>60</v>
      </c>
      <c r="M592" s="288" t="s">
        <v>46</v>
      </c>
      <c r="N592" s="288" t="s">
        <v>51</v>
      </c>
      <c r="O592" s="288" t="s">
        <v>51</v>
      </c>
      <c r="P592" s="288" t="s">
        <v>52</v>
      </c>
      <c r="Q592" s="289">
        <v>581</v>
      </c>
      <c r="R592" s="289">
        <v>300</v>
      </c>
      <c r="S592" s="289">
        <v>3335</v>
      </c>
      <c r="T592" s="289">
        <v>1722</v>
      </c>
      <c r="U592" s="289">
        <v>288.24599999999998</v>
      </c>
      <c r="V592" s="287">
        <v>2017</v>
      </c>
      <c r="W592" s="404"/>
      <c r="X592" s="273" t="str">
        <f t="shared" si="9"/>
        <v/>
      </c>
    </row>
    <row r="593" spans="1:24" x14ac:dyDescent="0.2">
      <c r="A593" s="287">
        <v>10567</v>
      </c>
      <c r="B593" s="288" t="s">
        <v>59</v>
      </c>
      <c r="C593" s="288" t="s">
        <v>1387</v>
      </c>
      <c r="D593" s="288" t="s">
        <v>940</v>
      </c>
      <c r="E593" s="288" t="s">
        <v>941</v>
      </c>
      <c r="F593" s="287">
        <v>291</v>
      </c>
      <c r="G593" s="288" t="s">
        <v>46</v>
      </c>
      <c r="H593" s="288" t="s">
        <v>1393</v>
      </c>
      <c r="I593" s="288" t="s">
        <v>63</v>
      </c>
      <c r="J593" s="287">
        <v>22</v>
      </c>
      <c r="K593" s="287">
        <v>3</v>
      </c>
      <c r="L593" s="288" t="s">
        <v>60</v>
      </c>
      <c r="M593" s="288" t="s">
        <v>46</v>
      </c>
      <c r="N593" s="288" t="s">
        <v>44</v>
      </c>
      <c r="O593" s="288" t="s">
        <v>44</v>
      </c>
      <c r="P593" s="288" t="s">
        <v>1195</v>
      </c>
      <c r="Q593" s="289">
        <v>1381857</v>
      </c>
      <c r="R593" s="289">
        <v>711572</v>
      </c>
      <c r="S593" s="289">
        <v>1417951</v>
      </c>
      <c r="T593" s="289">
        <v>730119</v>
      </c>
      <c r="U593" s="289">
        <v>115093.25</v>
      </c>
      <c r="V593" s="287">
        <v>2017</v>
      </c>
      <c r="W593" s="404"/>
      <c r="X593" s="273" t="str">
        <f t="shared" si="9"/>
        <v/>
      </c>
    </row>
    <row r="594" spans="1:24" x14ac:dyDescent="0.2">
      <c r="A594" s="287">
        <v>10570</v>
      </c>
      <c r="B594" s="288" t="s">
        <v>38</v>
      </c>
      <c r="C594" s="288" t="s">
        <v>1387</v>
      </c>
      <c r="D594" s="288" t="s">
        <v>942</v>
      </c>
      <c r="E594" s="288" t="s">
        <v>943</v>
      </c>
      <c r="F594" s="287">
        <v>23037</v>
      </c>
      <c r="G594" s="288" t="s">
        <v>101</v>
      </c>
      <c r="H594" s="288" t="s">
        <v>1393</v>
      </c>
      <c r="I594" s="288" t="s">
        <v>63</v>
      </c>
      <c r="J594" s="287">
        <v>22</v>
      </c>
      <c r="K594" s="287">
        <v>2</v>
      </c>
      <c r="L594" s="288" t="s">
        <v>57</v>
      </c>
      <c r="M594" s="288" t="s">
        <v>40</v>
      </c>
      <c r="N594" s="288" t="s">
        <v>41</v>
      </c>
      <c r="O594" s="288" t="s">
        <v>42</v>
      </c>
      <c r="P594" s="288" t="s">
        <v>1387</v>
      </c>
      <c r="Q594" s="289">
        <v>0</v>
      </c>
      <c r="R594" s="289">
        <v>0</v>
      </c>
      <c r="S594" s="289">
        <v>159595</v>
      </c>
      <c r="T594" s="289">
        <v>159595</v>
      </c>
      <c r="U594" s="289">
        <v>17323</v>
      </c>
      <c r="V594" s="287">
        <v>2017</v>
      </c>
      <c r="W594" s="404"/>
      <c r="X594" s="273" t="str">
        <f t="shared" si="9"/>
        <v/>
      </c>
    </row>
    <row r="595" spans="1:24" x14ac:dyDescent="0.2">
      <c r="A595" s="287">
        <v>10608</v>
      </c>
      <c r="B595" s="288" t="s">
        <v>38</v>
      </c>
      <c r="C595" s="288" t="s">
        <v>1387</v>
      </c>
      <c r="D595" s="288" t="s">
        <v>944</v>
      </c>
      <c r="E595" s="288" t="s">
        <v>945</v>
      </c>
      <c r="F595" s="287">
        <v>56467</v>
      </c>
      <c r="G595" s="288" t="s">
        <v>94</v>
      </c>
      <c r="H595" s="288" t="s">
        <v>1393</v>
      </c>
      <c r="I595" s="288" t="s">
        <v>63</v>
      </c>
      <c r="J595" s="287">
        <v>22</v>
      </c>
      <c r="K595" s="287">
        <v>2</v>
      </c>
      <c r="L595" s="288" t="s">
        <v>57</v>
      </c>
      <c r="M595" s="288" t="s">
        <v>40</v>
      </c>
      <c r="N595" s="288" t="s">
        <v>41</v>
      </c>
      <c r="O595" s="288" t="s">
        <v>42</v>
      </c>
      <c r="P595" s="288" t="s">
        <v>1387</v>
      </c>
      <c r="Q595" s="289">
        <v>0</v>
      </c>
      <c r="R595" s="289">
        <v>0</v>
      </c>
      <c r="S595" s="289">
        <v>230619</v>
      </c>
      <c r="T595" s="289">
        <v>230619</v>
      </c>
      <c r="U595" s="289">
        <v>25032</v>
      </c>
      <c r="V595" s="287">
        <v>2017</v>
      </c>
      <c r="W595" s="404"/>
      <c r="X595" s="273" t="str">
        <f t="shared" si="9"/>
        <v/>
      </c>
    </row>
    <row r="596" spans="1:24" x14ac:dyDescent="0.2">
      <c r="A596" s="287">
        <v>10613</v>
      </c>
      <c r="B596" s="288" t="s">
        <v>59</v>
      </c>
      <c r="C596" s="288" t="s">
        <v>1387</v>
      </c>
      <c r="D596" s="288" t="s">
        <v>498</v>
      </c>
      <c r="E596" s="288" t="s">
        <v>1210</v>
      </c>
      <c r="F596" s="287">
        <v>5232</v>
      </c>
      <c r="G596" s="288" t="s">
        <v>95</v>
      </c>
      <c r="H596" s="288" t="s">
        <v>1393</v>
      </c>
      <c r="I596" s="288" t="s">
        <v>63</v>
      </c>
      <c r="J596" s="287">
        <v>322122</v>
      </c>
      <c r="K596" s="287">
        <v>7</v>
      </c>
      <c r="L596" s="288" t="s">
        <v>489</v>
      </c>
      <c r="M596" s="288" t="s">
        <v>40</v>
      </c>
      <c r="N596" s="288" t="s">
        <v>41</v>
      </c>
      <c r="O596" s="288" t="s">
        <v>42</v>
      </c>
      <c r="P596" s="288" t="s">
        <v>1387</v>
      </c>
      <c r="Q596" s="289">
        <v>0</v>
      </c>
      <c r="R596" s="289">
        <v>0</v>
      </c>
      <c r="S596" s="289">
        <v>675690</v>
      </c>
      <c r="T596" s="289">
        <v>675690</v>
      </c>
      <c r="U596" s="289">
        <v>73341</v>
      </c>
      <c r="V596" s="287">
        <v>2017</v>
      </c>
      <c r="W596" s="404"/>
      <c r="X596" s="273" t="str">
        <f t="shared" si="9"/>
        <v/>
      </c>
    </row>
    <row r="597" spans="1:24" x14ac:dyDescent="0.2">
      <c r="A597" s="287">
        <v>10613</v>
      </c>
      <c r="B597" s="288" t="s">
        <v>59</v>
      </c>
      <c r="C597" s="288" t="s">
        <v>1387</v>
      </c>
      <c r="D597" s="288" t="s">
        <v>498</v>
      </c>
      <c r="E597" s="288" t="s">
        <v>1210</v>
      </c>
      <c r="F597" s="287">
        <v>5232</v>
      </c>
      <c r="G597" s="288" t="s">
        <v>95</v>
      </c>
      <c r="H597" s="288" t="s">
        <v>1393</v>
      </c>
      <c r="I597" s="288" t="s">
        <v>63</v>
      </c>
      <c r="J597" s="287">
        <v>322122</v>
      </c>
      <c r="K597" s="287">
        <v>7</v>
      </c>
      <c r="L597" s="288" t="s">
        <v>489</v>
      </c>
      <c r="M597" s="288" t="s">
        <v>47</v>
      </c>
      <c r="N597" s="288" t="s">
        <v>164</v>
      </c>
      <c r="O597" s="288" t="s">
        <v>75</v>
      </c>
      <c r="P597" s="288" t="s">
        <v>50</v>
      </c>
      <c r="Q597" s="289">
        <v>591629</v>
      </c>
      <c r="R597" s="289">
        <v>91738</v>
      </c>
      <c r="S597" s="289">
        <v>7099548</v>
      </c>
      <c r="T597" s="289">
        <v>1100836</v>
      </c>
      <c r="U597" s="289">
        <v>248429.74</v>
      </c>
      <c r="V597" s="287">
        <v>2017</v>
      </c>
      <c r="W597" s="404"/>
      <c r="X597" s="273" t="str">
        <f t="shared" si="9"/>
        <v/>
      </c>
    </row>
    <row r="598" spans="1:24" x14ac:dyDescent="0.2">
      <c r="A598" s="287">
        <v>10613</v>
      </c>
      <c r="B598" s="288" t="s">
        <v>59</v>
      </c>
      <c r="C598" s="288" t="s">
        <v>1387</v>
      </c>
      <c r="D598" s="288" t="s">
        <v>498</v>
      </c>
      <c r="E598" s="288" t="s">
        <v>1210</v>
      </c>
      <c r="F598" s="287">
        <v>5232</v>
      </c>
      <c r="G598" s="288" t="s">
        <v>95</v>
      </c>
      <c r="H598" s="288" t="s">
        <v>1393</v>
      </c>
      <c r="I598" s="288" t="s">
        <v>63</v>
      </c>
      <c r="J598" s="287">
        <v>322122</v>
      </c>
      <c r="K598" s="287">
        <v>7</v>
      </c>
      <c r="L598" s="288" t="s">
        <v>489</v>
      </c>
      <c r="M598" s="288" t="s">
        <v>47</v>
      </c>
      <c r="N598" s="288" t="s">
        <v>44</v>
      </c>
      <c r="O598" s="288" t="s">
        <v>44</v>
      </c>
      <c r="P598" s="288" t="s">
        <v>1195</v>
      </c>
      <c r="Q598" s="289">
        <v>1229931</v>
      </c>
      <c r="R598" s="289">
        <v>192764</v>
      </c>
      <c r="S598" s="289">
        <v>1229931</v>
      </c>
      <c r="T598" s="289">
        <v>192764</v>
      </c>
      <c r="U598" s="289">
        <v>43502.197</v>
      </c>
      <c r="V598" s="287">
        <v>2017</v>
      </c>
      <c r="W598" s="404"/>
      <c r="X598" s="273" t="str">
        <f t="shared" si="9"/>
        <v/>
      </c>
    </row>
    <row r="599" spans="1:24" x14ac:dyDescent="0.2">
      <c r="A599" s="287">
        <v>10613</v>
      </c>
      <c r="B599" s="288" t="s">
        <v>59</v>
      </c>
      <c r="C599" s="288" t="s">
        <v>1387</v>
      </c>
      <c r="D599" s="288" t="s">
        <v>498</v>
      </c>
      <c r="E599" s="288" t="s">
        <v>1210</v>
      </c>
      <c r="F599" s="287">
        <v>5232</v>
      </c>
      <c r="G599" s="288" t="s">
        <v>95</v>
      </c>
      <c r="H599" s="288" t="s">
        <v>1393</v>
      </c>
      <c r="I599" s="288" t="s">
        <v>63</v>
      </c>
      <c r="J599" s="287">
        <v>322122</v>
      </c>
      <c r="K599" s="287">
        <v>7</v>
      </c>
      <c r="L599" s="288" t="s">
        <v>489</v>
      </c>
      <c r="M599" s="288" t="s">
        <v>47</v>
      </c>
      <c r="N599" s="288" t="s">
        <v>66</v>
      </c>
      <c r="O599" s="288" t="s">
        <v>66</v>
      </c>
      <c r="P599" s="288" t="s">
        <v>52</v>
      </c>
      <c r="Q599" s="289">
        <v>0</v>
      </c>
      <c r="R599" s="289">
        <v>0</v>
      </c>
      <c r="S599" s="289">
        <v>0</v>
      </c>
      <c r="T599" s="289">
        <v>0</v>
      </c>
      <c r="U599" s="289">
        <v>0</v>
      </c>
      <c r="V599" s="287">
        <v>2017</v>
      </c>
      <c r="W599" s="404"/>
      <c r="X599" s="273" t="str">
        <f t="shared" si="9"/>
        <v/>
      </c>
    </row>
    <row r="600" spans="1:24" x14ac:dyDescent="0.2">
      <c r="A600" s="287">
        <v>10613</v>
      </c>
      <c r="B600" s="288" t="s">
        <v>59</v>
      </c>
      <c r="C600" s="288" t="s">
        <v>1387</v>
      </c>
      <c r="D600" s="288" t="s">
        <v>498</v>
      </c>
      <c r="E600" s="288" t="s">
        <v>1210</v>
      </c>
      <c r="F600" s="287">
        <v>5232</v>
      </c>
      <c r="G600" s="288" t="s">
        <v>95</v>
      </c>
      <c r="H600" s="288" t="s">
        <v>1393</v>
      </c>
      <c r="I600" s="288" t="s">
        <v>63</v>
      </c>
      <c r="J600" s="287">
        <v>322122</v>
      </c>
      <c r="K600" s="287">
        <v>7</v>
      </c>
      <c r="L600" s="288" t="s">
        <v>489</v>
      </c>
      <c r="M600" s="288" t="s">
        <v>47</v>
      </c>
      <c r="N600" s="288" t="s">
        <v>74</v>
      </c>
      <c r="O600" s="288" t="s">
        <v>75</v>
      </c>
      <c r="P600" s="288" t="s">
        <v>50</v>
      </c>
      <c r="Q600" s="289">
        <v>191800</v>
      </c>
      <c r="R600" s="289">
        <v>29947</v>
      </c>
      <c r="S600" s="289">
        <v>1641369</v>
      </c>
      <c r="T600" s="289">
        <v>255453</v>
      </c>
      <c r="U600" s="289">
        <v>57649.067000000003</v>
      </c>
      <c r="V600" s="287">
        <v>2017</v>
      </c>
      <c r="W600" s="404"/>
      <c r="X600" s="273" t="str">
        <f t="shared" si="9"/>
        <v/>
      </c>
    </row>
    <row r="601" spans="1:24" x14ac:dyDescent="0.2">
      <c r="A601" s="287">
        <v>10617</v>
      </c>
      <c r="B601" s="288" t="s">
        <v>59</v>
      </c>
      <c r="C601" s="288" t="s">
        <v>1387</v>
      </c>
      <c r="D601" s="288" t="s">
        <v>481</v>
      </c>
      <c r="E601" s="288" t="s">
        <v>1381</v>
      </c>
      <c r="F601" s="287">
        <v>58338</v>
      </c>
      <c r="G601" s="288" t="s">
        <v>62</v>
      </c>
      <c r="H601" s="288" t="s">
        <v>1392</v>
      </c>
      <c r="I601" s="288" t="s">
        <v>63</v>
      </c>
      <c r="J601" s="287">
        <v>22</v>
      </c>
      <c r="K601" s="287">
        <v>3</v>
      </c>
      <c r="L601" s="288" t="s">
        <v>60</v>
      </c>
      <c r="M601" s="288" t="s">
        <v>43</v>
      </c>
      <c r="N601" s="288" t="s">
        <v>51</v>
      </c>
      <c r="O601" s="288" t="s">
        <v>51</v>
      </c>
      <c r="P601" s="288" t="s">
        <v>52</v>
      </c>
      <c r="Q601" s="289">
        <v>0</v>
      </c>
      <c r="R601" s="289">
        <v>0</v>
      </c>
      <c r="S601" s="289">
        <v>0</v>
      </c>
      <c r="T601" s="289">
        <v>0</v>
      </c>
      <c r="U601" s="289">
        <v>0</v>
      </c>
      <c r="V601" s="287">
        <v>2017</v>
      </c>
      <c r="W601" s="404"/>
      <c r="X601" s="273" t="str">
        <f t="shared" si="9"/>
        <v/>
      </c>
    </row>
    <row r="602" spans="1:24" x14ac:dyDescent="0.2">
      <c r="A602" s="287">
        <v>10617</v>
      </c>
      <c r="B602" s="288" t="s">
        <v>59</v>
      </c>
      <c r="C602" s="288" t="s">
        <v>1387</v>
      </c>
      <c r="D602" s="288" t="s">
        <v>481</v>
      </c>
      <c r="E602" s="288" t="s">
        <v>1381</v>
      </c>
      <c r="F602" s="287">
        <v>58338</v>
      </c>
      <c r="G602" s="288" t="s">
        <v>62</v>
      </c>
      <c r="H602" s="288" t="s">
        <v>1392</v>
      </c>
      <c r="I602" s="288" t="s">
        <v>63</v>
      </c>
      <c r="J602" s="287">
        <v>22</v>
      </c>
      <c r="K602" s="287">
        <v>3</v>
      </c>
      <c r="L602" s="288" t="s">
        <v>60</v>
      </c>
      <c r="M602" s="288" t="s">
        <v>43</v>
      </c>
      <c r="N602" s="288" t="s">
        <v>44</v>
      </c>
      <c r="O602" s="288" t="s">
        <v>44</v>
      </c>
      <c r="P602" s="288" t="s">
        <v>1195</v>
      </c>
      <c r="Q602" s="289">
        <v>978</v>
      </c>
      <c r="R602" s="289">
        <v>313</v>
      </c>
      <c r="S602" s="289">
        <v>962</v>
      </c>
      <c r="T602" s="289">
        <v>308</v>
      </c>
      <c r="U602" s="289">
        <v>50</v>
      </c>
      <c r="V602" s="287">
        <v>2017</v>
      </c>
      <c r="W602" s="404"/>
      <c r="X602" s="273" t="str">
        <f t="shared" si="9"/>
        <v/>
      </c>
    </row>
    <row r="603" spans="1:24" x14ac:dyDescent="0.2">
      <c r="A603" s="287">
        <v>10617</v>
      </c>
      <c r="B603" s="288" t="s">
        <v>59</v>
      </c>
      <c r="C603" s="288" t="s">
        <v>1387</v>
      </c>
      <c r="D603" s="288" t="s">
        <v>481</v>
      </c>
      <c r="E603" s="288" t="s">
        <v>1381</v>
      </c>
      <c r="F603" s="287">
        <v>58338</v>
      </c>
      <c r="G603" s="288" t="s">
        <v>62</v>
      </c>
      <c r="H603" s="288" t="s">
        <v>1392</v>
      </c>
      <c r="I603" s="288" t="s">
        <v>63</v>
      </c>
      <c r="J603" s="287">
        <v>22</v>
      </c>
      <c r="K603" s="287">
        <v>3</v>
      </c>
      <c r="L603" s="288" t="s">
        <v>60</v>
      </c>
      <c r="M603" s="288" t="s">
        <v>46</v>
      </c>
      <c r="N603" s="288" t="s">
        <v>51</v>
      </c>
      <c r="O603" s="288" t="s">
        <v>51</v>
      </c>
      <c r="P603" s="288" t="s">
        <v>52</v>
      </c>
      <c r="Q603" s="289">
        <v>0</v>
      </c>
      <c r="R603" s="289">
        <v>0</v>
      </c>
      <c r="S603" s="289">
        <v>0</v>
      </c>
      <c r="T603" s="289">
        <v>0</v>
      </c>
      <c r="U603" s="289">
        <v>0</v>
      </c>
      <c r="V603" s="287">
        <v>2017</v>
      </c>
      <c r="W603" s="404"/>
      <c r="X603" s="273" t="str">
        <f t="shared" si="9"/>
        <v/>
      </c>
    </row>
    <row r="604" spans="1:24" x14ac:dyDescent="0.2">
      <c r="A604" s="287">
        <v>10617</v>
      </c>
      <c r="B604" s="288" t="s">
        <v>59</v>
      </c>
      <c r="C604" s="288" t="s">
        <v>1387</v>
      </c>
      <c r="D604" s="288" t="s">
        <v>481</v>
      </c>
      <c r="E604" s="288" t="s">
        <v>1381</v>
      </c>
      <c r="F604" s="287">
        <v>58338</v>
      </c>
      <c r="G604" s="288" t="s">
        <v>62</v>
      </c>
      <c r="H604" s="288" t="s">
        <v>1392</v>
      </c>
      <c r="I604" s="288" t="s">
        <v>63</v>
      </c>
      <c r="J604" s="287">
        <v>22</v>
      </c>
      <c r="K604" s="287">
        <v>3</v>
      </c>
      <c r="L604" s="288" t="s">
        <v>60</v>
      </c>
      <c r="M604" s="288" t="s">
        <v>46</v>
      </c>
      <c r="N604" s="288" t="s">
        <v>44</v>
      </c>
      <c r="O604" s="288" t="s">
        <v>44</v>
      </c>
      <c r="P604" s="288" t="s">
        <v>1195</v>
      </c>
      <c r="Q604" s="289">
        <v>55142</v>
      </c>
      <c r="R604" s="289">
        <v>38459</v>
      </c>
      <c r="S604" s="289">
        <v>54260</v>
      </c>
      <c r="T604" s="289">
        <v>37844</v>
      </c>
      <c r="U604" s="289">
        <v>5664</v>
      </c>
      <c r="V604" s="287">
        <v>2017</v>
      </c>
      <c r="W604" s="404"/>
      <c r="X604" s="273" t="str">
        <f t="shared" si="9"/>
        <v/>
      </c>
    </row>
    <row r="605" spans="1:24" x14ac:dyDescent="0.2">
      <c r="A605" s="287">
        <v>10620</v>
      </c>
      <c r="B605" s="288" t="s">
        <v>38</v>
      </c>
      <c r="C605" s="288" t="s">
        <v>1387</v>
      </c>
      <c r="D605" s="288" t="s">
        <v>946</v>
      </c>
      <c r="E605" s="288" t="s">
        <v>946</v>
      </c>
      <c r="F605" s="287">
        <v>3085</v>
      </c>
      <c r="G605" s="288" t="s">
        <v>62</v>
      </c>
      <c r="H605" s="288" t="s">
        <v>1392</v>
      </c>
      <c r="I605" s="288" t="s">
        <v>63</v>
      </c>
      <c r="J605" s="287">
        <v>22</v>
      </c>
      <c r="K605" s="287">
        <v>2</v>
      </c>
      <c r="L605" s="288" t="s">
        <v>57</v>
      </c>
      <c r="M605" s="288" t="s">
        <v>43</v>
      </c>
      <c r="N605" s="288" t="s">
        <v>51</v>
      </c>
      <c r="O605" s="288" t="s">
        <v>51</v>
      </c>
      <c r="P605" s="288" t="s">
        <v>52</v>
      </c>
      <c r="Q605" s="289">
        <v>0</v>
      </c>
      <c r="R605" s="289">
        <v>0</v>
      </c>
      <c r="S605" s="289">
        <v>0</v>
      </c>
      <c r="T605" s="289">
        <v>0</v>
      </c>
      <c r="U605" s="289">
        <v>0</v>
      </c>
      <c r="V605" s="287">
        <v>2017</v>
      </c>
      <c r="W605" s="404" t="s">
        <v>662</v>
      </c>
      <c r="X605" s="273" t="str">
        <f t="shared" si="9"/>
        <v/>
      </c>
    </row>
    <row r="606" spans="1:24" x14ac:dyDescent="0.2">
      <c r="A606" s="287">
        <v>10620</v>
      </c>
      <c r="B606" s="288" t="s">
        <v>38</v>
      </c>
      <c r="C606" s="288" t="s">
        <v>1387</v>
      </c>
      <c r="D606" s="288" t="s">
        <v>946</v>
      </c>
      <c r="E606" s="288" t="s">
        <v>946</v>
      </c>
      <c r="F606" s="287">
        <v>3085</v>
      </c>
      <c r="G606" s="288" t="s">
        <v>62</v>
      </c>
      <c r="H606" s="288" t="s">
        <v>1392</v>
      </c>
      <c r="I606" s="288" t="s">
        <v>63</v>
      </c>
      <c r="J606" s="287">
        <v>22</v>
      </c>
      <c r="K606" s="287">
        <v>2</v>
      </c>
      <c r="L606" s="288" t="s">
        <v>57</v>
      </c>
      <c r="M606" s="288" t="s">
        <v>43</v>
      </c>
      <c r="N606" s="288" t="s">
        <v>44</v>
      </c>
      <c r="O606" s="288" t="s">
        <v>44</v>
      </c>
      <c r="P606" s="288" t="s">
        <v>1195</v>
      </c>
      <c r="Q606" s="289">
        <v>2011</v>
      </c>
      <c r="R606" s="289">
        <v>2011</v>
      </c>
      <c r="S606" s="289">
        <v>2062</v>
      </c>
      <c r="T606" s="289">
        <v>2062</v>
      </c>
      <c r="U606" s="289">
        <v>1409</v>
      </c>
      <c r="V606" s="287">
        <v>2017</v>
      </c>
      <c r="W606" s="404" t="s">
        <v>662</v>
      </c>
      <c r="X606" s="273" t="str">
        <f t="shared" si="9"/>
        <v/>
      </c>
    </row>
    <row r="607" spans="1:24" x14ac:dyDescent="0.2">
      <c r="A607" s="287">
        <v>10620</v>
      </c>
      <c r="B607" s="288" t="s">
        <v>38</v>
      </c>
      <c r="C607" s="288" t="s">
        <v>1387</v>
      </c>
      <c r="D607" s="288" t="s">
        <v>946</v>
      </c>
      <c r="E607" s="288" t="s">
        <v>946</v>
      </c>
      <c r="F607" s="287">
        <v>3085</v>
      </c>
      <c r="G607" s="288" t="s">
        <v>62</v>
      </c>
      <c r="H607" s="288" t="s">
        <v>1392</v>
      </c>
      <c r="I607" s="288" t="s">
        <v>63</v>
      </c>
      <c r="J607" s="287">
        <v>22</v>
      </c>
      <c r="K607" s="287">
        <v>2</v>
      </c>
      <c r="L607" s="288" t="s">
        <v>57</v>
      </c>
      <c r="M607" s="288" t="s">
        <v>46</v>
      </c>
      <c r="N607" s="288" t="s">
        <v>51</v>
      </c>
      <c r="O607" s="288" t="s">
        <v>51</v>
      </c>
      <c r="P607" s="288" t="s">
        <v>52</v>
      </c>
      <c r="Q607" s="289">
        <v>0</v>
      </c>
      <c r="R607" s="289">
        <v>0</v>
      </c>
      <c r="S607" s="289">
        <v>0</v>
      </c>
      <c r="T607" s="289">
        <v>0</v>
      </c>
      <c r="U607" s="289">
        <v>0</v>
      </c>
      <c r="V607" s="287">
        <v>2017</v>
      </c>
      <c r="W607" s="404" t="s">
        <v>662</v>
      </c>
      <c r="X607" s="273" t="str">
        <f t="shared" si="9"/>
        <v/>
      </c>
    </row>
    <row r="608" spans="1:24" x14ac:dyDescent="0.2">
      <c r="A608" s="287">
        <v>10620</v>
      </c>
      <c r="B608" s="288" t="s">
        <v>38</v>
      </c>
      <c r="C608" s="288" t="s">
        <v>1387</v>
      </c>
      <c r="D608" s="288" t="s">
        <v>946</v>
      </c>
      <c r="E608" s="288" t="s">
        <v>946</v>
      </c>
      <c r="F608" s="287">
        <v>3085</v>
      </c>
      <c r="G608" s="288" t="s">
        <v>62</v>
      </c>
      <c r="H608" s="288" t="s">
        <v>1392</v>
      </c>
      <c r="I608" s="288" t="s">
        <v>63</v>
      </c>
      <c r="J608" s="287">
        <v>22</v>
      </c>
      <c r="K608" s="287">
        <v>2</v>
      </c>
      <c r="L608" s="288" t="s">
        <v>57</v>
      </c>
      <c r="M608" s="288" t="s">
        <v>46</v>
      </c>
      <c r="N608" s="288" t="s">
        <v>44</v>
      </c>
      <c r="O608" s="288" t="s">
        <v>44</v>
      </c>
      <c r="P608" s="288" t="s">
        <v>1195</v>
      </c>
      <c r="Q608" s="289">
        <v>45812</v>
      </c>
      <c r="R608" s="289">
        <v>45812</v>
      </c>
      <c r="S608" s="289">
        <v>46895</v>
      </c>
      <c r="T608" s="289">
        <v>46895</v>
      </c>
      <c r="U608" s="289">
        <v>3492</v>
      </c>
      <c r="V608" s="287">
        <v>2017</v>
      </c>
      <c r="W608" s="404" t="s">
        <v>662</v>
      </c>
      <c r="X608" s="273" t="str">
        <f t="shared" si="9"/>
        <v/>
      </c>
    </row>
    <row r="609" spans="1:24" x14ac:dyDescent="0.2">
      <c r="A609" s="287">
        <v>10621</v>
      </c>
      <c r="B609" s="288" t="s">
        <v>38</v>
      </c>
      <c r="C609" s="288" t="s">
        <v>1387</v>
      </c>
      <c r="D609" s="288" t="s">
        <v>947</v>
      </c>
      <c r="E609" s="288" t="s">
        <v>1382</v>
      </c>
      <c r="F609" s="287">
        <v>58337</v>
      </c>
      <c r="G609" s="288" t="s">
        <v>62</v>
      </c>
      <c r="H609" s="288" t="s">
        <v>1392</v>
      </c>
      <c r="I609" s="288" t="s">
        <v>63</v>
      </c>
      <c r="J609" s="287">
        <v>22</v>
      </c>
      <c r="K609" s="287">
        <v>2</v>
      </c>
      <c r="L609" s="288" t="s">
        <v>57</v>
      </c>
      <c r="M609" s="288" t="s">
        <v>43</v>
      </c>
      <c r="N609" s="288" t="s">
        <v>51</v>
      </c>
      <c r="O609" s="288" t="s">
        <v>51</v>
      </c>
      <c r="P609" s="288" t="s">
        <v>52</v>
      </c>
      <c r="Q609" s="289">
        <v>0</v>
      </c>
      <c r="R609" s="289">
        <v>0</v>
      </c>
      <c r="S609" s="289">
        <v>0</v>
      </c>
      <c r="T609" s="289">
        <v>0</v>
      </c>
      <c r="U609" s="289">
        <v>0</v>
      </c>
      <c r="V609" s="287">
        <v>2017</v>
      </c>
      <c r="W609" s="404" t="s">
        <v>662</v>
      </c>
      <c r="X609" s="273" t="str">
        <f t="shared" si="9"/>
        <v/>
      </c>
    </row>
    <row r="610" spans="1:24" x14ac:dyDescent="0.2">
      <c r="A610" s="287">
        <v>10621</v>
      </c>
      <c r="B610" s="288" t="s">
        <v>38</v>
      </c>
      <c r="C610" s="288" t="s">
        <v>1387</v>
      </c>
      <c r="D610" s="288" t="s">
        <v>947</v>
      </c>
      <c r="E610" s="288" t="s">
        <v>1382</v>
      </c>
      <c r="F610" s="287">
        <v>58337</v>
      </c>
      <c r="G610" s="288" t="s">
        <v>62</v>
      </c>
      <c r="H610" s="288" t="s">
        <v>1392</v>
      </c>
      <c r="I610" s="288" t="s">
        <v>63</v>
      </c>
      <c r="J610" s="287">
        <v>22</v>
      </c>
      <c r="K610" s="287">
        <v>2</v>
      </c>
      <c r="L610" s="288" t="s">
        <v>57</v>
      </c>
      <c r="M610" s="288" t="s">
        <v>43</v>
      </c>
      <c r="N610" s="288" t="s">
        <v>44</v>
      </c>
      <c r="O610" s="288" t="s">
        <v>44</v>
      </c>
      <c r="P610" s="288" t="s">
        <v>1195</v>
      </c>
      <c r="Q610" s="289">
        <v>1956</v>
      </c>
      <c r="R610" s="289">
        <v>1956</v>
      </c>
      <c r="S610" s="289">
        <v>1925</v>
      </c>
      <c r="T610" s="289">
        <v>1925</v>
      </c>
      <c r="U610" s="289">
        <v>118</v>
      </c>
      <c r="V610" s="287">
        <v>2017</v>
      </c>
      <c r="W610" s="404" t="s">
        <v>662</v>
      </c>
      <c r="X610" s="273" t="str">
        <f t="shared" si="9"/>
        <v/>
      </c>
    </row>
    <row r="611" spans="1:24" x14ac:dyDescent="0.2">
      <c r="A611" s="287">
        <v>10621</v>
      </c>
      <c r="B611" s="288" t="s">
        <v>38</v>
      </c>
      <c r="C611" s="288" t="s">
        <v>1387</v>
      </c>
      <c r="D611" s="288" t="s">
        <v>947</v>
      </c>
      <c r="E611" s="288" t="s">
        <v>1382</v>
      </c>
      <c r="F611" s="287">
        <v>58337</v>
      </c>
      <c r="G611" s="288" t="s">
        <v>62</v>
      </c>
      <c r="H611" s="288" t="s">
        <v>1392</v>
      </c>
      <c r="I611" s="288" t="s">
        <v>63</v>
      </c>
      <c r="J611" s="287">
        <v>22</v>
      </c>
      <c r="K611" s="287">
        <v>2</v>
      </c>
      <c r="L611" s="288" t="s">
        <v>57</v>
      </c>
      <c r="M611" s="288" t="s">
        <v>46</v>
      </c>
      <c r="N611" s="288" t="s">
        <v>51</v>
      </c>
      <c r="O611" s="288" t="s">
        <v>51</v>
      </c>
      <c r="P611" s="288" t="s">
        <v>52</v>
      </c>
      <c r="Q611" s="289">
        <v>0</v>
      </c>
      <c r="R611" s="289">
        <v>0</v>
      </c>
      <c r="S611" s="289">
        <v>0</v>
      </c>
      <c r="T611" s="289">
        <v>0</v>
      </c>
      <c r="U611" s="289">
        <v>0</v>
      </c>
      <c r="V611" s="287">
        <v>2017</v>
      </c>
      <c r="W611" s="404" t="s">
        <v>662</v>
      </c>
      <c r="X611" s="273" t="str">
        <f t="shared" si="9"/>
        <v/>
      </c>
    </row>
    <row r="612" spans="1:24" x14ac:dyDescent="0.2">
      <c r="A612" s="287">
        <v>10621</v>
      </c>
      <c r="B612" s="288" t="s">
        <v>38</v>
      </c>
      <c r="C612" s="288" t="s">
        <v>1387</v>
      </c>
      <c r="D612" s="288" t="s">
        <v>947</v>
      </c>
      <c r="E612" s="288" t="s">
        <v>1382</v>
      </c>
      <c r="F612" s="287">
        <v>58337</v>
      </c>
      <c r="G612" s="288" t="s">
        <v>62</v>
      </c>
      <c r="H612" s="288" t="s">
        <v>1392</v>
      </c>
      <c r="I612" s="288" t="s">
        <v>63</v>
      </c>
      <c r="J612" s="287">
        <v>22</v>
      </c>
      <c r="K612" s="287">
        <v>2</v>
      </c>
      <c r="L612" s="288" t="s">
        <v>57</v>
      </c>
      <c r="M612" s="288" t="s">
        <v>46</v>
      </c>
      <c r="N612" s="288" t="s">
        <v>44</v>
      </c>
      <c r="O612" s="288" t="s">
        <v>44</v>
      </c>
      <c r="P612" s="288" t="s">
        <v>1195</v>
      </c>
      <c r="Q612" s="289">
        <v>171364</v>
      </c>
      <c r="R612" s="289">
        <v>171364</v>
      </c>
      <c r="S612" s="289">
        <v>168621</v>
      </c>
      <c r="T612" s="289">
        <v>168621</v>
      </c>
      <c r="U612" s="289">
        <v>20450</v>
      </c>
      <c r="V612" s="287">
        <v>2017</v>
      </c>
      <c r="W612" s="404" t="s">
        <v>662</v>
      </c>
      <c r="X612" s="273" t="str">
        <f t="shared" si="9"/>
        <v/>
      </c>
    </row>
    <row r="613" spans="1:24" x14ac:dyDescent="0.2">
      <c r="A613" s="287">
        <v>10642</v>
      </c>
      <c r="B613" s="288" t="s">
        <v>38</v>
      </c>
      <c r="C613" s="288" t="s">
        <v>1387</v>
      </c>
      <c r="D613" s="288" t="s">
        <v>482</v>
      </c>
      <c r="E613" s="288" t="s">
        <v>483</v>
      </c>
      <c r="F613" s="287">
        <v>473</v>
      </c>
      <c r="G613" s="288" t="s">
        <v>62</v>
      </c>
      <c r="H613" s="288" t="s">
        <v>1392</v>
      </c>
      <c r="I613" s="288" t="s">
        <v>63</v>
      </c>
      <c r="J613" s="287">
        <v>22</v>
      </c>
      <c r="K613" s="287">
        <v>2</v>
      </c>
      <c r="L613" s="288" t="s">
        <v>57</v>
      </c>
      <c r="M613" s="288" t="s">
        <v>47</v>
      </c>
      <c r="N613" s="288" t="s">
        <v>51</v>
      </c>
      <c r="O613" s="288" t="s">
        <v>51</v>
      </c>
      <c r="P613" s="288" t="s">
        <v>52</v>
      </c>
      <c r="Q613" s="289">
        <v>1861</v>
      </c>
      <c r="R613" s="289">
        <v>1861</v>
      </c>
      <c r="S613" s="289">
        <v>10944</v>
      </c>
      <c r="T613" s="289">
        <v>10944</v>
      </c>
      <c r="U613" s="289">
        <v>595.02099999999996</v>
      </c>
      <c r="V613" s="287">
        <v>2017</v>
      </c>
      <c r="W613" s="404"/>
      <c r="X613" s="273" t="str">
        <f t="shared" si="9"/>
        <v/>
      </c>
    </row>
    <row r="614" spans="1:24" x14ac:dyDescent="0.2">
      <c r="A614" s="287">
        <v>10642</v>
      </c>
      <c r="B614" s="288" t="s">
        <v>38</v>
      </c>
      <c r="C614" s="288" t="s">
        <v>1387</v>
      </c>
      <c r="D614" s="288" t="s">
        <v>482</v>
      </c>
      <c r="E614" s="288" t="s">
        <v>483</v>
      </c>
      <c r="F614" s="287">
        <v>473</v>
      </c>
      <c r="G614" s="288" t="s">
        <v>62</v>
      </c>
      <c r="H614" s="288" t="s">
        <v>1392</v>
      </c>
      <c r="I614" s="288" t="s">
        <v>63</v>
      </c>
      <c r="J614" s="287">
        <v>22</v>
      </c>
      <c r="K614" s="287">
        <v>2</v>
      </c>
      <c r="L614" s="288" t="s">
        <v>57</v>
      </c>
      <c r="M614" s="288" t="s">
        <v>47</v>
      </c>
      <c r="N614" s="288" t="s">
        <v>20</v>
      </c>
      <c r="O614" s="288" t="s">
        <v>69</v>
      </c>
      <c r="P614" s="288" t="s">
        <v>50</v>
      </c>
      <c r="Q614" s="289">
        <v>678522</v>
      </c>
      <c r="R614" s="289">
        <v>678522</v>
      </c>
      <c r="S614" s="289">
        <v>5407141</v>
      </c>
      <c r="T614" s="289">
        <v>5407141</v>
      </c>
      <c r="U614" s="289">
        <v>302391.8</v>
      </c>
      <c r="V614" s="287">
        <v>2017</v>
      </c>
      <c r="W614" s="404"/>
      <c r="X614" s="273" t="str">
        <f t="shared" si="9"/>
        <v/>
      </c>
    </row>
    <row r="615" spans="1:24" x14ac:dyDescent="0.2">
      <c r="A615" s="287">
        <v>10642</v>
      </c>
      <c r="B615" s="288" t="s">
        <v>38</v>
      </c>
      <c r="C615" s="288" t="s">
        <v>1387</v>
      </c>
      <c r="D615" s="288" t="s">
        <v>482</v>
      </c>
      <c r="E615" s="288" t="s">
        <v>483</v>
      </c>
      <c r="F615" s="287">
        <v>473</v>
      </c>
      <c r="G615" s="288" t="s">
        <v>62</v>
      </c>
      <c r="H615" s="288" t="s">
        <v>1392</v>
      </c>
      <c r="I615" s="288" t="s">
        <v>63</v>
      </c>
      <c r="J615" s="287">
        <v>22</v>
      </c>
      <c r="K615" s="287">
        <v>2</v>
      </c>
      <c r="L615" s="288" t="s">
        <v>57</v>
      </c>
      <c r="M615" s="288" t="s">
        <v>47</v>
      </c>
      <c r="N615" s="288" t="s">
        <v>21</v>
      </c>
      <c r="O615" s="288" t="s">
        <v>87</v>
      </c>
      <c r="P615" s="288" t="s">
        <v>50</v>
      </c>
      <c r="Q615" s="289">
        <v>381664</v>
      </c>
      <c r="R615" s="289">
        <v>381664</v>
      </c>
      <c r="S615" s="289">
        <v>5194860</v>
      </c>
      <c r="T615" s="289">
        <v>5194860</v>
      </c>
      <c r="U615" s="289">
        <v>290520.18</v>
      </c>
      <c r="V615" s="287">
        <v>2017</v>
      </c>
      <c r="W615" s="404"/>
      <c r="X615" s="273" t="str">
        <f t="shared" si="9"/>
        <v/>
      </c>
    </row>
    <row r="616" spans="1:24" x14ac:dyDescent="0.2">
      <c r="A616" s="287">
        <v>10642</v>
      </c>
      <c r="B616" s="288" t="s">
        <v>38</v>
      </c>
      <c r="C616" s="288" t="s">
        <v>1387</v>
      </c>
      <c r="D616" s="288" t="s">
        <v>482</v>
      </c>
      <c r="E616" s="288" t="s">
        <v>483</v>
      </c>
      <c r="F616" s="287">
        <v>473</v>
      </c>
      <c r="G616" s="288" t="s">
        <v>62</v>
      </c>
      <c r="H616" s="288" t="s">
        <v>1392</v>
      </c>
      <c r="I616" s="288" t="s">
        <v>63</v>
      </c>
      <c r="J616" s="287">
        <v>22</v>
      </c>
      <c r="K616" s="287">
        <v>2</v>
      </c>
      <c r="L616" s="288" t="s">
        <v>57</v>
      </c>
      <c r="M616" s="288" t="s">
        <v>47</v>
      </c>
      <c r="N616" s="288" t="s">
        <v>74</v>
      </c>
      <c r="O616" s="288" t="s">
        <v>75</v>
      </c>
      <c r="P616" s="288" t="s">
        <v>50</v>
      </c>
      <c r="Q616" s="289">
        <v>0</v>
      </c>
      <c r="R616" s="289">
        <v>0</v>
      </c>
      <c r="S616" s="289">
        <v>0</v>
      </c>
      <c r="T616" s="289">
        <v>0</v>
      </c>
      <c r="U616" s="289">
        <v>0</v>
      </c>
      <c r="V616" s="287">
        <v>2017</v>
      </c>
      <c r="W616" s="404"/>
      <c r="X616" s="273" t="str">
        <f t="shared" si="9"/>
        <v/>
      </c>
    </row>
    <row r="617" spans="1:24" x14ac:dyDescent="0.2">
      <c r="A617" s="287">
        <v>10646</v>
      </c>
      <c r="B617" s="288" t="s">
        <v>38</v>
      </c>
      <c r="C617" s="288" t="s">
        <v>1387</v>
      </c>
      <c r="D617" s="288" t="s">
        <v>948</v>
      </c>
      <c r="E617" s="288" t="s">
        <v>948</v>
      </c>
      <c r="F617" s="287">
        <v>528</v>
      </c>
      <c r="G617" s="288" t="s">
        <v>46</v>
      </c>
      <c r="H617" s="288" t="s">
        <v>1393</v>
      </c>
      <c r="I617" s="288" t="s">
        <v>63</v>
      </c>
      <c r="J617" s="287">
        <v>22</v>
      </c>
      <c r="K617" s="287">
        <v>2</v>
      </c>
      <c r="L617" s="288" t="s">
        <v>57</v>
      </c>
      <c r="M617" s="288" t="s">
        <v>47</v>
      </c>
      <c r="N617" s="288" t="s">
        <v>51</v>
      </c>
      <c r="O617" s="288" t="s">
        <v>51</v>
      </c>
      <c r="P617" s="288" t="s">
        <v>52</v>
      </c>
      <c r="Q617" s="289">
        <v>4186</v>
      </c>
      <c r="R617" s="289">
        <v>4186</v>
      </c>
      <c r="S617" s="289">
        <v>24384</v>
      </c>
      <c r="T617" s="289">
        <v>24384</v>
      </c>
      <c r="U617" s="289">
        <v>1104.982</v>
      </c>
      <c r="V617" s="287">
        <v>2017</v>
      </c>
      <c r="W617" s="404"/>
      <c r="X617" s="273" t="str">
        <f t="shared" si="9"/>
        <v/>
      </c>
    </row>
    <row r="618" spans="1:24" x14ac:dyDescent="0.2">
      <c r="A618" s="287">
        <v>10646</v>
      </c>
      <c r="B618" s="288" t="s">
        <v>38</v>
      </c>
      <c r="C618" s="288" t="s">
        <v>1387</v>
      </c>
      <c r="D618" s="288" t="s">
        <v>948</v>
      </c>
      <c r="E618" s="288" t="s">
        <v>948</v>
      </c>
      <c r="F618" s="287">
        <v>528</v>
      </c>
      <c r="G618" s="288" t="s">
        <v>46</v>
      </c>
      <c r="H618" s="288" t="s">
        <v>1393</v>
      </c>
      <c r="I618" s="288" t="s">
        <v>63</v>
      </c>
      <c r="J618" s="287">
        <v>22</v>
      </c>
      <c r="K618" s="287">
        <v>2</v>
      </c>
      <c r="L618" s="288" t="s">
        <v>57</v>
      </c>
      <c r="M618" s="288" t="s">
        <v>47</v>
      </c>
      <c r="N618" s="288" t="s">
        <v>20</v>
      </c>
      <c r="O618" s="288" t="s">
        <v>69</v>
      </c>
      <c r="P618" s="288" t="s">
        <v>50</v>
      </c>
      <c r="Q618" s="289">
        <v>166504</v>
      </c>
      <c r="R618" s="289">
        <v>166504</v>
      </c>
      <c r="S618" s="289">
        <v>1326855</v>
      </c>
      <c r="T618" s="289">
        <v>1326855</v>
      </c>
      <c r="U618" s="289">
        <v>63073.561000000002</v>
      </c>
      <c r="V618" s="287">
        <v>2017</v>
      </c>
      <c r="W618" s="404"/>
      <c r="X618" s="273" t="str">
        <f t="shared" si="9"/>
        <v/>
      </c>
    </row>
    <row r="619" spans="1:24" x14ac:dyDescent="0.2">
      <c r="A619" s="287">
        <v>10646</v>
      </c>
      <c r="B619" s="288" t="s">
        <v>38</v>
      </c>
      <c r="C619" s="288" t="s">
        <v>1387</v>
      </c>
      <c r="D619" s="288" t="s">
        <v>948</v>
      </c>
      <c r="E619" s="288" t="s">
        <v>948</v>
      </c>
      <c r="F619" s="287">
        <v>528</v>
      </c>
      <c r="G619" s="288" t="s">
        <v>46</v>
      </c>
      <c r="H619" s="288" t="s">
        <v>1393</v>
      </c>
      <c r="I619" s="288" t="s">
        <v>63</v>
      </c>
      <c r="J619" s="287">
        <v>22</v>
      </c>
      <c r="K619" s="287">
        <v>2</v>
      </c>
      <c r="L619" s="288" t="s">
        <v>57</v>
      </c>
      <c r="M619" s="288" t="s">
        <v>47</v>
      </c>
      <c r="N619" s="288" t="s">
        <v>21</v>
      </c>
      <c r="O619" s="288" t="s">
        <v>87</v>
      </c>
      <c r="P619" s="288" t="s">
        <v>50</v>
      </c>
      <c r="Q619" s="289">
        <v>93657</v>
      </c>
      <c r="R619" s="289">
        <v>93657</v>
      </c>
      <c r="S619" s="289">
        <v>1274789</v>
      </c>
      <c r="T619" s="289">
        <v>1274789</v>
      </c>
      <c r="U619" s="289">
        <v>60598.457000000002</v>
      </c>
      <c r="V619" s="287">
        <v>2017</v>
      </c>
      <c r="W619" s="404"/>
      <c r="X619" s="273" t="str">
        <f t="shared" si="9"/>
        <v/>
      </c>
    </row>
    <row r="620" spans="1:24" x14ac:dyDescent="0.2">
      <c r="A620" s="287">
        <v>10687</v>
      </c>
      <c r="B620" s="288" t="s">
        <v>38</v>
      </c>
      <c r="C620" s="288" t="s">
        <v>1387</v>
      </c>
      <c r="D620" s="288" t="s">
        <v>949</v>
      </c>
      <c r="E620" s="288" t="s">
        <v>930</v>
      </c>
      <c r="F620" s="287">
        <v>34688</v>
      </c>
      <c r="G620" s="288" t="s">
        <v>62</v>
      </c>
      <c r="H620" s="288" t="s">
        <v>1392</v>
      </c>
      <c r="I620" s="288" t="s">
        <v>63</v>
      </c>
      <c r="J620" s="287">
        <v>22</v>
      </c>
      <c r="K620" s="287">
        <v>2</v>
      </c>
      <c r="L620" s="288" t="s">
        <v>57</v>
      </c>
      <c r="M620" s="288" t="s">
        <v>40</v>
      </c>
      <c r="N620" s="288" t="s">
        <v>41</v>
      </c>
      <c r="O620" s="288" t="s">
        <v>42</v>
      </c>
      <c r="P620" s="288" t="s">
        <v>1387</v>
      </c>
      <c r="Q620" s="289">
        <v>0</v>
      </c>
      <c r="R620" s="289">
        <v>0</v>
      </c>
      <c r="S620" s="289">
        <v>94893</v>
      </c>
      <c r="T620" s="289">
        <v>94893</v>
      </c>
      <c r="U620" s="289">
        <v>10300</v>
      </c>
      <c r="V620" s="287">
        <v>2017</v>
      </c>
      <c r="W620" s="404"/>
      <c r="X620" s="273" t="str">
        <f t="shared" si="9"/>
        <v/>
      </c>
    </row>
    <row r="621" spans="1:24" x14ac:dyDescent="0.2">
      <c r="A621" s="287">
        <v>10694</v>
      </c>
      <c r="B621" s="288" t="s">
        <v>38</v>
      </c>
      <c r="C621" s="288" t="s">
        <v>1387</v>
      </c>
      <c r="D621" s="288" t="s">
        <v>950</v>
      </c>
      <c r="E621" s="288" t="s">
        <v>951</v>
      </c>
      <c r="F621" s="287">
        <v>49911</v>
      </c>
      <c r="G621" s="288" t="s">
        <v>86</v>
      </c>
      <c r="H621" s="288" t="s">
        <v>1393</v>
      </c>
      <c r="I621" s="288" t="s">
        <v>63</v>
      </c>
      <c r="J621" s="287">
        <v>322122</v>
      </c>
      <c r="K621" s="287">
        <v>6</v>
      </c>
      <c r="L621" s="288" t="s">
        <v>490</v>
      </c>
      <c r="M621" s="288" t="s">
        <v>40</v>
      </c>
      <c r="N621" s="288" t="s">
        <v>41</v>
      </c>
      <c r="O621" s="288" t="s">
        <v>42</v>
      </c>
      <c r="P621" s="288" t="s">
        <v>1387</v>
      </c>
      <c r="Q621" s="289">
        <v>0</v>
      </c>
      <c r="R621" s="289">
        <v>0</v>
      </c>
      <c r="S621" s="289">
        <v>54216</v>
      </c>
      <c r="T621" s="289">
        <v>54216</v>
      </c>
      <c r="U621" s="289">
        <v>5885</v>
      </c>
      <c r="V621" s="287">
        <v>2017</v>
      </c>
      <c r="W621" s="404"/>
      <c r="X621" s="273" t="str">
        <f t="shared" si="9"/>
        <v/>
      </c>
    </row>
    <row r="622" spans="1:24" x14ac:dyDescent="0.2">
      <c r="A622" s="287">
        <v>10700</v>
      </c>
      <c r="B622" s="288" t="s">
        <v>59</v>
      </c>
      <c r="C622" s="288" t="s">
        <v>1387</v>
      </c>
      <c r="D622" s="288" t="s">
        <v>1407</v>
      </c>
      <c r="E622" s="288" t="s">
        <v>2032</v>
      </c>
      <c r="F622" s="287">
        <v>56448</v>
      </c>
      <c r="G622" s="288" t="s">
        <v>95</v>
      </c>
      <c r="H622" s="288" t="s">
        <v>1393</v>
      </c>
      <c r="I622" s="288" t="s">
        <v>63</v>
      </c>
      <c r="J622" s="287">
        <v>322</v>
      </c>
      <c r="K622" s="287">
        <v>7</v>
      </c>
      <c r="L622" s="288" t="s">
        <v>489</v>
      </c>
      <c r="M622" s="288" t="s">
        <v>47</v>
      </c>
      <c r="N622" s="288" t="s">
        <v>164</v>
      </c>
      <c r="O622" s="288" t="s">
        <v>75</v>
      </c>
      <c r="P622" s="288" t="s">
        <v>50</v>
      </c>
      <c r="Q622" s="289">
        <v>0</v>
      </c>
      <c r="R622" s="289">
        <v>0</v>
      </c>
      <c r="S622" s="289">
        <v>0</v>
      </c>
      <c r="T622" s="289">
        <v>0</v>
      </c>
      <c r="U622" s="289">
        <v>0</v>
      </c>
      <c r="V622" s="287">
        <v>2017</v>
      </c>
      <c r="W622" s="404"/>
      <c r="X622" s="273" t="str">
        <f t="shared" si="9"/>
        <v/>
      </c>
    </row>
    <row r="623" spans="1:24" x14ac:dyDescent="0.2">
      <c r="A623" s="287">
        <v>10700</v>
      </c>
      <c r="B623" s="288" t="s">
        <v>59</v>
      </c>
      <c r="C623" s="288" t="s">
        <v>1387</v>
      </c>
      <c r="D623" s="288" t="s">
        <v>1407</v>
      </c>
      <c r="E623" s="288" t="s">
        <v>2032</v>
      </c>
      <c r="F623" s="287">
        <v>56448</v>
      </c>
      <c r="G623" s="288" t="s">
        <v>95</v>
      </c>
      <c r="H623" s="288" t="s">
        <v>1393</v>
      </c>
      <c r="I623" s="288" t="s">
        <v>63</v>
      </c>
      <c r="J623" s="287">
        <v>322</v>
      </c>
      <c r="K623" s="287">
        <v>7</v>
      </c>
      <c r="L623" s="288" t="s">
        <v>489</v>
      </c>
      <c r="M623" s="288" t="s">
        <v>47</v>
      </c>
      <c r="N623" s="288" t="s">
        <v>44</v>
      </c>
      <c r="O623" s="288" t="s">
        <v>44</v>
      </c>
      <c r="P623" s="288" t="s">
        <v>1195</v>
      </c>
      <c r="Q623" s="289">
        <v>0</v>
      </c>
      <c r="R623" s="289">
        <v>0</v>
      </c>
      <c r="S623" s="289">
        <v>0</v>
      </c>
      <c r="T623" s="289">
        <v>0</v>
      </c>
      <c r="U623" s="289">
        <v>0</v>
      </c>
      <c r="V623" s="287">
        <v>2017</v>
      </c>
      <c r="W623" s="404"/>
      <c r="X623" s="273" t="str">
        <f t="shared" si="9"/>
        <v/>
      </c>
    </row>
    <row r="624" spans="1:24" x14ac:dyDescent="0.2">
      <c r="A624" s="287">
        <v>10700</v>
      </c>
      <c r="B624" s="288" t="s">
        <v>59</v>
      </c>
      <c r="C624" s="288" t="s">
        <v>1387</v>
      </c>
      <c r="D624" s="288" t="s">
        <v>1407</v>
      </c>
      <c r="E624" s="288" t="s">
        <v>2032</v>
      </c>
      <c r="F624" s="287">
        <v>56448</v>
      </c>
      <c r="G624" s="288" t="s">
        <v>95</v>
      </c>
      <c r="H624" s="288" t="s">
        <v>1393</v>
      </c>
      <c r="I624" s="288" t="s">
        <v>63</v>
      </c>
      <c r="J624" s="287">
        <v>322</v>
      </c>
      <c r="K624" s="287">
        <v>7</v>
      </c>
      <c r="L624" s="288" t="s">
        <v>489</v>
      </c>
      <c r="M624" s="288" t="s">
        <v>47</v>
      </c>
      <c r="N624" s="288" t="s">
        <v>66</v>
      </c>
      <c r="O624" s="288" t="s">
        <v>66</v>
      </c>
      <c r="P624" s="288" t="s">
        <v>52</v>
      </c>
      <c r="Q624" s="289">
        <v>0</v>
      </c>
      <c r="R624" s="289">
        <v>0</v>
      </c>
      <c r="S624" s="289">
        <v>0</v>
      </c>
      <c r="T624" s="289">
        <v>0</v>
      </c>
      <c r="U624" s="289">
        <v>0</v>
      </c>
      <c r="V624" s="287">
        <v>2017</v>
      </c>
      <c r="W624" s="404"/>
      <c r="X624" s="273" t="str">
        <f t="shared" si="9"/>
        <v/>
      </c>
    </row>
    <row r="625" spans="1:24" x14ac:dyDescent="0.2">
      <c r="A625" s="287">
        <v>10700</v>
      </c>
      <c r="B625" s="288" t="s">
        <v>59</v>
      </c>
      <c r="C625" s="288" t="s">
        <v>1387</v>
      </c>
      <c r="D625" s="288" t="s">
        <v>1407</v>
      </c>
      <c r="E625" s="288" t="s">
        <v>2032</v>
      </c>
      <c r="F625" s="287">
        <v>56448</v>
      </c>
      <c r="G625" s="288" t="s">
        <v>95</v>
      </c>
      <c r="H625" s="288" t="s">
        <v>1393</v>
      </c>
      <c r="I625" s="288" t="s">
        <v>63</v>
      </c>
      <c r="J625" s="287">
        <v>322</v>
      </c>
      <c r="K625" s="287">
        <v>7</v>
      </c>
      <c r="L625" s="288" t="s">
        <v>489</v>
      </c>
      <c r="M625" s="288" t="s">
        <v>47</v>
      </c>
      <c r="N625" s="288" t="s">
        <v>74</v>
      </c>
      <c r="O625" s="288" t="s">
        <v>75</v>
      </c>
      <c r="P625" s="288" t="s">
        <v>50</v>
      </c>
      <c r="Q625" s="289">
        <v>0</v>
      </c>
      <c r="R625" s="289">
        <v>0</v>
      </c>
      <c r="S625" s="289">
        <v>0</v>
      </c>
      <c r="T625" s="289">
        <v>0</v>
      </c>
      <c r="U625" s="289">
        <v>0</v>
      </c>
      <c r="V625" s="287">
        <v>2017</v>
      </c>
      <c r="W625" s="404"/>
      <c r="X625" s="273" t="str">
        <f t="shared" si="9"/>
        <v/>
      </c>
    </row>
    <row r="626" spans="1:24" x14ac:dyDescent="0.2">
      <c r="A626" s="287">
        <v>10725</v>
      </c>
      <c r="B626" s="288" t="s">
        <v>59</v>
      </c>
      <c r="C626" s="288" t="s">
        <v>1387</v>
      </c>
      <c r="D626" s="288" t="s">
        <v>484</v>
      </c>
      <c r="E626" s="288" t="s">
        <v>485</v>
      </c>
      <c r="F626" s="287">
        <v>16909</v>
      </c>
      <c r="G626" s="288" t="s">
        <v>62</v>
      </c>
      <c r="H626" s="288" t="s">
        <v>1392</v>
      </c>
      <c r="I626" s="288" t="s">
        <v>63</v>
      </c>
      <c r="J626" s="287">
        <v>22</v>
      </c>
      <c r="K626" s="287">
        <v>3</v>
      </c>
      <c r="L626" s="288" t="s">
        <v>60</v>
      </c>
      <c r="M626" s="288" t="s">
        <v>43</v>
      </c>
      <c r="N626" s="288" t="s">
        <v>51</v>
      </c>
      <c r="O626" s="288" t="s">
        <v>51</v>
      </c>
      <c r="P626" s="288" t="s">
        <v>52</v>
      </c>
      <c r="Q626" s="289">
        <v>0</v>
      </c>
      <c r="R626" s="289">
        <v>0</v>
      </c>
      <c r="S626" s="289">
        <v>0</v>
      </c>
      <c r="T626" s="289">
        <v>0</v>
      </c>
      <c r="U626" s="289">
        <v>0</v>
      </c>
      <c r="V626" s="287">
        <v>2017</v>
      </c>
      <c r="W626" s="404"/>
      <c r="X626" s="273" t="str">
        <f t="shared" si="9"/>
        <v/>
      </c>
    </row>
    <row r="627" spans="1:24" x14ac:dyDescent="0.2">
      <c r="A627" s="287">
        <v>10725</v>
      </c>
      <c r="B627" s="288" t="s">
        <v>59</v>
      </c>
      <c r="C627" s="288" t="s">
        <v>1387</v>
      </c>
      <c r="D627" s="288" t="s">
        <v>484</v>
      </c>
      <c r="E627" s="288" t="s">
        <v>485</v>
      </c>
      <c r="F627" s="287">
        <v>16909</v>
      </c>
      <c r="G627" s="288" t="s">
        <v>62</v>
      </c>
      <c r="H627" s="288" t="s">
        <v>1392</v>
      </c>
      <c r="I627" s="288" t="s">
        <v>63</v>
      </c>
      <c r="J627" s="287">
        <v>22</v>
      </c>
      <c r="K627" s="287">
        <v>3</v>
      </c>
      <c r="L627" s="288" t="s">
        <v>60</v>
      </c>
      <c r="M627" s="288" t="s">
        <v>43</v>
      </c>
      <c r="N627" s="288" t="s">
        <v>44</v>
      </c>
      <c r="O627" s="288" t="s">
        <v>44</v>
      </c>
      <c r="P627" s="288" t="s">
        <v>1195</v>
      </c>
      <c r="Q627" s="289">
        <v>26674</v>
      </c>
      <c r="R627" s="289">
        <v>26674</v>
      </c>
      <c r="S627" s="289">
        <v>27439</v>
      </c>
      <c r="T627" s="289">
        <v>27439</v>
      </c>
      <c r="U627" s="289">
        <v>60045</v>
      </c>
      <c r="V627" s="287">
        <v>2017</v>
      </c>
      <c r="W627" s="404"/>
      <c r="X627" s="273" t="str">
        <f t="shared" si="9"/>
        <v/>
      </c>
    </row>
    <row r="628" spans="1:24" x14ac:dyDescent="0.2">
      <c r="A628" s="287">
        <v>10725</v>
      </c>
      <c r="B628" s="288" t="s">
        <v>59</v>
      </c>
      <c r="C628" s="288" t="s">
        <v>1387</v>
      </c>
      <c r="D628" s="288" t="s">
        <v>484</v>
      </c>
      <c r="E628" s="288" t="s">
        <v>485</v>
      </c>
      <c r="F628" s="287">
        <v>16909</v>
      </c>
      <c r="G628" s="288" t="s">
        <v>62</v>
      </c>
      <c r="H628" s="288" t="s">
        <v>1392</v>
      </c>
      <c r="I628" s="288" t="s">
        <v>63</v>
      </c>
      <c r="J628" s="287">
        <v>22</v>
      </c>
      <c r="K628" s="287">
        <v>3</v>
      </c>
      <c r="L628" s="288" t="s">
        <v>60</v>
      </c>
      <c r="M628" s="288" t="s">
        <v>46</v>
      </c>
      <c r="N628" s="288" t="s">
        <v>51</v>
      </c>
      <c r="O628" s="288" t="s">
        <v>51</v>
      </c>
      <c r="P628" s="288" t="s">
        <v>52</v>
      </c>
      <c r="Q628" s="289">
        <v>0</v>
      </c>
      <c r="R628" s="289">
        <v>0</v>
      </c>
      <c r="S628" s="289">
        <v>0</v>
      </c>
      <c r="T628" s="289">
        <v>0</v>
      </c>
      <c r="U628" s="289">
        <v>0</v>
      </c>
      <c r="V628" s="287">
        <v>2017</v>
      </c>
      <c r="W628" s="404"/>
      <c r="X628" s="273" t="str">
        <f t="shared" si="9"/>
        <v/>
      </c>
    </row>
    <row r="629" spans="1:24" x14ac:dyDescent="0.2">
      <c r="A629" s="287">
        <v>10725</v>
      </c>
      <c r="B629" s="288" t="s">
        <v>59</v>
      </c>
      <c r="C629" s="288" t="s">
        <v>1387</v>
      </c>
      <c r="D629" s="288" t="s">
        <v>484</v>
      </c>
      <c r="E629" s="288" t="s">
        <v>485</v>
      </c>
      <c r="F629" s="287">
        <v>16909</v>
      </c>
      <c r="G629" s="288" t="s">
        <v>62</v>
      </c>
      <c r="H629" s="288" t="s">
        <v>1392</v>
      </c>
      <c r="I629" s="288" t="s">
        <v>63</v>
      </c>
      <c r="J629" s="287">
        <v>22</v>
      </c>
      <c r="K629" s="287">
        <v>3</v>
      </c>
      <c r="L629" s="288" t="s">
        <v>60</v>
      </c>
      <c r="M629" s="288" t="s">
        <v>46</v>
      </c>
      <c r="N629" s="288" t="s">
        <v>44</v>
      </c>
      <c r="O629" s="288" t="s">
        <v>44</v>
      </c>
      <c r="P629" s="288" t="s">
        <v>1195</v>
      </c>
      <c r="Q629" s="289">
        <v>1986532</v>
      </c>
      <c r="R629" s="289">
        <v>1653125</v>
      </c>
      <c r="S629" s="289">
        <v>2043798</v>
      </c>
      <c r="T629" s="289">
        <v>1700775</v>
      </c>
      <c r="U629" s="289">
        <v>152540</v>
      </c>
      <c r="V629" s="287">
        <v>2017</v>
      </c>
      <c r="W629" s="404"/>
      <c r="X629" s="273" t="str">
        <f t="shared" si="9"/>
        <v/>
      </c>
    </row>
    <row r="630" spans="1:24" x14ac:dyDescent="0.2">
      <c r="A630" s="287">
        <v>10726</v>
      </c>
      <c r="B630" s="288" t="s">
        <v>59</v>
      </c>
      <c r="C630" s="288" t="s">
        <v>1387</v>
      </c>
      <c r="D630" s="288" t="s">
        <v>486</v>
      </c>
      <c r="E630" s="288" t="s">
        <v>486</v>
      </c>
      <c r="F630" s="287">
        <v>11741</v>
      </c>
      <c r="G630" s="288" t="s">
        <v>86</v>
      </c>
      <c r="H630" s="288" t="s">
        <v>1393</v>
      </c>
      <c r="I630" s="288" t="s">
        <v>63</v>
      </c>
      <c r="J630" s="287">
        <v>22</v>
      </c>
      <c r="K630" s="287">
        <v>3</v>
      </c>
      <c r="L630" s="288" t="s">
        <v>60</v>
      </c>
      <c r="M630" s="288" t="s">
        <v>43</v>
      </c>
      <c r="N630" s="288" t="s">
        <v>51</v>
      </c>
      <c r="O630" s="288" t="s">
        <v>51</v>
      </c>
      <c r="P630" s="288" t="s">
        <v>52</v>
      </c>
      <c r="Q630" s="289">
        <v>0</v>
      </c>
      <c r="R630" s="289">
        <v>0</v>
      </c>
      <c r="S630" s="289">
        <v>0</v>
      </c>
      <c r="T630" s="289">
        <v>0</v>
      </c>
      <c r="U630" s="289">
        <v>0</v>
      </c>
      <c r="V630" s="287">
        <v>2017</v>
      </c>
      <c r="W630" s="404" t="s">
        <v>662</v>
      </c>
      <c r="X630" s="273" t="str">
        <f t="shared" si="9"/>
        <v/>
      </c>
    </row>
    <row r="631" spans="1:24" x14ac:dyDescent="0.2">
      <c r="A631" s="287">
        <v>10726</v>
      </c>
      <c r="B631" s="288" t="s">
        <v>59</v>
      </c>
      <c r="C631" s="288" t="s">
        <v>1387</v>
      </c>
      <c r="D631" s="288" t="s">
        <v>486</v>
      </c>
      <c r="E631" s="288" t="s">
        <v>486</v>
      </c>
      <c r="F631" s="287">
        <v>11741</v>
      </c>
      <c r="G631" s="288" t="s">
        <v>86</v>
      </c>
      <c r="H631" s="288" t="s">
        <v>1393</v>
      </c>
      <c r="I631" s="288" t="s">
        <v>63</v>
      </c>
      <c r="J631" s="287">
        <v>22</v>
      </c>
      <c r="K631" s="287">
        <v>3</v>
      </c>
      <c r="L631" s="288" t="s">
        <v>60</v>
      </c>
      <c r="M631" s="288" t="s">
        <v>43</v>
      </c>
      <c r="N631" s="288" t="s">
        <v>44</v>
      </c>
      <c r="O631" s="288" t="s">
        <v>44</v>
      </c>
      <c r="P631" s="288" t="s">
        <v>1195</v>
      </c>
      <c r="Q631" s="289">
        <v>0</v>
      </c>
      <c r="R631" s="289">
        <v>0</v>
      </c>
      <c r="S631" s="289">
        <v>0</v>
      </c>
      <c r="T631" s="289">
        <v>0</v>
      </c>
      <c r="U631" s="289">
        <v>198610</v>
      </c>
      <c r="V631" s="287">
        <v>2017</v>
      </c>
      <c r="W631" s="404" t="s">
        <v>662</v>
      </c>
      <c r="X631" s="273" t="str">
        <f t="shared" si="9"/>
        <v/>
      </c>
    </row>
    <row r="632" spans="1:24" x14ac:dyDescent="0.2">
      <c r="A632" s="287">
        <v>10726</v>
      </c>
      <c r="B632" s="288" t="s">
        <v>59</v>
      </c>
      <c r="C632" s="288" t="s">
        <v>1387</v>
      </c>
      <c r="D632" s="288" t="s">
        <v>486</v>
      </c>
      <c r="E632" s="288" t="s">
        <v>486</v>
      </c>
      <c r="F632" s="287">
        <v>11741</v>
      </c>
      <c r="G632" s="288" t="s">
        <v>86</v>
      </c>
      <c r="H632" s="288" t="s">
        <v>1393</v>
      </c>
      <c r="I632" s="288" t="s">
        <v>63</v>
      </c>
      <c r="J632" s="287">
        <v>22</v>
      </c>
      <c r="K632" s="287">
        <v>3</v>
      </c>
      <c r="L632" s="288" t="s">
        <v>60</v>
      </c>
      <c r="M632" s="288" t="s">
        <v>46</v>
      </c>
      <c r="N632" s="288" t="s">
        <v>51</v>
      </c>
      <c r="O632" s="288" t="s">
        <v>51</v>
      </c>
      <c r="P632" s="288" t="s">
        <v>52</v>
      </c>
      <c r="Q632" s="289">
        <v>0</v>
      </c>
      <c r="R632" s="289">
        <v>0</v>
      </c>
      <c r="S632" s="289">
        <v>0</v>
      </c>
      <c r="T632" s="289">
        <v>0</v>
      </c>
      <c r="U632" s="289">
        <v>0</v>
      </c>
      <c r="V632" s="287">
        <v>2017</v>
      </c>
      <c r="W632" s="404" t="s">
        <v>662</v>
      </c>
      <c r="X632" s="273" t="str">
        <f t="shared" si="9"/>
        <v/>
      </c>
    </row>
    <row r="633" spans="1:24" x14ac:dyDescent="0.2">
      <c r="A633" s="287">
        <v>10726</v>
      </c>
      <c r="B633" s="288" t="s">
        <v>59</v>
      </c>
      <c r="C633" s="288" t="s">
        <v>1387</v>
      </c>
      <c r="D633" s="288" t="s">
        <v>486</v>
      </c>
      <c r="E633" s="288" t="s">
        <v>486</v>
      </c>
      <c r="F633" s="287">
        <v>11741</v>
      </c>
      <c r="G633" s="288" t="s">
        <v>86</v>
      </c>
      <c r="H633" s="288" t="s">
        <v>1393</v>
      </c>
      <c r="I633" s="288" t="s">
        <v>63</v>
      </c>
      <c r="J633" s="287">
        <v>22</v>
      </c>
      <c r="K633" s="287">
        <v>3</v>
      </c>
      <c r="L633" s="288" t="s">
        <v>60</v>
      </c>
      <c r="M633" s="288" t="s">
        <v>46</v>
      </c>
      <c r="N633" s="288" t="s">
        <v>44</v>
      </c>
      <c r="O633" s="288" t="s">
        <v>44</v>
      </c>
      <c r="P633" s="288" t="s">
        <v>1195</v>
      </c>
      <c r="Q633" s="289">
        <v>5243897</v>
      </c>
      <c r="R633" s="289">
        <v>5179677</v>
      </c>
      <c r="S633" s="289">
        <v>5396609</v>
      </c>
      <c r="T633" s="289">
        <v>5330510</v>
      </c>
      <c r="U633" s="289">
        <v>426632</v>
      </c>
      <c r="V633" s="287">
        <v>2017</v>
      </c>
      <c r="W633" s="404" t="s">
        <v>662</v>
      </c>
      <c r="X633" s="273" t="str">
        <f t="shared" si="9"/>
        <v/>
      </c>
    </row>
    <row r="634" spans="1:24" x14ac:dyDescent="0.2">
      <c r="A634" s="287">
        <v>10728</v>
      </c>
      <c r="B634" s="288" t="s">
        <v>38</v>
      </c>
      <c r="C634" s="288" t="s">
        <v>1387</v>
      </c>
      <c r="D634" s="288" t="s">
        <v>952</v>
      </c>
      <c r="E634" s="288" t="s">
        <v>1212</v>
      </c>
      <c r="F634" s="287">
        <v>56838</v>
      </c>
      <c r="G634" s="288" t="s">
        <v>95</v>
      </c>
      <c r="H634" s="288" t="s">
        <v>1393</v>
      </c>
      <c r="I634" s="288" t="s">
        <v>63</v>
      </c>
      <c r="J634" s="287">
        <v>22</v>
      </c>
      <c r="K634" s="287">
        <v>2</v>
      </c>
      <c r="L634" s="288" t="s">
        <v>57</v>
      </c>
      <c r="M634" s="288" t="s">
        <v>40</v>
      </c>
      <c r="N634" s="288" t="s">
        <v>41</v>
      </c>
      <c r="O634" s="288" t="s">
        <v>42</v>
      </c>
      <c r="P634" s="288" t="s">
        <v>1387</v>
      </c>
      <c r="Q634" s="289">
        <v>0</v>
      </c>
      <c r="R634" s="289">
        <v>0</v>
      </c>
      <c r="S634" s="289">
        <v>45760</v>
      </c>
      <c r="T634" s="289">
        <v>45760</v>
      </c>
      <c r="U634" s="289">
        <v>4967</v>
      </c>
      <c r="V634" s="287">
        <v>2017</v>
      </c>
      <c r="W634" s="404"/>
      <c r="X634" s="273" t="str">
        <f t="shared" si="9"/>
        <v/>
      </c>
    </row>
    <row r="635" spans="1:24" x14ac:dyDescent="0.2">
      <c r="A635" s="287">
        <v>10752</v>
      </c>
      <c r="B635" s="288" t="s">
        <v>38</v>
      </c>
      <c r="C635" s="288" t="s">
        <v>1387</v>
      </c>
      <c r="D635" s="288" t="s">
        <v>953</v>
      </c>
      <c r="E635" s="288" t="s">
        <v>954</v>
      </c>
      <c r="F635" s="287">
        <v>10575</v>
      </c>
      <c r="G635" s="288" t="s">
        <v>62</v>
      </c>
      <c r="H635" s="288" t="s">
        <v>1392</v>
      </c>
      <c r="I635" s="288" t="s">
        <v>63</v>
      </c>
      <c r="J635" s="287">
        <v>22</v>
      </c>
      <c r="K635" s="287">
        <v>2</v>
      </c>
      <c r="L635" s="288" t="s">
        <v>57</v>
      </c>
      <c r="M635" s="288" t="s">
        <v>40</v>
      </c>
      <c r="N635" s="288" t="s">
        <v>41</v>
      </c>
      <c r="O635" s="288" t="s">
        <v>42</v>
      </c>
      <c r="P635" s="288" t="s">
        <v>1387</v>
      </c>
      <c r="Q635" s="289">
        <v>0</v>
      </c>
      <c r="R635" s="289">
        <v>0</v>
      </c>
      <c r="S635" s="289">
        <v>142157</v>
      </c>
      <c r="T635" s="289">
        <v>142157</v>
      </c>
      <c r="U635" s="289">
        <v>15430</v>
      </c>
      <c r="V635" s="287">
        <v>2017</v>
      </c>
      <c r="W635" s="404"/>
      <c r="X635" s="273" t="str">
        <f t="shared" si="9"/>
        <v/>
      </c>
    </row>
    <row r="636" spans="1:24" x14ac:dyDescent="0.2">
      <c r="A636" s="287">
        <v>10753</v>
      </c>
      <c r="B636" s="288" t="s">
        <v>38</v>
      </c>
      <c r="C636" s="288" t="s">
        <v>1387</v>
      </c>
      <c r="D636" s="288" t="s">
        <v>955</v>
      </c>
      <c r="E636" s="288" t="s">
        <v>954</v>
      </c>
      <c r="F636" s="287">
        <v>10575</v>
      </c>
      <c r="G636" s="288" t="s">
        <v>62</v>
      </c>
      <c r="H636" s="288" t="s">
        <v>1392</v>
      </c>
      <c r="I636" s="288" t="s">
        <v>63</v>
      </c>
      <c r="J636" s="287">
        <v>22</v>
      </c>
      <c r="K636" s="287">
        <v>2</v>
      </c>
      <c r="L636" s="288" t="s">
        <v>57</v>
      </c>
      <c r="M636" s="288" t="s">
        <v>40</v>
      </c>
      <c r="N636" s="288" t="s">
        <v>41</v>
      </c>
      <c r="O636" s="288" t="s">
        <v>42</v>
      </c>
      <c r="P636" s="288" t="s">
        <v>1387</v>
      </c>
      <c r="Q636" s="289">
        <v>0</v>
      </c>
      <c r="R636" s="289">
        <v>0</v>
      </c>
      <c r="S636" s="289">
        <v>142157</v>
      </c>
      <c r="T636" s="289">
        <v>142157</v>
      </c>
      <c r="U636" s="289">
        <v>15430</v>
      </c>
      <c r="V636" s="287">
        <v>2017</v>
      </c>
      <c r="W636" s="404"/>
      <c r="X636" s="273" t="str">
        <f t="shared" si="9"/>
        <v/>
      </c>
    </row>
    <row r="637" spans="1:24" x14ac:dyDescent="0.2">
      <c r="A637" s="287">
        <v>10765</v>
      </c>
      <c r="B637" s="288" t="s">
        <v>38</v>
      </c>
      <c r="C637" s="288" t="s">
        <v>1387</v>
      </c>
      <c r="D637" s="288" t="s">
        <v>487</v>
      </c>
      <c r="E637" s="288" t="s">
        <v>2033</v>
      </c>
      <c r="F637" s="287">
        <v>56402</v>
      </c>
      <c r="G637" s="288" t="s">
        <v>95</v>
      </c>
      <c r="H637" s="288" t="s">
        <v>1393</v>
      </c>
      <c r="I637" s="288" t="s">
        <v>63</v>
      </c>
      <c r="J637" s="287">
        <v>22</v>
      </c>
      <c r="K637" s="287">
        <v>2</v>
      </c>
      <c r="L637" s="288" t="s">
        <v>57</v>
      </c>
      <c r="M637" s="288" t="s">
        <v>47</v>
      </c>
      <c r="N637" s="288" t="s">
        <v>510</v>
      </c>
      <c r="O637" s="288" t="s">
        <v>72</v>
      </c>
      <c r="P637" s="288" t="s">
        <v>1195</v>
      </c>
      <c r="Q637" s="289">
        <v>7054</v>
      </c>
      <c r="R637" s="289">
        <v>7054</v>
      </c>
      <c r="S637" s="289">
        <v>17636</v>
      </c>
      <c r="T637" s="289">
        <v>17636</v>
      </c>
      <c r="U637" s="289">
        <v>829.34500000000003</v>
      </c>
      <c r="V637" s="287">
        <v>2017</v>
      </c>
      <c r="W637" s="404"/>
      <c r="X637" s="273" t="str">
        <f t="shared" si="9"/>
        <v/>
      </c>
    </row>
    <row r="638" spans="1:24" x14ac:dyDescent="0.2">
      <c r="A638" s="287">
        <v>10765</v>
      </c>
      <c r="B638" s="288" t="s">
        <v>38</v>
      </c>
      <c r="C638" s="288" t="s">
        <v>1387</v>
      </c>
      <c r="D638" s="288" t="s">
        <v>487</v>
      </c>
      <c r="E638" s="288" t="s">
        <v>2033</v>
      </c>
      <c r="F638" s="287">
        <v>56402</v>
      </c>
      <c r="G638" s="288" t="s">
        <v>95</v>
      </c>
      <c r="H638" s="288" t="s">
        <v>1393</v>
      </c>
      <c r="I638" s="288" t="s">
        <v>63</v>
      </c>
      <c r="J638" s="287">
        <v>22</v>
      </c>
      <c r="K638" s="287">
        <v>2</v>
      </c>
      <c r="L638" s="288" t="s">
        <v>57</v>
      </c>
      <c r="M638" s="288" t="s">
        <v>47</v>
      </c>
      <c r="N638" s="288" t="s">
        <v>74</v>
      </c>
      <c r="O638" s="288" t="s">
        <v>75</v>
      </c>
      <c r="P638" s="288" t="s">
        <v>50</v>
      </c>
      <c r="Q638" s="289">
        <v>48134</v>
      </c>
      <c r="R638" s="289">
        <v>48134</v>
      </c>
      <c r="S638" s="289">
        <v>490966</v>
      </c>
      <c r="T638" s="289">
        <v>490966</v>
      </c>
      <c r="U638" s="289">
        <v>25682.654999999999</v>
      </c>
      <c r="V638" s="287">
        <v>2017</v>
      </c>
      <c r="W638" s="404"/>
      <c r="X638" s="273">
        <f t="shared" si="9"/>
        <v>19.116637279128657</v>
      </c>
    </row>
    <row r="639" spans="1:24" x14ac:dyDescent="0.2">
      <c r="A639" s="287">
        <v>10766</v>
      </c>
      <c r="B639" s="288" t="s">
        <v>38</v>
      </c>
      <c r="C639" s="288" t="s">
        <v>1387</v>
      </c>
      <c r="D639" s="288" t="s">
        <v>488</v>
      </c>
      <c r="E639" s="288" t="s">
        <v>2033</v>
      </c>
      <c r="F639" s="287">
        <v>56402</v>
      </c>
      <c r="G639" s="288" t="s">
        <v>95</v>
      </c>
      <c r="H639" s="288" t="s">
        <v>1393</v>
      </c>
      <c r="I639" s="288" t="s">
        <v>63</v>
      </c>
      <c r="J639" s="287">
        <v>22</v>
      </c>
      <c r="K639" s="287">
        <v>2</v>
      </c>
      <c r="L639" s="288" t="s">
        <v>57</v>
      </c>
      <c r="M639" s="288" t="s">
        <v>47</v>
      </c>
      <c r="N639" s="288" t="s">
        <v>510</v>
      </c>
      <c r="O639" s="288" t="s">
        <v>72</v>
      </c>
      <c r="P639" s="288" t="s">
        <v>1195</v>
      </c>
      <c r="Q639" s="289">
        <v>0</v>
      </c>
      <c r="R639" s="289">
        <v>0</v>
      </c>
      <c r="S639" s="289">
        <v>0</v>
      </c>
      <c r="T639" s="289">
        <v>0</v>
      </c>
      <c r="U639" s="289">
        <v>0</v>
      </c>
      <c r="V639" s="287">
        <v>2017</v>
      </c>
      <c r="W639" s="404"/>
      <c r="X639" s="273" t="str">
        <f t="shared" si="9"/>
        <v/>
      </c>
    </row>
    <row r="640" spans="1:24" x14ac:dyDescent="0.2">
      <c r="A640" s="287">
        <v>10766</v>
      </c>
      <c r="B640" s="288" t="s">
        <v>38</v>
      </c>
      <c r="C640" s="288" t="s">
        <v>1387</v>
      </c>
      <c r="D640" s="288" t="s">
        <v>488</v>
      </c>
      <c r="E640" s="288" t="s">
        <v>2033</v>
      </c>
      <c r="F640" s="287">
        <v>56402</v>
      </c>
      <c r="G640" s="288" t="s">
        <v>95</v>
      </c>
      <c r="H640" s="288" t="s">
        <v>1393</v>
      </c>
      <c r="I640" s="288" t="s">
        <v>63</v>
      </c>
      <c r="J640" s="287">
        <v>22</v>
      </c>
      <c r="K640" s="287">
        <v>2</v>
      </c>
      <c r="L640" s="288" t="s">
        <v>57</v>
      </c>
      <c r="M640" s="288" t="s">
        <v>47</v>
      </c>
      <c r="N640" s="288" t="s">
        <v>74</v>
      </c>
      <c r="O640" s="288" t="s">
        <v>75</v>
      </c>
      <c r="P640" s="288" t="s">
        <v>50</v>
      </c>
      <c r="Q640" s="289">
        <v>157358</v>
      </c>
      <c r="R640" s="289">
        <v>157358</v>
      </c>
      <c r="S640" s="289">
        <v>1605052</v>
      </c>
      <c r="T640" s="289">
        <v>1605052</v>
      </c>
      <c r="U640" s="289">
        <v>90381</v>
      </c>
      <c r="V640" s="287">
        <v>2017</v>
      </c>
      <c r="W640" s="404"/>
      <c r="X640" s="273">
        <f t="shared" si="9"/>
        <v>17.758732476958652</v>
      </c>
    </row>
    <row r="641" spans="1:24" x14ac:dyDescent="0.2">
      <c r="A641" s="287">
        <v>10817</v>
      </c>
      <c r="B641" s="288" t="s">
        <v>38</v>
      </c>
      <c r="C641" s="288" t="s">
        <v>1387</v>
      </c>
      <c r="D641" s="288" t="s">
        <v>956</v>
      </c>
      <c r="E641" s="288" t="s">
        <v>957</v>
      </c>
      <c r="F641" s="287">
        <v>5811</v>
      </c>
      <c r="G641" s="288" t="s">
        <v>62</v>
      </c>
      <c r="H641" s="288" t="s">
        <v>1392</v>
      </c>
      <c r="I641" s="288" t="s">
        <v>63</v>
      </c>
      <c r="J641" s="287">
        <v>22</v>
      </c>
      <c r="K641" s="287">
        <v>2</v>
      </c>
      <c r="L641" s="288" t="s">
        <v>57</v>
      </c>
      <c r="M641" s="288" t="s">
        <v>40</v>
      </c>
      <c r="N641" s="288" t="s">
        <v>41</v>
      </c>
      <c r="O641" s="288" t="s">
        <v>42</v>
      </c>
      <c r="P641" s="288" t="s">
        <v>1387</v>
      </c>
      <c r="Q641" s="289">
        <v>0</v>
      </c>
      <c r="R641" s="289">
        <v>0</v>
      </c>
      <c r="S641" s="289">
        <v>43365</v>
      </c>
      <c r="T641" s="289">
        <v>43365</v>
      </c>
      <c r="U641" s="289">
        <v>4707</v>
      </c>
      <c r="V641" s="287">
        <v>2017</v>
      </c>
      <c r="W641" s="404"/>
      <c r="X641" s="273" t="str">
        <f t="shared" si="9"/>
        <v/>
      </c>
    </row>
    <row r="642" spans="1:24" x14ac:dyDescent="0.2">
      <c r="A642" s="287">
        <v>10823</v>
      </c>
      <c r="B642" s="288" t="s">
        <v>59</v>
      </c>
      <c r="C642" s="288" t="s">
        <v>1387</v>
      </c>
      <c r="D642" s="288" t="s">
        <v>1951</v>
      </c>
      <c r="E642" s="288" t="s">
        <v>2304</v>
      </c>
      <c r="F642" s="287">
        <v>11427</v>
      </c>
      <c r="G642" s="288" t="s">
        <v>86</v>
      </c>
      <c r="H642" s="288" t="s">
        <v>1393</v>
      </c>
      <c r="I642" s="288" t="s">
        <v>63</v>
      </c>
      <c r="J642" s="287">
        <v>22132</v>
      </c>
      <c r="K642" s="287">
        <v>5</v>
      </c>
      <c r="L642" s="288" t="s">
        <v>493</v>
      </c>
      <c r="M642" s="288" t="s">
        <v>55</v>
      </c>
      <c r="N642" s="288" t="s">
        <v>51</v>
      </c>
      <c r="O642" s="288" t="s">
        <v>51</v>
      </c>
      <c r="P642" s="288" t="s">
        <v>52</v>
      </c>
      <c r="Q642" s="289">
        <v>14629</v>
      </c>
      <c r="R642" s="289">
        <v>4625</v>
      </c>
      <c r="S642" s="289">
        <v>84222</v>
      </c>
      <c r="T642" s="289">
        <v>26608</v>
      </c>
      <c r="U642" s="289">
        <v>6496.42</v>
      </c>
      <c r="V642" s="287">
        <v>2017</v>
      </c>
      <c r="W642" s="404"/>
      <c r="X642" s="273" t="str">
        <f t="shared" si="9"/>
        <v/>
      </c>
    </row>
    <row r="643" spans="1:24" x14ac:dyDescent="0.2">
      <c r="A643" s="287">
        <v>10823</v>
      </c>
      <c r="B643" s="288" t="s">
        <v>59</v>
      </c>
      <c r="C643" s="288" t="s">
        <v>1387</v>
      </c>
      <c r="D643" s="288" t="s">
        <v>1951</v>
      </c>
      <c r="E643" s="288" t="s">
        <v>2304</v>
      </c>
      <c r="F643" s="287">
        <v>11427</v>
      </c>
      <c r="G643" s="288" t="s">
        <v>86</v>
      </c>
      <c r="H643" s="288" t="s">
        <v>1393</v>
      </c>
      <c r="I643" s="288" t="s">
        <v>63</v>
      </c>
      <c r="J643" s="287">
        <v>22132</v>
      </c>
      <c r="K643" s="287">
        <v>5</v>
      </c>
      <c r="L643" s="288" t="s">
        <v>493</v>
      </c>
      <c r="M643" s="288" t="s">
        <v>40</v>
      </c>
      <c r="N643" s="288" t="s">
        <v>41</v>
      </c>
      <c r="O643" s="288" t="s">
        <v>42</v>
      </c>
      <c r="P643" s="288" t="s">
        <v>1387</v>
      </c>
      <c r="Q643" s="289">
        <v>0</v>
      </c>
      <c r="R643" s="289">
        <v>0</v>
      </c>
      <c r="S643" s="289">
        <v>36073</v>
      </c>
      <c r="T643" s="289">
        <v>36073</v>
      </c>
      <c r="U643" s="289">
        <v>3915.45</v>
      </c>
      <c r="V643" s="287">
        <v>2017</v>
      </c>
      <c r="W643" s="404"/>
      <c r="X643" s="273" t="str">
        <f t="shared" si="9"/>
        <v/>
      </c>
    </row>
    <row r="644" spans="1:24" x14ac:dyDescent="0.2">
      <c r="A644" s="287">
        <v>10823</v>
      </c>
      <c r="B644" s="288" t="s">
        <v>59</v>
      </c>
      <c r="C644" s="288" t="s">
        <v>1387</v>
      </c>
      <c r="D644" s="288" t="s">
        <v>1951</v>
      </c>
      <c r="E644" s="288" t="s">
        <v>2304</v>
      </c>
      <c r="F644" s="287">
        <v>11427</v>
      </c>
      <c r="G644" s="288" t="s">
        <v>86</v>
      </c>
      <c r="H644" s="288" t="s">
        <v>1393</v>
      </c>
      <c r="I644" s="288" t="s">
        <v>63</v>
      </c>
      <c r="J644" s="287">
        <v>22132</v>
      </c>
      <c r="K644" s="287">
        <v>5</v>
      </c>
      <c r="L644" s="288" t="s">
        <v>493</v>
      </c>
      <c r="M644" s="288" t="s">
        <v>546</v>
      </c>
      <c r="N644" s="288" t="s">
        <v>547</v>
      </c>
      <c r="O644" s="288" t="s">
        <v>547</v>
      </c>
      <c r="P644" s="288" t="s">
        <v>1387</v>
      </c>
      <c r="Q644" s="289">
        <v>0</v>
      </c>
      <c r="R644" s="289">
        <v>0</v>
      </c>
      <c r="S644" s="289">
        <v>7607</v>
      </c>
      <c r="T644" s="289">
        <v>7607</v>
      </c>
      <c r="U644" s="289">
        <v>825.66</v>
      </c>
      <c r="V644" s="287">
        <v>2017</v>
      </c>
      <c r="W644" s="404"/>
      <c r="X644" s="273" t="str">
        <f t="shared" si="9"/>
        <v/>
      </c>
    </row>
    <row r="645" spans="1:24" x14ac:dyDescent="0.2">
      <c r="A645" s="287">
        <v>10823</v>
      </c>
      <c r="B645" s="288" t="s">
        <v>59</v>
      </c>
      <c r="C645" s="288" t="s">
        <v>1387</v>
      </c>
      <c r="D645" s="288" t="s">
        <v>1951</v>
      </c>
      <c r="E645" s="288" t="s">
        <v>2304</v>
      </c>
      <c r="F645" s="287">
        <v>11427</v>
      </c>
      <c r="G645" s="288" t="s">
        <v>86</v>
      </c>
      <c r="H645" s="288" t="s">
        <v>1393</v>
      </c>
      <c r="I645" s="288" t="s">
        <v>63</v>
      </c>
      <c r="J645" s="287">
        <v>22132</v>
      </c>
      <c r="K645" s="287">
        <v>5</v>
      </c>
      <c r="L645" s="288" t="s">
        <v>493</v>
      </c>
      <c r="M645" s="288" t="s">
        <v>47</v>
      </c>
      <c r="N645" s="288" t="s">
        <v>51</v>
      </c>
      <c r="O645" s="288" t="s">
        <v>51</v>
      </c>
      <c r="P645" s="288" t="s">
        <v>52</v>
      </c>
      <c r="Q645" s="289">
        <v>8847</v>
      </c>
      <c r="R645" s="289">
        <v>1050</v>
      </c>
      <c r="S645" s="289">
        <v>50327</v>
      </c>
      <c r="T645" s="289">
        <v>5967</v>
      </c>
      <c r="U645" s="289">
        <v>1442.105</v>
      </c>
      <c r="V645" s="287">
        <v>2017</v>
      </c>
      <c r="W645" s="404"/>
      <c r="X645" s="273" t="str">
        <f t="shared" si="9"/>
        <v/>
      </c>
    </row>
    <row r="646" spans="1:24" x14ac:dyDescent="0.2">
      <c r="A646" s="287">
        <v>10823</v>
      </c>
      <c r="B646" s="288" t="s">
        <v>59</v>
      </c>
      <c r="C646" s="288" t="s">
        <v>1387</v>
      </c>
      <c r="D646" s="288" t="s">
        <v>1951</v>
      </c>
      <c r="E646" s="288" t="s">
        <v>2304</v>
      </c>
      <c r="F646" s="287">
        <v>11427</v>
      </c>
      <c r="G646" s="288" t="s">
        <v>86</v>
      </c>
      <c r="H646" s="288" t="s">
        <v>1393</v>
      </c>
      <c r="I646" s="288" t="s">
        <v>63</v>
      </c>
      <c r="J646" s="287">
        <v>22132</v>
      </c>
      <c r="K646" s="287">
        <v>5</v>
      </c>
      <c r="L646" s="288" t="s">
        <v>493</v>
      </c>
      <c r="M646" s="288" t="s">
        <v>47</v>
      </c>
      <c r="N646" s="288" t="s">
        <v>73</v>
      </c>
      <c r="O646" s="288" t="s">
        <v>54</v>
      </c>
      <c r="P646" s="288" t="s">
        <v>45</v>
      </c>
      <c r="Q646" s="289">
        <v>1653982</v>
      </c>
      <c r="R646" s="289">
        <v>194539</v>
      </c>
      <c r="S646" s="289">
        <v>1005764</v>
      </c>
      <c r="T646" s="289">
        <v>118295</v>
      </c>
      <c r="U646" s="289">
        <v>28585.215</v>
      </c>
      <c r="V646" s="287">
        <v>2017</v>
      </c>
      <c r="W646" s="404"/>
      <c r="X646" s="273" t="str">
        <f t="shared" si="9"/>
        <v/>
      </c>
    </row>
    <row r="647" spans="1:24" x14ac:dyDescent="0.2">
      <c r="A647" s="287">
        <v>10823</v>
      </c>
      <c r="B647" s="288" t="s">
        <v>59</v>
      </c>
      <c r="C647" s="288" t="s">
        <v>1387</v>
      </c>
      <c r="D647" s="288" t="s">
        <v>1951</v>
      </c>
      <c r="E647" s="288" t="s">
        <v>2304</v>
      </c>
      <c r="F647" s="287">
        <v>11427</v>
      </c>
      <c r="G647" s="288" t="s">
        <v>86</v>
      </c>
      <c r="H647" s="288" t="s">
        <v>1393</v>
      </c>
      <c r="I647" s="288" t="s">
        <v>63</v>
      </c>
      <c r="J647" s="287">
        <v>22132</v>
      </c>
      <c r="K647" s="287">
        <v>5</v>
      </c>
      <c r="L647" s="288" t="s">
        <v>493</v>
      </c>
      <c r="M647" s="288" t="s">
        <v>76</v>
      </c>
      <c r="N647" s="288" t="s">
        <v>77</v>
      </c>
      <c r="O647" s="288" t="s">
        <v>77</v>
      </c>
      <c r="P647" s="288" t="s">
        <v>1387</v>
      </c>
      <c r="Q647" s="289">
        <v>0</v>
      </c>
      <c r="R647" s="289">
        <v>0</v>
      </c>
      <c r="S647" s="289">
        <v>19126</v>
      </c>
      <c r="T647" s="289">
        <v>19126</v>
      </c>
      <c r="U647" s="289">
        <v>2076.0300000000002</v>
      </c>
      <c r="V647" s="287">
        <v>2017</v>
      </c>
      <c r="W647" s="404"/>
      <c r="X647" s="273" t="str">
        <f t="shared" ref="X647:X710" si="10">IF(OR(K647&gt;3,T647=0),"",IF(N647="WDS",T647/U647,""))</f>
        <v/>
      </c>
    </row>
    <row r="648" spans="1:24" x14ac:dyDescent="0.2">
      <c r="A648" s="287">
        <v>10824</v>
      </c>
      <c r="B648" s="288" t="s">
        <v>38</v>
      </c>
      <c r="C648" s="288" t="s">
        <v>1387</v>
      </c>
      <c r="D648" s="288" t="s">
        <v>958</v>
      </c>
      <c r="E648" s="288" t="s">
        <v>959</v>
      </c>
      <c r="F648" s="287">
        <v>11426</v>
      </c>
      <c r="G648" s="288" t="s">
        <v>86</v>
      </c>
      <c r="H648" s="288" t="s">
        <v>1393</v>
      </c>
      <c r="I648" s="288" t="s">
        <v>63</v>
      </c>
      <c r="J648" s="287">
        <v>22</v>
      </c>
      <c r="K648" s="287">
        <v>2</v>
      </c>
      <c r="L648" s="288" t="s">
        <v>57</v>
      </c>
      <c r="M648" s="288" t="s">
        <v>40</v>
      </c>
      <c r="N648" s="288" t="s">
        <v>41</v>
      </c>
      <c r="O648" s="288" t="s">
        <v>42</v>
      </c>
      <c r="P648" s="288" t="s">
        <v>1387</v>
      </c>
      <c r="Q648" s="289">
        <v>0</v>
      </c>
      <c r="R648" s="289">
        <v>0</v>
      </c>
      <c r="S648" s="289">
        <v>72019</v>
      </c>
      <c r="T648" s="289">
        <v>72019</v>
      </c>
      <c r="U648" s="289">
        <v>7817</v>
      </c>
      <c r="V648" s="287">
        <v>2017</v>
      </c>
      <c r="W648" s="404"/>
      <c r="X648" s="273" t="str">
        <f t="shared" si="10"/>
        <v/>
      </c>
    </row>
    <row r="649" spans="1:24" x14ac:dyDescent="0.2">
      <c r="A649" s="287">
        <v>10825</v>
      </c>
      <c r="B649" s="288" t="s">
        <v>38</v>
      </c>
      <c r="C649" s="288" t="s">
        <v>1387</v>
      </c>
      <c r="D649" s="288" t="s">
        <v>960</v>
      </c>
      <c r="E649" s="288" t="s">
        <v>959</v>
      </c>
      <c r="F649" s="287">
        <v>11426</v>
      </c>
      <c r="G649" s="288" t="s">
        <v>86</v>
      </c>
      <c r="H649" s="288" t="s">
        <v>1393</v>
      </c>
      <c r="I649" s="288" t="s">
        <v>63</v>
      </c>
      <c r="J649" s="287">
        <v>22</v>
      </c>
      <c r="K649" s="287">
        <v>2</v>
      </c>
      <c r="L649" s="288" t="s">
        <v>57</v>
      </c>
      <c r="M649" s="288" t="s">
        <v>40</v>
      </c>
      <c r="N649" s="288" t="s">
        <v>41</v>
      </c>
      <c r="O649" s="288" t="s">
        <v>42</v>
      </c>
      <c r="P649" s="288" t="s">
        <v>1387</v>
      </c>
      <c r="Q649" s="289">
        <v>0</v>
      </c>
      <c r="R649" s="289">
        <v>0</v>
      </c>
      <c r="S649" s="289">
        <v>32468</v>
      </c>
      <c r="T649" s="289">
        <v>32468</v>
      </c>
      <c r="U649" s="289">
        <v>3524</v>
      </c>
      <c r="V649" s="287">
        <v>2017</v>
      </c>
      <c r="W649" s="404"/>
      <c r="X649" s="273" t="str">
        <f t="shared" si="10"/>
        <v/>
      </c>
    </row>
    <row r="650" spans="1:24" x14ac:dyDescent="0.2">
      <c r="A650" s="287">
        <v>10838</v>
      </c>
      <c r="B650" s="288" t="s">
        <v>38</v>
      </c>
      <c r="C650" s="288" t="s">
        <v>1387</v>
      </c>
      <c r="D650" s="288" t="s">
        <v>961</v>
      </c>
      <c r="E650" s="288" t="s">
        <v>961</v>
      </c>
      <c r="F650" s="287">
        <v>56084</v>
      </c>
      <c r="G650" s="288" t="s">
        <v>101</v>
      </c>
      <c r="H650" s="288" t="s">
        <v>1393</v>
      </c>
      <c r="I650" s="288" t="s">
        <v>63</v>
      </c>
      <c r="J650" s="287">
        <v>22</v>
      </c>
      <c r="K650" s="287">
        <v>2</v>
      </c>
      <c r="L650" s="288" t="s">
        <v>57</v>
      </c>
      <c r="M650" s="288" t="s">
        <v>47</v>
      </c>
      <c r="N650" s="288" t="s">
        <v>74</v>
      </c>
      <c r="O650" s="288" t="s">
        <v>75</v>
      </c>
      <c r="P650" s="288" t="s">
        <v>50</v>
      </c>
      <c r="Q650" s="289">
        <v>217947</v>
      </c>
      <c r="R650" s="289">
        <v>217947</v>
      </c>
      <c r="S650" s="289">
        <v>1852553</v>
      </c>
      <c r="T650" s="289">
        <v>1852553</v>
      </c>
      <c r="U650" s="289">
        <v>137919</v>
      </c>
      <c r="V650" s="287">
        <v>2017</v>
      </c>
      <c r="W650" s="404"/>
      <c r="X650" s="273">
        <f t="shared" si="10"/>
        <v>13.432181207810382</v>
      </c>
    </row>
    <row r="651" spans="1:24" x14ac:dyDescent="0.2">
      <c r="A651" s="287">
        <v>10839</v>
      </c>
      <c r="B651" s="288" t="s">
        <v>38</v>
      </c>
      <c r="C651" s="288" t="s">
        <v>1387</v>
      </c>
      <c r="D651" s="288" t="s">
        <v>962</v>
      </c>
      <c r="E651" s="288" t="s">
        <v>1213</v>
      </c>
      <c r="F651" s="287">
        <v>55840</v>
      </c>
      <c r="G651" s="288" t="s">
        <v>101</v>
      </c>
      <c r="H651" s="288" t="s">
        <v>1393</v>
      </c>
      <c r="I651" s="288" t="s">
        <v>63</v>
      </c>
      <c r="J651" s="287">
        <v>22</v>
      </c>
      <c r="K651" s="287">
        <v>2</v>
      </c>
      <c r="L651" s="288" t="s">
        <v>57</v>
      </c>
      <c r="M651" s="288" t="s">
        <v>47</v>
      </c>
      <c r="N651" s="288" t="s">
        <v>74</v>
      </c>
      <c r="O651" s="288" t="s">
        <v>75</v>
      </c>
      <c r="P651" s="288" t="s">
        <v>50</v>
      </c>
      <c r="Q651" s="289">
        <v>201007</v>
      </c>
      <c r="R651" s="289">
        <v>201007</v>
      </c>
      <c r="S651" s="289">
        <v>1608056</v>
      </c>
      <c r="T651" s="289">
        <v>1608056</v>
      </c>
      <c r="U651" s="289">
        <v>120955</v>
      </c>
      <c r="V651" s="287">
        <v>2017</v>
      </c>
      <c r="W651" s="404"/>
      <c r="X651" s="273">
        <f t="shared" si="10"/>
        <v>13.294663304534744</v>
      </c>
    </row>
    <row r="652" spans="1:24" x14ac:dyDescent="0.2">
      <c r="A652" s="287">
        <v>10848</v>
      </c>
      <c r="B652" s="288" t="s">
        <v>38</v>
      </c>
      <c r="C652" s="288" t="s">
        <v>1387</v>
      </c>
      <c r="D652" s="288" t="s">
        <v>963</v>
      </c>
      <c r="E652" s="288" t="s">
        <v>964</v>
      </c>
      <c r="F652" s="287">
        <v>49997</v>
      </c>
      <c r="G652" s="288" t="s">
        <v>62</v>
      </c>
      <c r="H652" s="288" t="s">
        <v>1392</v>
      </c>
      <c r="I652" s="288" t="s">
        <v>63</v>
      </c>
      <c r="J652" s="287">
        <v>22</v>
      </c>
      <c r="K652" s="287">
        <v>2</v>
      </c>
      <c r="L652" s="288" t="s">
        <v>57</v>
      </c>
      <c r="M652" s="288" t="s">
        <v>40</v>
      </c>
      <c r="N652" s="288" t="s">
        <v>41</v>
      </c>
      <c r="O652" s="288" t="s">
        <v>42</v>
      </c>
      <c r="P652" s="288" t="s">
        <v>1387</v>
      </c>
      <c r="Q652" s="289">
        <v>0</v>
      </c>
      <c r="R652" s="289">
        <v>0</v>
      </c>
      <c r="S652" s="289">
        <v>35793</v>
      </c>
      <c r="T652" s="289">
        <v>35793</v>
      </c>
      <c r="U652" s="289">
        <v>3885</v>
      </c>
      <c r="V652" s="287">
        <v>2017</v>
      </c>
      <c r="W652" s="404"/>
      <c r="X652" s="273" t="str">
        <f t="shared" si="10"/>
        <v/>
      </c>
    </row>
    <row r="653" spans="1:24" x14ac:dyDescent="0.2">
      <c r="A653" s="287">
        <v>10853</v>
      </c>
      <c r="B653" s="288" t="s">
        <v>38</v>
      </c>
      <c r="C653" s="288" t="s">
        <v>1387</v>
      </c>
      <c r="D653" s="288" t="s">
        <v>965</v>
      </c>
      <c r="E653" s="288" t="s">
        <v>966</v>
      </c>
      <c r="F653" s="287">
        <v>8736</v>
      </c>
      <c r="G653" s="288" t="s">
        <v>62</v>
      </c>
      <c r="H653" s="288" t="s">
        <v>1392</v>
      </c>
      <c r="I653" s="288" t="s">
        <v>63</v>
      </c>
      <c r="J653" s="287">
        <v>322</v>
      </c>
      <c r="K653" s="287">
        <v>6</v>
      </c>
      <c r="L653" s="288" t="s">
        <v>490</v>
      </c>
      <c r="M653" s="288" t="s">
        <v>40</v>
      </c>
      <c r="N653" s="288" t="s">
        <v>41</v>
      </c>
      <c r="O653" s="288" t="s">
        <v>42</v>
      </c>
      <c r="P653" s="288" t="s">
        <v>1387</v>
      </c>
      <c r="Q653" s="289">
        <v>0</v>
      </c>
      <c r="R653" s="289">
        <v>0</v>
      </c>
      <c r="S653" s="289">
        <v>29400</v>
      </c>
      <c r="T653" s="289">
        <v>29400</v>
      </c>
      <c r="U653" s="289">
        <v>3191</v>
      </c>
      <c r="V653" s="287">
        <v>2017</v>
      </c>
      <c r="W653" s="404"/>
      <c r="X653" s="273" t="str">
        <f t="shared" si="10"/>
        <v/>
      </c>
    </row>
    <row r="654" spans="1:24" x14ac:dyDescent="0.2">
      <c r="A654" s="287">
        <v>10872</v>
      </c>
      <c r="B654" s="288" t="s">
        <v>38</v>
      </c>
      <c r="C654" s="288" t="s">
        <v>1387</v>
      </c>
      <c r="D654" s="288" t="s">
        <v>2305</v>
      </c>
      <c r="E654" s="288" t="s">
        <v>883</v>
      </c>
      <c r="F654" s="287">
        <v>56590</v>
      </c>
      <c r="G654" s="288" t="s">
        <v>62</v>
      </c>
      <c r="H654" s="288" t="s">
        <v>1392</v>
      </c>
      <c r="I654" s="288" t="s">
        <v>63</v>
      </c>
      <c r="J654" s="287">
        <v>22</v>
      </c>
      <c r="K654" s="287">
        <v>2</v>
      </c>
      <c r="L654" s="288" t="s">
        <v>57</v>
      </c>
      <c r="M654" s="288" t="s">
        <v>40</v>
      </c>
      <c r="N654" s="288" t="s">
        <v>41</v>
      </c>
      <c r="O654" s="288" t="s">
        <v>42</v>
      </c>
      <c r="P654" s="288" t="s">
        <v>1387</v>
      </c>
      <c r="Q654" s="289">
        <v>0</v>
      </c>
      <c r="R654" s="289">
        <v>0</v>
      </c>
      <c r="S654" s="289">
        <v>20230</v>
      </c>
      <c r="T654" s="289">
        <v>20230</v>
      </c>
      <c r="U654" s="289">
        <v>2196</v>
      </c>
      <c r="V654" s="287">
        <v>2017</v>
      </c>
      <c r="W654" s="404"/>
      <c r="X654" s="273" t="str">
        <f t="shared" si="10"/>
        <v/>
      </c>
    </row>
    <row r="655" spans="1:24" x14ac:dyDescent="0.2">
      <c r="A655" s="287">
        <v>10883</v>
      </c>
      <c r="B655" s="288" t="s">
        <v>59</v>
      </c>
      <c r="C655" s="288" t="s">
        <v>1387</v>
      </c>
      <c r="D655" s="288" t="s">
        <v>499</v>
      </c>
      <c r="E655" s="288" t="s">
        <v>500</v>
      </c>
      <c r="F655" s="287">
        <v>12258</v>
      </c>
      <c r="G655" s="288" t="s">
        <v>86</v>
      </c>
      <c r="H655" s="288" t="s">
        <v>1393</v>
      </c>
      <c r="I655" s="288" t="s">
        <v>63</v>
      </c>
      <c r="J655" s="287">
        <v>622</v>
      </c>
      <c r="K655" s="287">
        <v>5</v>
      </c>
      <c r="L655" s="288" t="s">
        <v>493</v>
      </c>
      <c r="M655" s="288" t="s">
        <v>55</v>
      </c>
      <c r="N655" s="288" t="s">
        <v>51</v>
      </c>
      <c r="O655" s="288" t="s">
        <v>51</v>
      </c>
      <c r="P655" s="288" t="s">
        <v>52</v>
      </c>
      <c r="Q655" s="289">
        <v>6207</v>
      </c>
      <c r="R655" s="289">
        <v>2709</v>
      </c>
      <c r="S655" s="289">
        <v>36497</v>
      </c>
      <c r="T655" s="289">
        <v>15924</v>
      </c>
      <c r="U655" s="289">
        <v>3090.7719999999999</v>
      </c>
      <c r="V655" s="287">
        <v>2017</v>
      </c>
      <c r="W655" s="404"/>
      <c r="X655" s="273" t="str">
        <f t="shared" si="10"/>
        <v/>
      </c>
    </row>
    <row r="656" spans="1:24" x14ac:dyDescent="0.2">
      <c r="A656" s="287">
        <v>10883</v>
      </c>
      <c r="B656" s="288" t="s">
        <v>59</v>
      </c>
      <c r="C656" s="288" t="s">
        <v>1387</v>
      </c>
      <c r="D656" s="288" t="s">
        <v>499</v>
      </c>
      <c r="E656" s="288" t="s">
        <v>500</v>
      </c>
      <c r="F656" s="287">
        <v>12258</v>
      </c>
      <c r="G656" s="288" t="s">
        <v>86</v>
      </c>
      <c r="H656" s="288" t="s">
        <v>1393</v>
      </c>
      <c r="I656" s="288" t="s">
        <v>63</v>
      </c>
      <c r="J656" s="287">
        <v>622</v>
      </c>
      <c r="K656" s="287">
        <v>5</v>
      </c>
      <c r="L656" s="288" t="s">
        <v>493</v>
      </c>
      <c r="M656" s="288" t="s">
        <v>55</v>
      </c>
      <c r="N656" s="288" t="s">
        <v>44</v>
      </c>
      <c r="O656" s="288" t="s">
        <v>44</v>
      </c>
      <c r="P656" s="288" t="s">
        <v>1195</v>
      </c>
      <c r="Q656" s="289">
        <v>2207353</v>
      </c>
      <c r="R656" s="289">
        <v>963031</v>
      </c>
      <c r="S656" s="289">
        <v>2273575</v>
      </c>
      <c r="T656" s="289">
        <v>991922</v>
      </c>
      <c r="U656" s="289">
        <v>192538.23</v>
      </c>
      <c r="V656" s="287">
        <v>2017</v>
      </c>
      <c r="W656" s="404"/>
      <c r="X656" s="273" t="str">
        <f t="shared" si="10"/>
        <v/>
      </c>
    </row>
    <row r="657" spans="1:24" x14ac:dyDescent="0.2">
      <c r="A657" s="287">
        <v>10883</v>
      </c>
      <c r="B657" s="288" t="s">
        <v>59</v>
      </c>
      <c r="C657" s="288" t="s">
        <v>1387</v>
      </c>
      <c r="D657" s="288" t="s">
        <v>499</v>
      </c>
      <c r="E657" s="288" t="s">
        <v>500</v>
      </c>
      <c r="F657" s="287">
        <v>12258</v>
      </c>
      <c r="G657" s="288" t="s">
        <v>86</v>
      </c>
      <c r="H657" s="288" t="s">
        <v>1393</v>
      </c>
      <c r="I657" s="288" t="s">
        <v>63</v>
      </c>
      <c r="J657" s="287">
        <v>622</v>
      </c>
      <c r="K657" s="287">
        <v>5</v>
      </c>
      <c r="L657" s="288" t="s">
        <v>493</v>
      </c>
      <c r="M657" s="288" t="s">
        <v>56</v>
      </c>
      <c r="N657" s="288" t="s">
        <v>51</v>
      </c>
      <c r="O657" s="288" t="s">
        <v>51</v>
      </c>
      <c r="P657" s="288" t="s">
        <v>52</v>
      </c>
      <c r="Q657" s="289">
        <v>7114</v>
      </c>
      <c r="R657" s="289">
        <v>3398</v>
      </c>
      <c r="S657" s="289">
        <v>41831</v>
      </c>
      <c r="T657" s="289">
        <v>19982</v>
      </c>
      <c r="U657" s="289">
        <v>4203</v>
      </c>
      <c r="V657" s="287">
        <v>2017</v>
      </c>
      <c r="W657" s="404"/>
      <c r="X657" s="273" t="str">
        <f t="shared" si="10"/>
        <v/>
      </c>
    </row>
    <row r="658" spans="1:24" x14ac:dyDescent="0.2">
      <c r="A658" s="287">
        <v>10883</v>
      </c>
      <c r="B658" s="288" t="s">
        <v>59</v>
      </c>
      <c r="C658" s="288" t="s">
        <v>1387</v>
      </c>
      <c r="D658" s="288" t="s">
        <v>499</v>
      </c>
      <c r="E658" s="288" t="s">
        <v>500</v>
      </c>
      <c r="F658" s="287">
        <v>12258</v>
      </c>
      <c r="G658" s="288" t="s">
        <v>86</v>
      </c>
      <c r="H658" s="288" t="s">
        <v>1393</v>
      </c>
      <c r="I658" s="288" t="s">
        <v>63</v>
      </c>
      <c r="J658" s="287">
        <v>622</v>
      </c>
      <c r="K658" s="287">
        <v>5</v>
      </c>
      <c r="L658" s="288" t="s">
        <v>493</v>
      </c>
      <c r="M658" s="288" t="s">
        <v>47</v>
      </c>
      <c r="N658" s="288" t="s">
        <v>44</v>
      </c>
      <c r="O658" s="288" t="s">
        <v>44</v>
      </c>
      <c r="P658" s="288" t="s">
        <v>1195</v>
      </c>
      <c r="Q658" s="289">
        <v>3613588</v>
      </c>
      <c r="R658" s="289">
        <v>361312</v>
      </c>
      <c r="S658" s="289">
        <v>3720982</v>
      </c>
      <c r="T658" s="289">
        <v>371968</v>
      </c>
      <c r="U658" s="289">
        <v>79583</v>
      </c>
      <c r="V658" s="287">
        <v>2017</v>
      </c>
      <c r="W658" s="404"/>
      <c r="X658" s="273" t="str">
        <f t="shared" si="10"/>
        <v/>
      </c>
    </row>
    <row r="659" spans="1:24" x14ac:dyDescent="0.2">
      <c r="A659" s="287">
        <v>10902</v>
      </c>
      <c r="B659" s="288" t="s">
        <v>38</v>
      </c>
      <c r="C659" s="288" t="s">
        <v>1387</v>
      </c>
      <c r="D659" s="288" t="s">
        <v>967</v>
      </c>
      <c r="E659" s="288" t="s">
        <v>964</v>
      </c>
      <c r="F659" s="287">
        <v>49997</v>
      </c>
      <c r="G659" s="288" t="s">
        <v>62</v>
      </c>
      <c r="H659" s="288" t="s">
        <v>1392</v>
      </c>
      <c r="I659" s="288" t="s">
        <v>63</v>
      </c>
      <c r="J659" s="287">
        <v>22</v>
      </c>
      <c r="K659" s="287">
        <v>2</v>
      </c>
      <c r="L659" s="288" t="s">
        <v>57</v>
      </c>
      <c r="M659" s="288" t="s">
        <v>40</v>
      </c>
      <c r="N659" s="288" t="s">
        <v>41</v>
      </c>
      <c r="O659" s="288" t="s">
        <v>42</v>
      </c>
      <c r="P659" s="288" t="s">
        <v>1387</v>
      </c>
      <c r="Q659" s="289">
        <v>0</v>
      </c>
      <c r="R659" s="289">
        <v>0</v>
      </c>
      <c r="S659" s="289">
        <v>68838</v>
      </c>
      <c r="T659" s="289">
        <v>68838</v>
      </c>
      <c r="U659" s="289">
        <v>7472</v>
      </c>
      <c r="V659" s="287">
        <v>2017</v>
      </c>
      <c r="W659" s="404"/>
      <c r="X659" s="273" t="str">
        <f t="shared" si="10"/>
        <v/>
      </c>
    </row>
    <row r="660" spans="1:24" x14ac:dyDescent="0.2">
      <c r="A660" s="287">
        <v>50002</v>
      </c>
      <c r="B660" s="288" t="s">
        <v>59</v>
      </c>
      <c r="C660" s="288" t="s">
        <v>1387</v>
      </c>
      <c r="D660" s="288" t="s">
        <v>968</v>
      </c>
      <c r="E660" s="288" t="s">
        <v>2034</v>
      </c>
      <c r="F660" s="287">
        <v>15114</v>
      </c>
      <c r="G660" s="288" t="s">
        <v>86</v>
      </c>
      <c r="H660" s="288" t="s">
        <v>1393</v>
      </c>
      <c r="I660" s="288" t="s">
        <v>63</v>
      </c>
      <c r="J660" s="287">
        <v>22</v>
      </c>
      <c r="K660" s="287">
        <v>3</v>
      </c>
      <c r="L660" s="288" t="s">
        <v>60</v>
      </c>
      <c r="M660" s="288" t="s">
        <v>43</v>
      </c>
      <c r="N660" s="288" t="s">
        <v>51</v>
      </c>
      <c r="O660" s="288" t="s">
        <v>51</v>
      </c>
      <c r="P660" s="288" t="s">
        <v>52</v>
      </c>
      <c r="Q660" s="289">
        <v>0</v>
      </c>
      <c r="R660" s="289">
        <v>0</v>
      </c>
      <c r="S660" s="289">
        <v>0</v>
      </c>
      <c r="T660" s="289">
        <v>0</v>
      </c>
      <c r="U660" s="289">
        <v>1867.624</v>
      </c>
      <c r="V660" s="287">
        <v>2017</v>
      </c>
      <c r="W660" s="404" t="s">
        <v>662</v>
      </c>
      <c r="X660" s="273" t="str">
        <f t="shared" si="10"/>
        <v/>
      </c>
    </row>
    <row r="661" spans="1:24" x14ac:dyDescent="0.2">
      <c r="A661" s="287">
        <v>50002</v>
      </c>
      <c r="B661" s="288" t="s">
        <v>59</v>
      </c>
      <c r="C661" s="288" t="s">
        <v>1387</v>
      </c>
      <c r="D661" s="288" t="s">
        <v>968</v>
      </c>
      <c r="E661" s="288" t="s">
        <v>2034</v>
      </c>
      <c r="F661" s="287">
        <v>15114</v>
      </c>
      <c r="G661" s="288" t="s">
        <v>86</v>
      </c>
      <c r="H661" s="288" t="s">
        <v>1393</v>
      </c>
      <c r="I661" s="288" t="s">
        <v>63</v>
      </c>
      <c r="J661" s="287">
        <v>22</v>
      </c>
      <c r="K661" s="287">
        <v>3</v>
      </c>
      <c r="L661" s="288" t="s">
        <v>60</v>
      </c>
      <c r="M661" s="288" t="s">
        <v>43</v>
      </c>
      <c r="N661" s="288" t="s">
        <v>44</v>
      </c>
      <c r="O661" s="288" t="s">
        <v>44</v>
      </c>
      <c r="P661" s="288" t="s">
        <v>1195</v>
      </c>
      <c r="Q661" s="289">
        <v>0</v>
      </c>
      <c r="R661" s="289">
        <v>0</v>
      </c>
      <c r="S661" s="289">
        <v>0</v>
      </c>
      <c r="T661" s="289">
        <v>0</v>
      </c>
      <c r="U661" s="289">
        <v>46129.375999999997</v>
      </c>
      <c r="V661" s="287">
        <v>2017</v>
      </c>
      <c r="W661" s="404" t="s">
        <v>662</v>
      </c>
      <c r="X661" s="273" t="str">
        <f t="shared" si="10"/>
        <v/>
      </c>
    </row>
    <row r="662" spans="1:24" x14ac:dyDescent="0.2">
      <c r="A662" s="287">
        <v>50002</v>
      </c>
      <c r="B662" s="288" t="s">
        <v>59</v>
      </c>
      <c r="C662" s="288" t="s">
        <v>1387</v>
      </c>
      <c r="D662" s="288" t="s">
        <v>968</v>
      </c>
      <c r="E662" s="288" t="s">
        <v>2034</v>
      </c>
      <c r="F662" s="287">
        <v>15114</v>
      </c>
      <c r="G662" s="288" t="s">
        <v>86</v>
      </c>
      <c r="H662" s="288" t="s">
        <v>1393</v>
      </c>
      <c r="I662" s="288" t="s">
        <v>63</v>
      </c>
      <c r="J662" s="287">
        <v>22</v>
      </c>
      <c r="K662" s="287">
        <v>3</v>
      </c>
      <c r="L662" s="288" t="s">
        <v>60</v>
      </c>
      <c r="M662" s="288" t="s">
        <v>46</v>
      </c>
      <c r="N662" s="288" t="s">
        <v>51</v>
      </c>
      <c r="O662" s="288" t="s">
        <v>51</v>
      </c>
      <c r="P662" s="288" t="s">
        <v>52</v>
      </c>
      <c r="Q662" s="289">
        <v>14842</v>
      </c>
      <c r="R662" s="289">
        <v>10729</v>
      </c>
      <c r="S662" s="289">
        <v>86083</v>
      </c>
      <c r="T662" s="289">
        <v>62224</v>
      </c>
      <c r="U662" s="289">
        <v>4902.4920000000002</v>
      </c>
      <c r="V662" s="287">
        <v>2017</v>
      </c>
      <c r="W662" s="404" t="s">
        <v>662</v>
      </c>
      <c r="X662" s="273" t="str">
        <f t="shared" si="10"/>
        <v/>
      </c>
    </row>
    <row r="663" spans="1:24" x14ac:dyDescent="0.2">
      <c r="A663" s="287">
        <v>50002</v>
      </c>
      <c r="B663" s="288" t="s">
        <v>59</v>
      </c>
      <c r="C663" s="288" t="s">
        <v>1387</v>
      </c>
      <c r="D663" s="288" t="s">
        <v>968</v>
      </c>
      <c r="E663" s="288" t="s">
        <v>2034</v>
      </c>
      <c r="F663" s="287">
        <v>15114</v>
      </c>
      <c r="G663" s="288" t="s">
        <v>86</v>
      </c>
      <c r="H663" s="288" t="s">
        <v>1393</v>
      </c>
      <c r="I663" s="288" t="s">
        <v>63</v>
      </c>
      <c r="J663" s="287">
        <v>22</v>
      </c>
      <c r="K663" s="287">
        <v>3</v>
      </c>
      <c r="L663" s="288" t="s">
        <v>60</v>
      </c>
      <c r="M663" s="288" t="s">
        <v>46</v>
      </c>
      <c r="N663" s="288" t="s">
        <v>44</v>
      </c>
      <c r="O663" s="288" t="s">
        <v>44</v>
      </c>
      <c r="P663" s="288" t="s">
        <v>1195</v>
      </c>
      <c r="Q663" s="289">
        <v>1417864</v>
      </c>
      <c r="R663" s="289">
        <v>1393050</v>
      </c>
      <c r="S663" s="289">
        <v>1460223</v>
      </c>
      <c r="T663" s="289">
        <v>1434694</v>
      </c>
      <c r="U663" s="289">
        <v>110067.51</v>
      </c>
      <c r="V663" s="287">
        <v>2017</v>
      </c>
      <c r="W663" s="404" t="s">
        <v>662</v>
      </c>
      <c r="X663" s="273" t="str">
        <f t="shared" si="10"/>
        <v/>
      </c>
    </row>
    <row r="664" spans="1:24" x14ac:dyDescent="0.2">
      <c r="A664" s="287">
        <v>50031</v>
      </c>
      <c r="B664" s="288" t="s">
        <v>38</v>
      </c>
      <c r="C664" s="288" t="s">
        <v>1387</v>
      </c>
      <c r="D664" s="288" t="s">
        <v>1774</v>
      </c>
      <c r="E664" s="288" t="s">
        <v>1775</v>
      </c>
      <c r="F664" s="287">
        <v>57184</v>
      </c>
      <c r="G664" s="288" t="s">
        <v>62</v>
      </c>
      <c r="H664" s="288" t="s">
        <v>1392</v>
      </c>
      <c r="I664" s="288" t="s">
        <v>63</v>
      </c>
      <c r="J664" s="287">
        <v>22</v>
      </c>
      <c r="K664" s="287">
        <v>2</v>
      </c>
      <c r="L664" s="288" t="s">
        <v>57</v>
      </c>
      <c r="M664" s="288" t="s">
        <v>40</v>
      </c>
      <c r="N664" s="288" t="s">
        <v>41</v>
      </c>
      <c r="O664" s="288" t="s">
        <v>42</v>
      </c>
      <c r="P664" s="288" t="s">
        <v>1387</v>
      </c>
      <c r="Q664" s="289">
        <v>0</v>
      </c>
      <c r="R664" s="289">
        <v>0</v>
      </c>
      <c r="S664" s="289">
        <v>80549</v>
      </c>
      <c r="T664" s="289">
        <v>80549</v>
      </c>
      <c r="U664" s="289">
        <v>8743</v>
      </c>
      <c r="V664" s="287">
        <v>2017</v>
      </c>
      <c r="W664" s="404"/>
      <c r="X664" s="273" t="str">
        <f t="shared" si="10"/>
        <v/>
      </c>
    </row>
    <row r="665" spans="1:24" x14ac:dyDescent="0.2">
      <c r="A665" s="287">
        <v>50034</v>
      </c>
      <c r="B665" s="288" t="s">
        <v>38</v>
      </c>
      <c r="C665" s="288" t="s">
        <v>1387</v>
      </c>
      <c r="D665" s="288" t="s">
        <v>969</v>
      </c>
      <c r="E665" s="288" t="s">
        <v>970</v>
      </c>
      <c r="F665" s="287">
        <v>19774</v>
      </c>
      <c r="G665" s="288" t="s">
        <v>62</v>
      </c>
      <c r="H665" s="288" t="s">
        <v>1392</v>
      </c>
      <c r="I665" s="288" t="s">
        <v>63</v>
      </c>
      <c r="J665" s="287">
        <v>22</v>
      </c>
      <c r="K665" s="287">
        <v>2</v>
      </c>
      <c r="L665" s="288" t="s">
        <v>57</v>
      </c>
      <c r="M665" s="288" t="s">
        <v>40</v>
      </c>
      <c r="N665" s="288" t="s">
        <v>41</v>
      </c>
      <c r="O665" s="288" t="s">
        <v>42</v>
      </c>
      <c r="P665" s="288" t="s">
        <v>1387</v>
      </c>
      <c r="Q665" s="289">
        <v>0</v>
      </c>
      <c r="R665" s="289">
        <v>0</v>
      </c>
      <c r="S665" s="289">
        <v>83352</v>
      </c>
      <c r="T665" s="289">
        <v>83352</v>
      </c>
      <c r="U665" s="289">
        <v>9047</v>
      </c>
      <c r="V665" s="287">
        <v>2017</v>
      </c>
      <c r="W665" s="404"/>
      <c r="X665" s="273" t="str">
        <f t="shared" si="10"/>
        <v/>
      </c>
    </row>
    <row r="666" spans="1:24" x14ac:dyDescent="0.2">
      <c r="A666" s="287">
        <v>50035</v>
      </c>
      <c r="B666" s="288" t="s">
        <v>38</v>
      </c>
      <c r="C666" s="288" t="s">
        <v>1387</v>
      </c>
      <c r="D666" s="288" t="s">
        <v>971</v>
      </c>
      <c r="E666" s="288" t="s">
        <v>972</v>
      </c>
      <c r="F666" s="287">
        <v>22219</v>
      </c>
      <c r="G666" s="288" t="s">
        <v>95</v>
      </c>
      <c r="H666" s="288" t="s">
        <v>1393</v>
      </c>
      <c r="I666" s="288" t="s">
        <v>63</v>
      </c>
      <c r="J666" s="287">
        <v>562212</v>
      </c>
      <c r="K666" s="287">
        <v>4</v>
      </c>
      <c r="L666" s="288" t="s">
        <v>492</v>
      </c>
      <c r="M666" s="288" t="s">
        <v>47</v>
      </c>
      <c r="N666" s="288" t="s">
        <v>20</v>
      </c>
      <c r="O666" s="288" t="s">
        <v>69</v>
      </c>
      <c r="P666" s="288" t="s">
        <v>50</v>
      </c>
      <c r="Q666" s="289">
        <v>46821</v>
      </c>
      <c r="R666" s="289">
        <v>46821</v>
      </c>
      <c r="S666" s="289">
        <v>388020</v>
      </c>
      <c r="T666" s="289">
        <v>388020</v>
      </c>
      <c r="U666" s="289">
        <v>7943.5240000000003</v>
      </c>
      <c r="V666" s="287">
        <v>2017</v>
      </c>
      <c r="W666" s="404"/>
      <c r="X666" s="273" t="str">
        <f t="shared" si="10"/>
        <v/>
      </c>
    </row>
    <row r="667" spans="1:24" x14ac:dyDescent="0.2">
      <c r="A667" s="287">
        <v>50035</v>
      </c>
      <c r="B667" s="288" t="s">
        <v>38</v>
      </c>
      <c r="C667" s="288" t="s">
        <v>1387</v>
      </c>
      <c r="D667" s="288" t="s">
        <v>971</v>
      </c>
      <c r="E667" s="288" t="s">
        <v>972</v>
      </c>
      <c r="F667" s="287">
        <v>22219</v>
      </c>
      <c r="G667" s="288" t="s">
        <v>95</v>
      </c>
      <c r="H667" s="288" t="s">
        <v>1393</v>
      </c>
      <c r="I667" s="288" t="s">
        <v>63</v>
      </c>
      <c r="J667" s="287">
        <v>562212</v>
      </c>
      <c r="K667" s="287">
        <v>4</v>
      </c>
      <c r="L667" s="288" t="s">
        <v>492</v>
      </c>
      <c r="M667" s="288" t="s">
        <v>47</v>
      </c>
      <c r="N667" s="288" t="s">
        <v>21</v>
      </c>
      <c r="O667" s="288" t="s">
        <v>87</v>
      </c>
      <c r="P667" s="288" t="s">
        <v>50</v>
      </c>
      <c r="Q667" s="289">
        <v>26336</v>
      </c>
      <c r="R667" s="289">
        <v>26336</v>
      </c>
      <c r="S667" s="289">
        <v>372807</v>
      </c>
      <c r="T667" s="289">
        <v>372807</v>
      </c>
      <c r="U667" s="289">
        <v>7632.0540000000001</v>
      </c>
      <c r="V667" s="287">
        <v>2017</v>
      </c>
      <c r="W667" s="404"/>
      <c r="X667" s="273" t="str">
        <f t="shared" si="10"/>
        <v/>
      </c>
    </row>
    <row r="668" spans="1:24" x14ac:dyDescent="0.2">
      <c r="A668" s="287">
        <v>50035</v>
      </c>
      <c r="B668" s="288" t="s">
        <v>38</v>
      </c>
      <c r="C668" s="288" t="s">
        <v>1387</v>
      </c>
      <c r="D668" s="288" t="s">
        <v>971</v>
      </c>
      <c r="E668" s="288" t="s">
        <v>972</v>
      </c>
      <c r="F668" s="287">
        <v>22219</v>
      </c>
      <c r="G668" s="288" t="s">
        <v>95</v>
      </c>
      <c r="H668" s="288" t="s">
        <v>1393</v>
      </c>
      <c r="I668" s="288" t="s">
        <v>63</v>
      </c>
      <c r="J668" s="287">
        <v>562212</v>
      </c>
      <c r="K668" s="287">
        <v>4</v>
      </c>
      <c r="L668" s="288" t="s">
        <v>492</v>
      </c>
      <c r="M668" s="288" t="s">
        <v>47</v>
      </c>
      <c r="N668" s="288" t="s">
        <v>44</v>
      </c>
      <c r="O668" s="288" t="s">
        <v>44</v>
      </c>
      <c r="P668" s="288" t="s">
        <v>1195</v>
      </c>
      <c r="Q668" s="289">
        <v>13200</v>
      </c>
      <c r="R668" s="289">
        <v>13200</v>
      </c>
      <c r="S668" s="289">
        <v>13200</v>
      </c>
      <c r="T668" s="289">
        <v>13200</v>
      </c>
      <c r="U668" s="289">
        <v>261.42200000000003</v>
      </c>
      <c r="V668" s="287">
        <v>2017</v>
      </c>
      <c r="W668" s="404"/>
      <c r="X668" s="273" t="str">
        <f t="shared" si="10"/>
        <v/>
      </c>
    </row>
    <row r="669" spans="1:24" x14ac:dyDescent="0.2">
      <c r="A669" s="287">
        <v>50041</v>
      </c>
      <c r="B669" s="288" t="s">
        <v>59</v>
      </c>
      <c r="C669" s="288" t="s">
        <v>1387</v>
      </c>
      <c r="D669" s="288" t="s">
        <v>973</v>
      </c>
      <c r="E669" s="288" t="s">
        <v>974</v>
      </c>
      <c r="F669" s="287">
        <v>16544</v>
      </c>
      <c r="G669" s="288" t="s">
        <v>86</v>
      </c>
      <c r="H669" s="288" t="s">
        <v>1393</v>
      </c>
      <c r="I669" s="288" t="s">
        <v>63</v>
      </c>
      <c r="J669" s="287">
        <v>327</v>
      </c>
      <c r="K669" s="287">
        <v>7</v>
      </c>
      <c r="L669" s="288" t="s">
        <v>489</v>
      </c>
      <c r="M669" s="288" t="s">
        <v>47</v>
      </c>
      <c r="N669" s="288" t="s">
        <v>48</v>
      </c>
      <c r="O669" s="288" t="s">
        <v>49</v>
      </c>
      <c r="P669" s="288" t="s">
        <v>50</v>
      </c>
      <c r="Q669" s="289">
        <v>0</v>
      </c>
      <c r="R669" s="289">
        <v>0</v>
      </c>
      <c r="S669" s="289">
        <v>0</v>
      </c>
      <c r="T669" s="289">
        <v>0</v>
      </c>
      <c r="U669" s="289">
        <v>0</v>
      </c>
      <c r="V669" s="287">
        <v>2017</v>
      </c>
      <c r="W669" s="404"/>
      <c r="X669" s="273" t="str">
        <f t="shared" si="10"/>
        <v/>
      </c>
    </row>
    <row r="670" spans="1:24" x14ac:dyDescent="0.2">
      <c r="A670" s="287">
        <v>50041</v>
      </c>
      <c r="B670" s="288" t="s">
        <v>59</v>
      </c>
      <c r="C670" s="288" t="s">
        <v>1387</v>
      </c>
      <c r="D670" s="288" t="s">
        <v>973</v>
      </c>
      <c r="E670" s="288" t="s">
        <v>974</v>
      </c>
      <c r="F670" s="287">
        <v>16544</v>
      </c>
      <c r="G670" s="288" t="s">
        <v>86</v>
      </c>
      <c r="H670" s="288" t="s">
        <v>1393</v>
      </c>
      <c r="I670" s="288" t="s">
        <v>63</v>
      </c>
      <c r="J670" s="287">
        <v>327</v>
      </c>
      <c r="K670" s="287">
        <v>7</v>
      </c>
      <c r="L670" s="288" t="s">
        <v>489</v>
      </c>
      <c r="M670" s="288" t="s">
        <v>47</v>
      </c>
      <c r="N670" s="288" t="s">
        <v>44</v>
      </c>
      <c r="O670" s="288" t="s">
        <v>44</v>
      </c>
      <c r="P670" s="288" t="s">
        <v>1195</v>
      </c>
      <c r="Q670" s="289">
        <v>837182</v>
      </c>
      <c r="R670" s="289">
        <v>238369</v>
      </c>
      <c r="S670" s="289">
        <v>862297</v>
      </c>
      <c r="T670" s="289">
        <v>245519</v>
      </c>
      <c r="U670" s="289">
        <v>28027</v>
      </c>
      <c r="V670" s="287">
        <v>2017</v>
      </c>
      <c r="W670" s="404"/>
      <c r="X670" s="273" t="str">
        <f t="shared" si="10"/>
        <v/>
      </c>
    </row>
    <row r="671" spans="1:24" x14ac:dyDescent="0.2">
      <c r="A671" s="287">
        <v>50047</v>
      </c>
      <c r="B671" s="288" t="s">
        <v>38</v>
      </c>
      <c r="C671" s="288" t="s">
        <v>1387</v>
      </c>
      <c r="D671" s="288" t="s">
        <v>975</v>
      </c>
      <c r="E671" s="288" t="s">
        <v>1301</v>
      </c>
      <c r="F671" s="287">
        <v>57280</v>
      </c>
      <c r="G671" s="288" t="s">
        <v>95</v>
      </c>
      <c r="H671" s="288" t="s">
        <v>1393</v>
      </c>
      <c r="I671" s="288" t="s">
        <v>63</v>
      </c>
      <c r="J671" s="287">
        <v>322</v>
      </c>
      <c r="K671" s="287">
        <v>6</v>
      </c>
      <c r="L671" s="288" t="s">
        <v>490</v>
      </c>
      <c r="M671" s="288" t="s">
        <v>40</v>
      </c>
      <c r="N671" s="288" t="s">
        <v>41</v>
      </c>
      <c r="O671" s="288" t="s">
        <v>42</v>
      </c>
      <c r="P671" s="288" t="s">
        <v>1387</v>
      </c>
      <c r="Q671" s="289">
        <v>0</v>
      </c>
      <c r="R671" s="289">
        <v>0</v>
      </c>
      <c r="S671" s="289">
        <v>123656</v>
      </c>
      <c r="T671" s="289">
        <v>123656</v>
      </c>
      <c r="U671" s="289">
        <v>13422</v>
      </c>
      <c r="V671" s="287">
        <v>2017</v>
      </c>
      <c r="W671" s="404"/>
      <c r="X671" s="273" t="str">
        <f t="shared" si="10"/>
        <v/>
      </c>
    </row>
    <row r="672" spans="1:24" x14ac:dyDescent="0.2">
      <c r="A672" s="287">
        <v>50051</v>
      </c>
      <c r="B672" s="288" t="s">
        <v>38</v>
      </c>
      <c r="C672" s="288" t="s">
        <v>1387</v>
      </c>
      <c r="D672" s="288" t="s">
        <v>976</v>
      </c>
      <c r="E672" s="288" t="s">
        <v>977</v>
      </c>
      <c r="F672" s="287">
        <v>6036</v>
      </c>
      <c r="G672" s="288" t="s">
        <v>95</v>
      </c>
      <c r="H672" s="288" t="s">
        <v>1393</v>
      </c>
      <c r="I672" s="288" t="s">
        <v>63</v>
      </c>
      <c r="J672" s="287">
        <v>562212</v>
      </c>
      <c r="K672" s="287">
        <v>4</v>
      </c>
      <c r="L672" s="288" t="s">
        <v>492</v>
      </c>
      <c r="M672" s="288" t="s">
        <v>47</v>
      </c>
      <c r="N672" s="288" t="s">
        <v>51</v>
      </c>
      <c r="O672" s="288" t="s">
        <v>51</v>
      </c>
      <c r="P672" s="288" t="s">
        <v>52</v>
      </c>
      <c r="Q672" s="289">
        <v>6450</v>
      </c>
      <c r="R672" s="289">
        <v>6450</v>
      </c>
      <c r="S672" s="289">
        <v>38056</v>
      </c>
      <c r="T672" s="289">
        <v>38056</v>
      </c>
      <c r="U672" s="289">
        <v>2180.6799999999998</v>
      </c>
      <c r="V672" s="287">
        <v>2017</v>
      </c>
      <c r="W672" s="404"/>
      <c r="X672" s="273" t="str">
        <f t="shared" si="10"/>
        <v/>
      </c>
    </row>
    <row r="673" spans="1:24" x14ac:dyDescent="0.2">
      <c r="A673" s="287">
        <v>50051</v>
      </c>
      <c r="B673" s="288" t="s">
        <v>38</v>
      </c>
      <c r="C673" s="288" t="s">
        <v>1387</v>
      </c>
      <c r="D673" s="288" t="s">
        <v>976</v>
      </c>
      <c r="E673" s="288" t="s">
        <v>977</v>
      </c>
      <c r="F673" s="287">
        <v>6036</v>
      </c>
      <c r="G673" s="288" t="s">
        <v>95</v>
      </c>
      <c r="H673" s="288" t="s">
        <v>1393</v>
      </c>
      <c r="I673" s="288" t="s">
        <v>63</v>
      </c>
      <c r="J673" s="287">
        <v>562212</v>
      </c>
      <c r="K673" s="287">
        <v>4</v>
      </c>
      <c r="L673" s="288" t="s">
        <v>492</v>
      </c>
      <c r="M673" s="288" t="s">
        <v>47</v>
      </c>
      <c r="N673" s="288" t="s">
        <v>20</v>
      </c>
      <c r="O673" s="288" t="s">
        <v>69</v>
      </c>
      <c r="P673" s="288" t="s">
        <v>50</v>
      </c>
      <c r="Q673" s="289">
        <v>157828</v>
      </c>
      <c r="R673" s="289">
        <v>157828</v>
      </c>
      <c r="S673" s="289">
        <v>1458923</v>
      </c>
      <c r="T673" s="289">
        <v>1458923</v>
      </c>
      <c r="U673" s="289">
        <v>84258.39</v>
      </c>
      <c r="V673" s="287">
        <v>2017</v>
      </c>
      <c r="W673" s="404"/>
      <c r="X673" s="273" t="str">
        <f t="shared" si="10"/>
        <v/>
      </c>
    </row>
    <row r="674" spans="1:24" x14ac:dyDescent="0.2">
      <c r="A674" s="287">
        <v>50051</v>
      </c>
      <c r="B674" s="288" t="s">
        <v>38</v>
      </c>
      <c r="C674" s="288" t="s">
        <v>1387</v>
      </c>
      <c r="D674" s="288" t="s">
        <v>976</v>
      </c>
      <c r="E674" s="288" t="s">
        <v>977</v>
      </c>
      <c r="F674" s="287">
        <v>6036</v>
      </c>
      <c r="G674" s="288" t="s">
        <v>95</v>
      </c>
      <c r="H674" s="288" t="s">
        <v>1393</v>
      </c>
      <c r="I674" s="288" t="s">
        <v>63</v>
      </c>
      <c r="J674" s="287">
        <v>562212</v>
      </c>
      <c r="K674" s="287">
        <v>4</v>
      </c>
      <c r="L674" s="288" t="s">
        <v>492</v>
      </c>
      <c r="M674" s="288" t="s">
        <v>47</v>
      </c>
      <c r="N674" s="288" t="s">
        <v>21</v>
      </c>
      <c r="O674" s="288" t="s">
        <v>87</v>
      </c>
      <c r="P674" s="288" t="s">
        <v>50</v>
      </c>
      <c r="Q674" s="289">
        <v>88777</v>
      </c>
      <c r="R674" s="289">
        <v>88777</v>
      </c>
      <c r="S674" s="289">
        <v>1401721</v>
      </c>
      <c r="T674" s="289">
        <v>1401721</v>
      </c>
      <c r="U674" s="289">
        <v>80954.853000000003</v>
      </c>
      <c r="V674" s="287">
        <v>2017</v>
      </c>
      <c r="W674" s="404"/>
      <c r="X674" s="273" t="str">
        <f t="shared" si="10"/>
        <v/>
      </c>
    </row>
    <row r="675" spans="1:24" x14ac:dyDescent="0.2">
      <c r="A675" s="287">
        <v>50051</v>
      </c>
      <c r="B675" s="288" t="s">
        <v>38</v>
      </c>
      <c r="C675" s="288" t="s">
        <v>1387</v>
      </c>
      <c r="D675" s="288" t="s">
        <v>976</v>
      </c>
      <c r="E675" s="288" t="s">
        <v>977</v>
      </c>
      <c r="F675" s="287">
        <v>6036</v>
      </c>
      <c r="G675" s="288" t="s">
        <v>95</v>
      </c>
      <c r="H675" s="288" t="s">
        <v>1393</v>
      </c>
      <c r="I675" s="288" t="s">
        <v>63</v>
      </c>
      <c r="J675" s="287">
        <v>562212</v>
      </c>
      <c r="K675" s="287">
        <v>4</v>
      </c>
      <c r="L675" s="288" t="s">
        <v>492</v>
      </c>
      <c r="M675" s="288" t="s">
        <v>47</v>
      </c>
      <c r="N675" s="288" t="s">
        <v>74</v>
      </c>
      <c r="O675" s="288" t="s">
        <v>75</v>
      </c>
      <c r="P675" s="288" t="s">
        <v>50</v>
      </c>
      <c r="Q675" s="289">
        <v>4160</v>
      </c>
      <c r="R675" s="289">
        <v>4160</v>
      </c>
      <c r="S675" s="289">
        <v>36608</v>
      </c>
      <c r="T675" s="289">
        <v>36608</v>
      </c>
      <c r="U675" s="289">
        <v>1926.077</v>
      </c>
      <c r="V675" s="287">
        <v>2017</v>
      </c>
      <c r="W675" s="404"/>
      <c r="X675" s="273" t="str">
        <f t="shared" si="10"/>
        <v/>
      </c>
    </row>
    <row r="676" spans="1:24" x14ac:dyDescent="0.2">
      <c r="A676" s="287">
        <v>50079</v>
      </c>
      <c r="B676" s="288" t="s">
        <v>38</v>
      </c>
      <c r="C676" s="288" t="s">
        <v>1387</v>
      </c>
      <c r="D676" s="288" t="s">
        <v>978</v>
      </c>
      <c r="E676" s="288" t="s">
        <v>930</v>
      </c>
      <c r="F676" s="287">
        <v>34688</v>
      </c>
      <c r="G676" s="288" t="s">
        <v>62</v>
      </c>
      <c r="H676" s="288" t="s">
        <v>1392</v>
      </c>
      <c r="I676" s="288" t="s">
        <v>63</v>
      </c>
      <c r="J676" s="287">
        <v>22</v>
      </c>
      <c r="K676" s="287">
        <v>2</v>
      </c>
      <c r="L676" s="288" t="s">
        <v>57</v>
      </c>
      <c r="M676" s="288" t="s">
        <v>40</v>
      </c>
      <c r="N676" s="288" t="s">
        <v>41</v>
      </c>
      <c r="O676" s="288" t="s">
        <v>42</v>
      </c>
      <c r="P676" s="288" t="s">
        <v>1387</v>
      </c>
      <c r="Q676" s="289">
        <v>0</v>
      </c>
      <c r="R676" s="289">
        <v>0</v>
      </c>
      <c r="S676" s="289">
        <v>42823</v>
      </c>
      <c r="T676" s="289">
        <v>42823</v>
      </c>
      <c r="U676" s="289">
        <v>4648</v>
      </c>
      <c r="V676" s="287">
        <v>2017</v>
      </c>
      <c r="W676" s="404"/>
      <c r="X676" s="273" t="str">
        <f t="shared" si="10"/>
        <v/>
      </c>
    </row>
    <row r="677" spans="1:24" x14ac:dyDescent="0.2">
      <c r="A677" s="287">
        <v>50080</v>
      </c>
      <c r="B677" s="288" t="s">
        <v>38</v>
      </c>
      <c r="C677" s="288" t="s">
        <v>1387</v>
      </c>
      <c r="D677" s="288" t="s">
        <v>979</v>
      </c>
      <c r="E677" s="288" t="s">
        <v>1301</v>
      </c>
      <c r="F677" s="287">
        <v>57280</v>
      </c>
      <c r="G677" s="288" t="s">
        <v>95</v>
      </c>
      <c r="H677" s="288" t="s">
        <v>1393</v>
      </c>
      <c r="I677" s="288" t="s">
        <v>63</v>
      </c>
      <c r="J677" s="287">
        <v>322</v>
      </c>
      <c r="K677" s="287">
        <v>6</v>
      </c>
      <c r="L677" s="288" t="s">
        <v>490</v>
      </c>
      <c r="M677" s="288" t="s">
        <v>40</v>
      </c>
      <c r="N677" s="288" t="s">
        <v>41</v>
      </c>
      <c r="O677" s="288" t="s">
        <v>42</v>
      </c>
      <c r="P677" s="288" t="s">
        <v>1387</v>
      </c>
      <c r="Q677" s="289">
        <v>0</v>
      </c>
      <c r="R677" s="289">
        <v>0</v>
      </c>
      <c r="S677" s="289">
        <v>495228</v>
      </c>
      <c r="T677" s="289">
        <v>495228</v>
      </c>
      <c r="U677" s="289">
        <v>53753</v>
      </c>
      <c r="V677" s="287">
        <v>2017</v>
      </c>
      <c r="W677" s="404"/>
      <c r="X677" s="273" t="str">
        <f t="shared" si="10"/>
        <v/>
      </c>
    </row>
    <row r="678" spans="1:24" x14ac:dyDescent="0.2">
      <c r="A678" s="287">
        <v>50081</v>
      </c>
      <c r="B678" s="288" t="s">
        <v>38</v>
      </c>
      <c r="C678" s="288" t="s">
        <v>1387</v>
      </c>
      <c r="D678" s="288" t="s">
        <v>980</v>
      </c>
      <c r="E678" s="288" t="s">
        <v>1301</v>
      </c>
      <c r="F678" s="287">
        <v>57280</v>
      </c>
      <c r="G678" s="288" t="s">
        <v>95</v>
      </c>
      <c r="H678" s="288" t="s">
        <v>1393</v>
      </c>
      <c r="I678" s="288" t="s">
        <v>63</v>
      </c>
      <c r="J678" s="287">
        <v>322</v>
      </c>
      <c r="K678" s="287">
        <v>6</v>
      </c>
      <c r="L678" s="288" t="s">
        <v>490</v>
      </c>
      <c r="M678" s="288" t="s">
        <v>40</v>
      </c>
      <c r="N678" s="288" t="s">
        <v>41</v>
      </c>
      <c r="O678" s="288" t="s">
        <v>42</v>
      </c>
      <c r="P678" s="288" t="s">
        <v>1387</v>
      </c>
      <c r="Q678" s="289">
        <v>0</v>
      </c>
      <c r="R678" s="289">
        <v>0</v>
      </c>
      <c r="S678" s="289">
        <v>229035</v>
      </c>
      <c r="T678" s="289">
        <v>229035</v>
      </c>
      <c r="U678" s="289">
        <v>24860</v>
      </c>
      <c r="V678" s="287">
        <v>2017</v>
      </c>
      <c r="W678" s="404"/>
      <c r="X678" s="273" t="str">
        <f t="shared" si="10"/>
        <v/>
      </c>
    </row>
    <row r="679" spans="1:24" x14ac:dyDescent="0.2">
      <c r="A679" s="287">
        <v>50082</v>
      </c>
      <c r="B679" s="288" t="s">
        <v>38</v>
      </c>
      <c r="C679" s="288" t="s">
        <v>1387</v>
      </c>
      <c r="D679" s="288" t="s">
        <v>981</v>
      </c>
      <c r="E679" s="288" t="s">
        <v>1301</v>
      </c>
      <c r="F679" s="287">
        <v>57280</v>
      </c>
      <c r="G679" s="288" t="s">
        <v>95</v>
      </c>
      <c r="H679" s="288" t="s">
        <v>1393</v>
      </c>
      <c r="I679" s="288" t="s">
        <v>63</v>
      </c>
      <c r="J679" s="287">
        <v>322</v>
      </c>
      <c r="K679" s="287">
        <v>6</v>
      </c>
      <c r="L679" s="288" t="s">
        <v>490</v>
      </c>
      <c r="M679" s="288" t="s">
        <v>40</v>
      </c>
      <c r="N679" s="288" t="s">
        <v>41</v>
      </c>
      <c r="O679" s="288" t="s">
        <v>42</v>
      </c>
      <c r="P679" s="288" t="s">
        <v>1387</v>
      </c>
      <c r="Q679" s="289">
        <v>0</v>
      </c>
      <c r="R679" s="289">
        <v>0</v>
      </c>
      <c r="S679" s="289">
        <v>286037</v>
      </c>
      <c r="T679" s="289">
        <v>286037</v>
      </c>
      <c r="U679" s="289">
        <v>31047</v>
      </c>
      <c r="V679" s="287">
        <v>2017</v>
      </c>
      <c r="W679" s="404"/>
      <c r="X679" s="273" t="str">
        <f t="shared" si="10"/>
        <v/>
      </c>
    </row>
    <row r="680" spans="1:24" x14ac:dyDescent="0.2">
      <c r="A680" s="287">
        <v>50087</v>
      </c>
      <c r="B680" s="288" t="s">
        <v>59</v>
      </c>
      <c r="C680" s="288" t="s">
        <v>1387</v>
      </c>
      <c r="D680" s="288" t="s">
        <v>982</v>
      </c>
      <c r="E680" s="288" t="s">
        <v>983</v>
      </c>
      <c r="F680" s="287">
        <v>23955</v>
      </c>
      <c r="G680" s="288" t="s">
        <v>86</v>
      </c>
      <c r="H680" s="288" t="s">
        <v>1393</v>
      </c>
      <c r="I680" s="288" t="s">
        <v>63</v>
      </c>
      <c r="J680" s="287">
        <v>611</v>
      </c>
      <c r="K680" s="287">
        <v>5</v>
      </c>
      <c r="L680" s="288" t="s">
        <v>493</v>
      </c>
      <c r="M680" s="288" t="s">
        <v>55</v>
      </c>
      <c r="N680" s="288" t="s">
        <v>51</v>
      </c>
      <c r="O680" s="288" t="s">
        <v>51</v>
      </c>
      <c r="P680" s="288" t="s">
        <v>52</v>
      </c>
      <c r="Q680" s="289">
        <v>480</v>
      </c>
      <c r="R680" s="289">
        <v>480</v>
      </c>
      <c r="S680" s="289">
        <v>2783</v>
      </c>
      <c r="T680" s="289">
        <v>2783</v>
      </c>
      <c r="U680" s="289">
        <v>494.84100000000001</v>
      </c>
      <c r="V680" s="287">
        <v>2017</v>
      </c>
      <c r="W680" s="404"/>
      <c r="X680" s="273" t="str">
        <f t="shared" si="10"/>
        <v/>
      </c>
    </row>
    <row r="681" spans="1:24" x14ac:dyDescent="0.2">
      <c r="A681" s="287">
        <v>50087</v>
      </c>
      <c r="B681" s="288" t="s">
        <v>59</v>
      </c>
      <c r="C681" s="288" t="s">
        <v>1387</v>
      </c>
      <c r="D681" s="288" t="s">
        <v>982</v>
      </c>
      <c r="E681" s="288" t="s">
        <v>983</v>
      </c>
      <c r="F681" s="287">
        <v>23955</v>
      </c>
      <c r="G681" s="288" t="s">
        <v>86</v>
      </c>
      <c r="H681" s="288" t="s">
        <v>1393</v>
      </c>
      <c r="I681" s="288" t="s">
        <v>63</v>
      </c>
      <c r="J681" s="287">
        <v>611</v>
      </c>
      <c r="K681" s="287">
        <v>5</v>
      </c>
      <c r="L681" s="288" t="s">
        <v>493</v>
      </c>
      <c r="M681" s="288" t="s">
        <v>55</v>
      </c>
      <c r="N681" s="288" t="s">
        <v>44</v>
      </c>
      <c r="O681" s="288" t="s">
        <v>44</v>
      </c>
      <c r="P681" s="288" t="s">
        <v>1195</v>
      </c>
      <c r="Q681" s="289">
        <v>356939</v>
      </c>
      <c r="R681" s="289">
        <v>356939</v>
      </c>
      <c r="S681" s="289">
        <v>285551</v>
      </c>
      <c r="T681" s="289">
        <v>285551</v>
      </c>
      <c r="U681" s="289">
        <v>50755.239000000001</v>
      </c>
      <c r="V681" s="287">
        <v>2017</v>
      </c>
      <c r="W681" s="404"/>
      <c r="X681" s="273" t="str">
        <f t="shared" si="10"/>
        <v/>
      </c>
    </row>
    <row r="682" spans="1:24" x14ac:dyDescent="0.2">
      <c r="A682" s="287">
        <v>50087</v>
      </c>
      <c r="B682" s="288" t="s">
        <v>59</v>
      </c>
      <c r="C682" s="288" t="s">
        <v>1387</v>
      </c>
      <c r="D682" s="288" t="s">
        <v>982</v>
      </c>
      <c r="E682" s="288" t="s">
        <v>983</v>
      </c>
      <c r="F682" s="287">
        <v>23955</v>
      </c>
      <c r="G682" s="288" t="s">
        <v>86</v>
      </c>
      <c r="H682" s="288" t="s">
        <v>1393</v>
      </c>
      <c r="I682" s="288" t="s">
        <v>63</v>
      </c>
      <c r="J682" s="287">
        <v>611</v>
      </c>
      <c r="K682" s="287">
        <v>5</v>
      </c>
      <c r="L682" s="288" t="s">
        <v>493</v>
      </c>
      <c r="M682" s="288" t="s">
        <v>47</v>
      </c>
      <c r="N682" s="288" t="s">
        <v>44</v>
      </c>
      <c r="O682" s="288" t="s">
        <v>44</v>
      </c>
      <c r="P682" s="288" t="s">
        <v>1195</v>
      </c>
      <c r="Q682" s="289">
        <v>968317</v>
      </c>
      <c r="R682" s="289">
        <v>310512</v>
      </c>
      <c r="S682" s="289">
        <v>774654</v>
      </c>
      <c r="T682" s="289">
        <v>248407</v>
      </c>
      <c r="U682" s="289">
        <v>23983.825000000001</v>
      </c>
      <c r="V682" s="287">
        <v>2017</v>
      </c>
      <c r="W682" s="404"/>
      <c r="X682" s="273" t="str">
        <f t="shared" si="10"/>
        <v/>
      </c>
    </row>
    <row r="683" spans="1:24" x14ac:dyDescent="0.2">
      <c r="A683" s="287">
        <v>50087</v>
      </c>
      <c r="B683" s="288" t="s">
        <v>59</v>
      </c>
      <c r="C683" s="288" t="s">
        <v>1387</v>
      </c>
      <c r="D683" s="288" t="s">
        <v>982</v>
      </c>
      <c r="E683" s="288" t="s">
        <v>983</v>
      </c>
      <c r="F683" s="287">
        <v>23955</v>
      </c>
      <c r="G683" s="288" t="s">
        <v>86</v>
      </c>
      <c r="H683" s="288" t="s">
        <v>1393</v>
      </c>
      <c r="I683" s="288" t="s">
        <v>63</v>
      </c>
      <c r="J683" s="287">
        <v>611</v>
      </c>
      <c r="K683" s="287">
        <v>5</v>
      </c>
      <c r="L683" s="288" t="s">
        <v>493</v>
      </c>
      <c r="M683" s="288" t="s">
        <v>47</v>
      </c>
      <c r="N683" s="288" t="s">
        <v>66</v>
      </c>
      <c r="O683" s="288" t="s">
        <v>66</v>
      </c>
      <c r="P683" s="288" t="s">
        <v>52</v>
      </c>
      <c r="Q683" s="289">
        <v>583</v>
      </c>
      <c r="R683" s="289">
        <v>208</v>
      </c>
      <c r="S683" s="289">
        <v>3731</v>
      </c>
      <c r="T683" s="289">
        <v>1333</v>
      </c>
      <c r="U683" s="289">
        <v>109.175</v>
      </c>
      <c r="V683" s="287">
        <v>2017</v>
      </c>
      <c r="W683" s="404"/>
      <c r="X683" s="273" t="str">
        <f t="shared" si="10"/>
        <v/>
      </c>
    </row>
    <row r="684" spans="1:24" x14ac:dyDescent="0.2">
      <c r="A684" s="287">
        <v>50093</v>
      </c>
      <c r="B684" s="288" t="s">
        <v>38</v>
      </c>
      <c r="C684" s="288" t="s">
        <v>1387</v>
      </c>
      <c r="D684" s="288" t="s">
        <v>984</v>
      </c>
      <c r="E684" s="288" t="s">
        <v>985</v>
      </c>
      <c r="F684" s="287">
        <v>34689</v>
      </c>
      <c r="G684" s="288" t="s">
        <v>62</v>
      </c>
      <c r="H684" s="288" t="s">
        <v>1392</v>
      </c>
      <c r="I684" s="288" t="s">
        <v>63</v>
      </c>
      <c r="J684" s="287">
        <v>22</v>
      </c>
      <c r="K684" s="287">
        <v>2</v>
      </c>
      <c r="L684" s="288" t="s">
        <v>57</v>
      </c>
      <c r="M684" s="288" t="s">
        <v>40</v>
      </c>
      <c r="N684" s="288" t="s">
        <v>41</v>
      </c>
      <c r="O684" s="288" t="s">
        <v>42</v>
      </c>
      <c r="P684" s="288" t="s">
        <v>1387</v>
      </c>
      <c r="Q684" s="289">
        <v>0</v>
      </c>
      <c r="R684" s="289">
        <v>0</v>
      </c>
      <c r="S684" s="289">
        <v>69457</v>
      </c>
      <c r="T684" s="289">
        <v>69457</v>
      </c>
      <c r="U684" s="289">
        <v>7539</v>
      </c>
      <c r="V684" s="287">
        <v>2017</v>
      </c>
      <c r="W684" s="404"/>
      <c r="X684" s="273" t="str">
        <f t="shared" si="10"/>
        <v/>
      </c>
    </row>
    <row r="685" spans="1:24" x14ac:dyDescent="0.2">
      <c r="A685" s="287">
        <v>50103</v>
      </c>
      <c r="B685" s="288" t="s">
        <v>38</v>
      </c>
      <c r="C685" s="288" t="s">
        <v>1387</v>
      </c>
      <c r="D685" s="288" t="s">
        <v>986</v>
      </c>
      <c r="E685" s="288" t="s">
        <v>987</v>
      </c>
      <c r="F685" s="287">
        <v>13442</v>
      </c>
      <c r="G685" s="288" t="s">
        <v>101</v>
      </c>
      <c r="H685" s="288" t="s">
        <v>1393</v>
      </c>
      <c r="I685" s="288" t="s">
        <v>63</v>
      </c>
      <c r="J685" s="287">
        <v>22</v>
      </c>
      <c r="K685" s="287">
        <v>2</v>
      </c>
      <c r="L685" s="288" t="s">
        <v>57</v>
      </c>
      <c r="M685" s="288" t="s">
        <v>40</v>
      </c>
      <c r="N685" s="288" t="s">
        <v>41</v>
      </c>
      <c r="O685" s="288" t="s">
        <v>42</v>
      </c>
      <c r="P685" s="288" t="s">
        <v>1387</v>
      </c>
      <c r="Q685" s="289">
        <v>0</v>
      </c>
      <c r="R685" s="289">
        <v>0</v>
      </c>
      <c r="S685" s="289">
        <v>29693</v>
      </c>
      <c r="T685" s="289">
        <v>29693</v>
      </c>
      <c r="U685" s="289">
        <v>3223</v>
      </c>
      <c r="V685" s="287">
        <v>2017</v>
      </c>
      <c r="W685" s="404"/>
      <c r="X685" s="273" t="str">
        <f t="shared" si="10"/>
        <v/>
      </c>
    </row>
    <row r="686" spans="1:24" x14ac:dyDescent="0.2">
      <c r="A686" s="287">
        <v>50123</v>
      </c>
      <c r="B686" s="288" t="s">
        <v>38</v>
      </c>
      <c r="C686" s="288" t="s">
        <v>1387</v>
      </c>
      <c r="D686" s="288" t="s">
        <v>988</v>
      </c>
      <c r="E686" s="288" t="s">
        <v>989</v>
      </c>
      <c r="F686" s="287">
        <v>20148</v>
      </c>
      <c r="G686" s="288" t="s">
        <v>62</v>
      </c>
      <c r="H686" s="288" t="s">
        <v>1392</v>
      </c>
      <c r="I686" s="288" t="s">
        <v>63</v>
      </c>
      <c r="J686" s="287">
        <v>22</v>
      </c>
      <c r="K686" s="287">
        <v>2</v>
      </c>
      <c r="L686" s="288" t="s">
        <v>57</v>
      </c>
      <c r="M686" s="288" t="s">
        <v>40</v>
      </c>
      <c r="N686" s="288" t="s">
        <v>41</v>
      </c>
      <c r="O686" s="288" t="s">
        <v>42</v>
      </c>
      <c r="P686" s="288" t="s">
        <v>1387</v>
      </c>
      <c r="Q686" s="289">
        <v>0</v>
      </c>
      <c r="R686" s="289">
        <v>0</v>
      </c>
      <c r="S686" s="289">
        <v>28577</v>
      </c>
      <c r="T686" s="289">
        <v>28577</v>
      </c>
      <c r="U686" s="289">
        <v>3102</v>
      </c>
      <c r="V686" s="287">
        <v>2017</v>
      </c>
      <c r="W686" s="404"/>
      <c r="X686" s="273" t="str">
        <f t="shared" si="10"/>
        <v/>
      </c>
    </row>
    <row r="687" spans="1:24" x14ac:dyDescent="0.2">
      <c r="A687" s="287">
        <v>50126</v>
      </c>
      <c r="B687" s="288" t="s">
        <v>38</v>
      </c>
      <c r="C687" s="288" t="s">
        <v>1387</v>
      </c>
      <c r="D687" s="288" t="s">
        <v>990</v>
      </c>
      <c r="E687" s="288" t="s">
        <v>991</v>
      </c>
      <c r="F687" s="287">
        <v>38001</v>
      </c>
      <c r="G687" s="288" t="s">
        <v>94</v>
      </c>
      <c r="H687" s="288" t="s">
        <v>1393</v>
      </c>
      <c r="I687" s="288" t="s">
        <v>63</v>
      </c>
      <c r="J687" s="287">
        <v>22</v>
      </c>
      <c r="K687" s="287">
        <v>2</v>
      </c>
      <c r="L687" s="288" t="s">
        <v>57</v>
      </c>
      <c r="M687" s="288" t="s">
        <v>40</v>
      </c>
      <c r="N687" s="288" t="s">
        <v>41</v>
      </c>
      <c r="O687" s="288" t="s">
        <v>42</v>
      </c>
      <c r="P687" s="288" t="s">
        <v>1387</v>
      </c>
      <c r="Q687" s="289">
        <v>0</v>
      </c>
      <c r="R687" s="289">
        <v>0</v>
      </c>
      <c r="S687" s="289">
        <v>1316</v>
      </c>
      <c r="T687" s="289">
        <v>1316</v>
      </c>
      <c r="U687" s="289">
        <v>143</v>
      </c>
      <c r="V687" s="287">
        <v>2017</v>
      </c>
      <c r="W687" s="404"/>
      <c r="X687" s="273" t="str">
        <f t="shared" si="10"/>
        <v/>
      </c>
    </row>
    <row r="688" spans="1:24" x14ac:dyDescent="0.2">
      <c r="A688" s="287">
        <v>50136</v>
      </c>
      <c r="B688" s="288" t="s">
        <v>59</v>
      </c>
      <c r="C688" s="288" t="s">
        <v>1387</v>
      </c>
      <c r="D688" s="288" t="s">
        <v>992</v>
      </c>
      <c r="E688" s="288" t="s">
        <v>993</v>
      </c>
      <c r="F688" s="287">
        <v>17460</v>
      </c>
      <c r="G688" s="288" t="s">
        <v>62</v>
      </c>
      <c r="H688" s="288" t="s">
        <v>1392</v>
      </c>
      <c r="I688" s="288" t="s">
        <v>63</v>
      </c>
      <c r="J688" s="287">
        <v>622</v>
      </c>
      <c r="K688" s="287">
        <v>5</v>
      </c>
      <c r="L688" s="288" t="s">
        <v>493</v>
      </c>
      <c r="M688" s="288" t="s">
        <v>56</v>
      </c>
      <c r="N688" s="288" t="s">
        <v>44</v>
      </c>
      <c r="O688" s="288" t="s">
        <v>44</v>
      </c>
      <c r="P688" s="288" t="s">
        <v>1195</v>
      </c>
      <c r="Q688" s="289">
        <v>73914</v>
      </c>
      <c r="R688" s="289">
        <v>22891</v>
      </c>
      <c r="S688" s="289">
        <v>81307</v>
      </c>
      <c r="T688" s="289">
        <v>25179</v>
      </c>
      <c r="U688" s="289">
        <v>6035</v>
      </c>
      <c r="V688" s="287">
        <v>2017</v>
      </c>
      <c r="W688" s="404"/>
      <c r="X688" s="273" t="str">
        <f t="shared" si="10"/>
        <v/>
      </c>
    </row>
    <row r="689" spans="1:24" x14ac:dyDescent="0.2">
      <c r="A689" s="287">
        <v>50176</v>
      </c>
      <c r="B689" s="288" t="s">
        <v>38</v>
      </c>
      <c r="C689" s="288" t="s">
        <v>1387</v>
      </c>
      <c r="D689" s="288" t="s">
        <v>994</v>
      </c>
      <c r="E689" s="288" t="s">
        <v>1214</v>
      </c>
      <c r="F689" s="287">
        <v>56842</v>
      </c>
      <c r="G689" s="288" t="s">
        <v>62</v>
      </c>
      <c r="H689" s="288" t="s">
        <v>1392</v>
      </c>
      <c r="I689" s="288" t="s">
        <v>63</v>
      </c>
      <c r="J689" s="287">
        <v>22</v>
      </c>
      <c r="K689" s="287">
        <v>2</v>
      </c>
      <c r="L689" s="288" t="s">
        <v>57</v>
      </c>
      <c r="M689" s="288" t="s">
        <v>40</v>
      </c>
      <c r="N689" s="288" t="s">
        <v>41</v>
      </c>
      <c r="O689" s="288" t="s">
        <v>42</v>
      </c>
      <c r="P689" s="288" t="s">
        <v>1387</v>
      </c>
      <c r="Q689" s="289">
        <v>0</v>
      </c>
      <c r="R689" s="289">
        <v>0</v>
      </c>
      <c r="S689" s="289">
        <v>78587</v>
      </c>
      <c r="T689" s="289">
        <v>78587</v>
      </c>
      <c r="U689" s="289">
        <v>8530</v>
      </c>
      <c r="V689" s="287">
        <v>2017</v>
      </c>
      <c r="W689" s="404"/>
      <c r="X689" s="273" t="str">
        <f t="shared" si="10"/>
        <v/>
      </c>
    </row>
    <row r="690" spans="1:24" x14ac:dyDescent="0.2">
      <c r="A690" s="287">
        <v>50177</v>
      </c>
      <c r="B690" s="288" t="s">
        <v>38</v>
      </c>
      <c r="C690" s="288" t="s">
        <v>1387</v>
      </c>
      <c r="D690" s="288" t="s">
        <v>1215</v>
      </c>
      <c r="E690" s="288" t="s">
        <v>1216</v>
      </c>
      <c r="F690" s="287">
        <v>56844</v>
      </c>
      <c r="G690" s="288" t="s">
        <v>140</v>
      </c>
      <c r="H690" s="288" t="s">
        <v>1393</v>
      </c>
      <c r="I690" s="288" t="s">
        <v>63</v>
      </c>
      <c r="J690" s="287">
        <v>22</v>
      </c>
      <c r="K690" s="287">
        <v>2</v>
      </c>
      <c r="L690" s="288" t="s">
        <v>57</v>
      </c>
      <c r="M690" s="288" t="s">
        <v>40</v>
      </c>
      <c r="N690" s="288" t="s">
        <v>41</v>
      </c>
      <c r="O690" s="288" t="s">
        <v>42</v>
      </c>
      <c r="P690" s="288" t="s">
        <v>1387</v>
      </c>
      <c r="Q690" s="289">
        <v>0</v>
      </c>
      <c r="R690" s="289">
        <v>0</v>
      </c>
      <c r="S690" s="289">
        <v>21854</v>
      </c>
      <c r="T690" s="289">
        <v>21854</v>
      </c>
      <c r="U690" s="289">
        <v>2372</v>
      </c>
      <c r="V690" s="287">
        <v>2017</v>
      </c>
      <c r="W690" s="404"/>
      <c r="X690" s="273" t="str">
        <f t="shared" si="10"/>
        <v/>
      </c>
    </row>
    <row r="691" spans="1:24" x14ac:dyDescent="0.2">
      <c r="A691" s="287">
        <v>50203</v>
      </c>
      <c r="B691" s="288" t="s">
        <v>59</v>
      </c>
      <c r="C691" s="288" t="s">
        <v>1387</v>
      </c>
      <c r="D691" s="288" t="s">
        <v>995</v>
      </c>
      <c r="E691" s="288" t="s">
        <v>996</v>
      </c>
      <c r="F691" s="287">
        <v>19351</v>
      </c>
      <c r="G691" s="288" t="s">
        <v>62</v>
      </c>
      <c r="H691" s="288" t="s">
        <v>1392</v>
      </c>
      <c r="I691" s="288" t="s">
        <v>63</v>
      </c>
      <c r="J691" s="287">
        <v>322</v>
      </c>
      <c r="K691" s="287">
        <v>7</v>
      </c>
      <c r="L691" s="288" t="s">
        <v>489</v>
      </c>
      <c r="M691" s="288" t="s">
        <v>55</v>
      </c>
      <c r="N691" s="288" t="s">
        <v>44</v>
      </c>
      <c r="O691" s="288" t="s">
        <v>44</v>
      </c>
      <c r="P691" s="288" t="s">
        <v>1195</v>
      </c>
      <c r="Q691" s="289">
        <v>391225</v>
      </c>
      <c r="R691" s="289">
        <v>142361</v>
      </c>
      <c r="S691" s="289">
        <v>420566</v>
      </c>
      <c r="T691" s="289">
        <v>153039</v>
      </c>
      <c r="U691" s="289">
        <v>28131.88</v>
      </c>
      <c r="V691" s="287">
        <v>2017</v>
      </c>
      <c r="W691" s="404"/>
      <c r="X691" s="273" t="str">
        <f t="shared" si="10"/>
        <v/>
      </c>
    </row>
    <row r="692" spans="1:24" x14ac:dyDescent="0.2">
      <c r="A692" s="287">
        <v>50208</v>
      </c>
      <c r="B692" s="288" t="s">
        <v>38</v>
      </c>
      <c r="C692" s="288" t="s">
        <v>1387</v>
      </c>
      <c r="D692" s="288" t="s">
        <v>997</v>
      </c>
      <c r="E692" s="288" t="s">
        <v>998</v>
      </c>
      <c r="F692" s="287">
        <v>15064</v>
      </c>
      <c r="G692" s="288" t="s">
        <v>101</v>
      </c>
      <c r="H692" s="288" t="s">
        <v>1393</v>
      </c>
      <c r="I692" s="288" t="s">
        <v>63</v>
      </c>
      <c r="J692" s="287">
        <v>22</v>
      </c>
      <c r="K692" s="287">
        <v>2</v>
      </c>
      <c r="L692" s="288" t="s">
        <v>57</v>
      </c>
      <c r="M692" s="288" t="s">
        <v>47</v>
      </c>
      <c r="N692" s="288" t="s">
        <v>74</v>
      </c>
      <c r="O692" s="288" t="s">
        <v>75</v>
      </c>
      <c r="P692" s="288" t="s">
        <v>50</v>
      </c>
      <c r="Q692" s="289">
        <v>234623</v>
      </c>
      <c r="R692" s="289">
        <v>234623</v>
      </c>
      <c r="S692" s="289">
        <v>1994300</v>
      </c>
      <c r="T692" s="289">
        <v>1994300</v>
      </c>
      <c r="U692" s="289">
        <v>121438</v>
      </c>
      <c r="V692" s="287">
        <v>2017</v>
      </c>
      <c r="W692" s="404"/>
      <c r="X692" s="273">
        <f t="shared" si="10"/>
        <v>16.422371909945817</v>
      </c>
    </row>
    <row r="693" spans="1:24" x14ac:dyDescent="0.2">
      <c r="A693" s="287">
        <v>50225</v>
      </c>
      <c r="B693" s="288" t="s">
        <v>38</v>
      </c>
      <c r="C693" s="288" t="s">
        <v>1387</v>
      </c>
      <c r="D693" s="288" t="s">
        <v>999</v>
      </c>
      <c r="E693" s="288" t="s">
        <v>1000</v>
      </c>
      <c r="F693" s="287">
        <v>15824</v>
      </c>
      <c r="G693" s="288" t="s">
        <v>95</v>
      </c>
      <c r="H693" s="288" t="s">
        <v>1393</v>
      </c>
      <c r="I693" s="288" t="s">
        <v>63</v>
      </c>
      <c r="J693" s="287">
        <v>22</v>
      </c>
      <c r="K693" s="287">
        <v>2</v>
      </c>
      <c r="L693" s="288" t="s">
        <v>57</v>
      </c>
      <c r="M693" s="288" t="s">
        <v>47</v>
      </c>
      <c r="N693" s="288" t="s">
        <v>20</v>
      </c>
      <c r="O693" s="288" t="s">
        <v>69</v>
      </c>
      <c r="P693" s="288" t="s">
        <v>50</v>
      </c>
      <c r="Q693" s="289">
        <v>110430</v>
      </c>
      <c r="R693" s="289">
        <v>110430</v>
      </c>
      <c r="S693" s="289">
        <v>880782</v>
      </c>
      <c r="T693" s="289">
        <v>880782</v>
      </c>
      <c r="U693" s="289">
        <v>41926.328000000001</v>
      </c>
      <c r="V693" s="287">
        <v>2017</v>
      </c>
      <c r="W693" s="404"/>
      <c r="X693" s="273" t="str">
        <f t="shared" si="10"/>
        <v/>
      </c>
    </row>
    <row r="694" spans="1:24" x14ac:dyDescent="0.2">
      <c r="A694" s="287">
        <v>50225</v>
      </c>
      <c r="B694" s="288" t="s">
        <v>38</v>
      </c>
      <c r="C694" s="288" t="s">
        <v>1387</v>
      </c>
      <c r="D694" s="288" t="s">
        <v>999</v>
      </c>
      <c r="E694" s="288" t="s">
        <v>1000</v>
      </c>
      <c r="F694" s="287">
        <v>15824</v>
      </c>
      <c r="G694" s="288" t="s">
        <v>95</v>
      </c>
      <c r="H694" s="288" t="s">
        <v>1393</v>
      </c>
      <c r="I694" s="288" t="s">
        <v>63</v>
      </c>
      <c r="J694" s="287">
        <v>22</v>
      </c>
      <c r="K694" s="287">
        <v>2</v>
      </c>
      <c r="L694" s="288" t="s">
        <v>57</v>
      </c>
      <c r="M694" s="288" t="s">
        <v>47</v>
      </c>
      <c r="N694" s="288" t="s">
        <v>21</v>
      </c>
      <c r="O694" s="288" t="s">
        <v>87</v>
      </c>
      <c r="P694" s="288" t="s">
        <v>50</v>
      </c>
      <c r="Q694" s="289">
        <v>62122</v>
      </c>
      <c r="R694" s="289">
        <v>62122</v>
      </c>
      <c r="S694" s="289">
        <v>846258</v>
      </c>
      <c r="T694" s="289">
        <v>846258</v>
      </c>
      <c r="U694" s="289">
        <v>40282.902999999998</v>
      </c>
      <c r="V694" s="287">
        <v>2017</v>
      </c>
      <c r="W694" s="404"/>
      <c r="X694" s="273" t="str">
        <f t="shared" si="10"/>
        <v/>
      </c>
    </row>
    <row r="695" spans="1:24" x14ac:dyDescent="0.2">
      <c r="A695" s="287">
        <v>50225</v>
      </c>
      <c r="B695" s="288" t="s">
        <v>38</v>
      </c>
      <c r="C695" s="288" t="s">
        <v>1387</v>
      </c>
      <c r="D695" s="288" t="s">
        <v>999</v>
      </c>
      <c r="E695" s="288" t="s">
        <v>1000</v>
      </c>
      <c r="F695" s="287">
        <v>15824</v>
      </c>
      <c r="G695" s="288" t="s">
        <v>95</v>
      </c>
      <c r="H695" s="288" t="s">
        <v>1393</v>
      </c>
      <c r="I695" s="288" t="s">
        <v>63</v>
      </c>
      <c r="J695" s="287">
        <v>22</v>
      </c>
      <c r="K695" s="287">
        <v>2</v>
      </c>
      <c r="L695" s="288" t="s">
        <v>57</v>
      </c>
      <c r="M695" s="288" t="s">
        <v>47</v>
      </c>
      <c r="N695" s="288" t="s">
        <v>44</v>
      </c>
      <c r="O695" s="288" t="s">
        <v>44</v>
      </c>
      <c r="P695" s="288" t="s">
        <v>1195</v>
      </c>
      <c r="Q695" s="289">
        <v>15252</v>
      </c>
      <c r="R695" s="289">
        <v>15252</v>
      </c>
      <c r="S695" s="289">
        <v>15252</v>
      </c>
      <c r="T695" s="289">
        <v>15252</v>
      </c>
      <c r="U695" s="289">
        <v>724.76900000000001</v>
      </c>
      <c r="V695" s="287">
        <v>2017</v>
      </c>
      <c r="W695" s="404"/>
      <c r="X695" s="273" t="str">
        <f t="shared" si="10"/>
        <v/>
      </c>
    </row>
    <row r="696" spans="1:24" x14ac:dyDescent="0.2">
      <c r="A696" s="287">
        <v>50230</v>
      </c>
      <c r="B696" s="288" t="s">
        <v>59</v>
      </c>
      <c r="C696" s="288" t="s">
        <v>1387</v>
      </c>
      <c r="D696" s="288" t="s">
        <v>1001</v>
      </c>
      <c r="E696" s="288" t="s">
        <v>1002</v>
      </c>
      <c r="F696" s="287">
        <v>16191</v>
      </c>
      <c r="G696" s="288" t="s">
        <v>95</v>
      </c>
      <c r="H696" s="288" t="s">
        <v>1393</v>
      </c>
      <c r="I696" s="288" t="s">
        <v>63</v>
      </c>
      <c r="J696" s="287">
        <v>321</v>
      </c>
      <c r="K696" s="287">
        <v>7</v>
      </c>
      <c r="L696" s="288" t="s">
        <v>489</v>
      </c>
      <c r="M696" s="288" t="s">
        <v>56</v>
      </c>
      <c r="N696" s="288" t="s">
        <v>51</v>
      </c>
      <c r="O696" s="288" t="s">
        <v>51</v>
      </c>
      <c r="P696" s="288" t="s">
        <v>52</v>
      </c>
      <c r="Q696" s="289">
        <v>84</v>
      </c>
      <c r="R696" s="289">
        <v>69</v>
      </c>
      <c r="S696" s="289">
        <v>513</v>
      </c>
      <c r="T696" s="289">
        <v>417</v>
      </c>
      <c r="U696" s="289">
        <v>61</v>
      </c>
      <c r="V696" s="287">
        <v>2017</v>
      </c>
      <c r="W696" s="404"/>
      <c r="X696" s="273" t="str">
        <f t="shared" si="10"/>
        <v/>
      </c>
    </row>
    <row r="697" spans="1:24" x14ac:dyDescent="0.2">
      <c r="A697" s="287">
        <v>50243</v>
      </c>
      <c r="B697" s="288" t="s">
        <v>59</v>
      </c>
      <c r="C697" s="288" t="s">
        <v>1387</v>
      </c>
      <c r="D697" s="288" t="s">
        <v>1776</v>
      </c>
      <c r="E697" s="288" t="s">
        <v>1776</v>
      </c>
      <c r="F697" s="287">
        <v>9303</v>
      </c>
      <c r="G697" s="288" t="s">
        <v>95</v>
      </c>
      <c r="H697" s="288" t="s">
        <v>1393</v>
      </c>
      <c r="I697" s="288" t="s">
        <v>63</v>
      </c>
      <c r="J697" s="287">
        <v>22</v>
      </c>
      <c r="K697" s="287">
        <v>3</v>
      </c>
      <c r="L697" s="288" t="s">
        <v>60</v>
      </c>
      <c r="M697" s="288" t="s">
        <v>55</v>
      </c>
      <c r="N697" s="288" t="s">
        <v>48</v>
      </c>
      <c r="O697" s="288" t="s">
        <v>49</v>
      </c>
      <c r="P697" s="288" t="s">
        <v>50</v>
      </c>
      <c r="Q697" s="289">
        <v>0</v>
      </c>
      <c r="R697" s="289">
        <v>0</v>
      </c>
      <c r="S697" s="289">
        <v>0</v>
      </c>
      <c r="T697" s="289">
        <v>0</v>
      </c>
      <c r="U697" s="289">
        <v>0</v>
      </c>
      <c r="V697" s="287">
        <v>2017</v>
      </c>
      <c r="W697" s="404"/>
      <c r="X697" s="273" t="str">
        <f t="shared" si="10"/>
        <v/>
      </c>
    </row>
    <row r="698" spans="1:24" x14ac:dyDescent="0.2">
      <c r="A698" s="287">
        <v>50243</v>
      </c>
      <c r="B698" s="288" t="s">
        <v>59</v>
      </c>
      <c r="C698" s="288" t="s">
        <v>1387</v>
      </c>
      <c r="D698" s="288" t="s">
        <v>1776</v>
      </c>
      <c r="E698" s="288" t="s">
        <v>1776</v>
      </c>
      <c r="F698" s="287">
        <v>9303</v>
      </c>
      <c r="G698" s="288" t="s">
        <v>95</v>
      </c>
      <c r="H698" s="288" t="s">
        <v>1393</v>
      </c>
      <c r="I698" s="288" t="s">
        <v>63</v>
      </c>
      <c r="J698" s="287">
        <v>22</v>
      </c>
      <c r="K698" s="287">
        <v>3</v>
      </c>
      <c r="L698" s="288" t="s">
        <v>60</v>
      </c>
      <c r="M698" s="288" t="s">
        <v>55</v>
      </c>
      <c r="N698" s="288" t="s">
        <v>51</v>
      </c>
      <c r="O698" s="288" t="s">
        <v>51</v>
      </c>
      <c r="P698" s="288" t="s">
        <v>52</v>
      </c>
      <c r="Q698" s="289">
        <v>614</v>
      </c>
      <c r="R698" s="289">
        <v>252</v>
      </c>
      <c r="S698" s="289">
        <v>3573</v>
      </c>
      <c r="T698" s="289">
        <v>1469</v>
      </c>
      <c r="U698" s="289">
        <v>249.75</v>
      </c>
      <c r="V698" s="287">
        <v>2017</v>
      </c>
      <c r="W698" s="404"/>
      <c r="X698" s="273" t="str">
        <f t="shared" si="10"/>
        <v/>
      </c>
    </row>
    <row r="699" spans="1:24" x14ac:dyDescent="0.2">
      <c r="A699" s="287">
        <v>50243</v>
      </c>
      <c r="B699" s="288" t="s">
        <v>59</v>
      </c>
      <c r="C699" s="288" t="s">
        <v>1387</v>
      </c>
      <c r="D699" s="288" t="s">
        <v>1776</v>
      </c>
      <c r="E699" s="288" t="s">
        <v>1776</v>
      </c>
      <c r="F699" s="287">
        <v>9303</v>
      </c>
      <c r="G699" s="288" t="s">
        <v>95</v>
      </c>
      <c r="H699" s="288" t="s">
        <v>1393</v>
      </c>
      <c r="I699" s="288" t="s">
        <v>63</v>
      </c>
      <c r="J699" s="287">
        <v>22</v>
      </c>
      <c r="K699" s="287">
        <v>3</v>
      </c>
      <c r="L699" s="288" t="s">
        <v>60</v>
      </c>
      <c r="M699" s="288" t="s">
        <v>55</v>
      </c>
      <c r="N699" s="288" t="s">
        <v>44</v>
      </c>
      <c r="O699" s="288" t="s">
        <v>44</v>
      </c>
      <c r="P699" s="288" t="s">
        <v>1195</v>
      </c>
      <c r="Q699" s="289">
        <v>73026</v>
      </c>
      <c r="R699" s="289">
        <v>34347</v>
      </c>
      <c r="S699" s="289">
        <v>74670</v>
      </c>
      <c r="T699" s="289">
        <v>35104</v>
      </c>
      <c r="U699" s="289">
        <v>5967.25</v>
      </c>
      <c r="V699" s="287">
        <v>2017</v>
      </c>
      <c r="W699" s="404"/>
      <c r="X699" s="273" t="str">
        <f t="shared" si="10"/>
        <v/>
      </c>
    </row>
    <row r="700" spans="1:24" x14ac:dyDescent="0.2">
      <c r="A700" s="287">
        <v>50243</v>
      </c>
      <c r="B700" s="288" t="s">
        <v>59</v>
      </c>
      <c r="C700" s="288" t="s">
        <v>1387</v>
      </c>
      <c r="D700" s="288" t="s">
        <v>1776</v>
      </c>
      <c r="E700" s="288" t="s">
        <v>1776</v>
      </c>
      <c r="F700" s="287">
        <v>9303</v>
      </c>
      <c r="G700" s="288" t="s">
        <v>95</v>
      </c>
      <c r="H700" s="288" t="s">
        <v>1393</v>
      </c>
      <c r="I700" s="288" t="s">
        <v>63</v>
      </c>
      <c r="J700" s="287">
        <v>22</v>
      </c>
      <c r="K700" s="287">
        <v>3</v>
      </c>
      <c r="L700" s="288" t="s">
        <v>60</v>
      </c>
      <c r="M700" s="288" t="s">
        <v>47</v>
      </c>
      <c r="N700" s="288" t="s">
        <v>44</v>
      </c>
      <c r="O700" s="288" t="s">
        <v>44</v>
      </c>
      <c r="P700" s="288" t="s">
        <v>1195</v>
      </c>
      <c r="Q700" s="289">
        <v>5347</v>
      </c>
      <c r="R700" s="289">
        <v>779</v>
      </c>
      <c r="S700" s="289">
        <v>5450</v>
      </c>
      <c r="T700" s="289">
        <v>794</v>
      </c>
      <c r="U700" s="289">
        <v>135</v>
      </c>
      <c r="V700" s="287">
        <v>2017</v>
      </c>
      <c r="W700" s="404"/>
      <c r="X700" s="273" t="str">
        <f t="shared" si="10"/>
        <v/>
      </c>
    </row>
    <row r="701" spans="1:24" x14ac:dyDescent="0.2">
      <c r="A701" s="287">
        <v>50243</v>
      </c>
      <c r="B701" s="288" t="s">
        <v>59</v>
      </c>
      <c r="C701" s="288" t="s">
        <v>1387</v>
      </c>
      <c r="D701" s="288" t="s">
        <v>1776</v>
      </c>
      <c r="E701" s="288" t="s">
        <v>1776</v>
      </c>
      <c r="F701" s="287">
        <v>9303</v>
      </c>
      <c r="G701" s="288" t="s">
        <v>95</v>
      </c>
      <c r="H701" s="288" t="s">
        <v>1393</v>
      </c>
      <c r="I701" s="288" t="s">
        <v>63</v>
      </c>
      <c r="J701" s="287">
        <v>22</v>
      </c>
      <c r="K701" s="287">
        <v>3</v>
      </c>
      <c r="L701" s="288" t="s">
        <v>60</v>
      </c>
      <c r="M701" s="288" t="s">
        <v>47</v>
      </c>
      <c r="N701" s="288" t="s">
        <v>66</v>
      </c>
      <c r="O701" s="288" t="s">
        <v>66</v>
      </c>
      <c r="P701" s="288" t="s">
        <v>52</v>
      </c>
      <c r="Q701" s="289">
        <v>0</v>
      </c>
      <c r="R701" s="289">
        <v>0</v>
      </c>
      <c r="S701" s="289">
        <v>0</v>
      </c>
      <c r="T701" s="289">
        <v>0</v>
      </c>
      <c r="U701" s="289">
        <v>0</v>
      </c>
      <c r="V701" s="287">
        <v>2017</v>
      </c>
      <c r="W701" s="404"/>
      <c r="X701" s="273" t="str">
        <f t="shared" si="10"/>
        <v/>
      </c>
    </row>
    <row r="702" spans="1:24" x14ac:dyDescent="0.2">
      <c r="A702" s="287">
        <v>50243</v>
      </c>
      <c r="B702" s="288" t="s">
        <v>59</v>
      </c>
      <c r="C702" s="288" t="s">
        <v>1387</v>
      </c>
      <c r="D702" s="288" t="s">
        <v>1776</v>
      </c>
      <c r="E702" s="288" t="s">
        <v>1776</v>
      </c>
      <c r="F702" s="287">
        <v>9303</v>
      </c>
      <c r="G702" s="288" t="s">
        <v>95</v>
      </c>
      <c r="H702" s="288" t="s">
        <v>1393</v>
      </c>
      <c r="I702" s="288" t="s">
        <v>63</v>
      </c>
      <c r="J702" s="287">
        <v>22</v>
      </c>
      <c r="K702" s="287">
        <v>3</v>
      </c>
      <c r="L702" s="288" t="s">
        <v>60</v>
      </c>
      <c r="M702" s="288" t="s">
        <v>47</v>
      </c>
      <c r="N702" s="288" t="s">
        <v>165</v>
      </c>
      <c r="O702" s="288" t="s">
        <v>54</v>
      </c>
      <c r="P702" s="288" t="s">
        <v>50</v>
      </c>
      <c r="Q702" s="289">
        <v>0</v>
      </c>
      <c r="R702" s="289">
        <v>0</v>
      </c>
      <c r="S702" s="289">
        <v>0</v>
      </c>
      <c r="T702" s="289">
        <v>0</v>
      </c>
      <c r="U702" s="289">
        <v>0</v>
      </c>
      <c r="V702" s="287">
        <v>2017</v>
      </c>
      <c r="W702" s="404"/>
      <c r="X702" s="273" t="str">
        <f t="shared" si="10"/>
        <v/>
      </c>
    </row>
    <row r="703" spans="1:24" x14ac:dyDescent="0.2">
      <c r="A703" s="287">
        <v>50243</v>
      </c>
      <c r="B703" s="288" t="s">
        <v>59</v>
      </c>
      <c r="C703" s="288" t="s">
        <v>1387</v>
      </c>
      <c r="D703" s="288" t="s">
        <v>1776</v>
      </c>
      <c r="E703" s="288" t="s">
        <v>1776</v>
      </c>
      <c r="F703" s="287">
        <v>9303</v>
      </c>
      <c r="G703" s="288" t="s">
        <v>95</v>
      </c>
      <c r="H703" s="288" t="s">
        <v>1393</v>
      </c>
      <c r="I703" s="288" t="s">
        <v>63</v>
      </c>
      <c r="J703" s="287">
        <v>22</v>
      </c>
      <c r="K703" s="287">
        <v>3</v>
      </c>
      <c r="L703" s="288" t="s">
        <v>60</v>
      </c>
      <c r="M703" s="288" t="s">
        <v>47</v>
      </c>
      <c r="N703" s="288" t="s">
        <v>480</v>
      </c>
      <c r="O703" s="288" t="s">
        <v>87</v>
      </c>
      <c r="P703" s="288" t="s">
        <v>50</v>
      </c>
      <c r="Q703" s="289">
        <v>0</v>
      </c>
      <c r="R703" s="289">
        <v>0</v>
      </c>
      <c r="S703" s="289">
        <v>0</v>
      </c>
      <c r="T703" s="289">
        <v>0</v>
      </c>
      <c r="U703" s="289">
        <v>0</v>
      </c>
      <c r="V703" s="287">
        <v>2017</v>
      </c>
      <c r="W703" s="404"/>
      <c r="X703" s="273" t="str">
        <f t="shared" si="10"/>
        <v/>
      </c>
    </row>
    <row r="704" spans="1:24" x14ac:dyDescent="0.2">
      <c r="A704" s="287">
        <v>50243</v>
      </c>
      <c r="B704" s="288" t="s">
        <v>59</v>
      </c>
      <c r="C704" s="288" t="s">
        <v>1387</v>
      </c>
      <c r="D704" s="288" t="s">
        <v>1776</v>
      </c>
      <c r="E704" s="288" t="s">
        <v>1776</v>
      </c>
      <c r="F704" s="287">
        <v>9303</v>
      </c>
      <c r="G704" s="288" t="s">
        <v>95</v>
      </c>
      <c r="H704" s="288" t="s">
        <v>1393</v>
      </c>
      <c r="I704" s="288" t="s">
        <v>63</v>
      </c>
      <c r="J704" s="287">
        <v>22</v>
      </c>
      <c r="K704" s="287">
        <v>3</v>
      </c>
      <c r="L704" s="288" t="s">
        <v>60</v>
      </c>
      <c r="M704" s="288" t="s">
        <v>47</v>
      </c>
      <c r="N704" s="288" t="s">
        <v>74</v>
      </c>
      <c r="O704" s="288" t="s">
        <v>75</v>
      </c>
      <c r="P704" s="288" t="s">
        <v>50</v>
      </c>
      <c r="Q704" s="289">
        <v>0</v>
      </c>
      <c r="R704" s="289">
        <v>0</v>
      </c>
      <c r="S704" s="289">
        <v>0</v>
      </c>
      <c r="T704" s="289">
        <v>0</v>
      </c>
      <c r="U704" s="289">
        <v>0</v>
      </c>
      <c r="V704" s="287">
        <v>2017</v>
      </c>
      <c r="W704" s="404"/>
      <c r="X704" s="273" t="str">
        <f t="shared" si="10"/>
        <v/>
      </c>
    </row>
    <row r="705" spans="1:24" x14ac:dyDescent="0.2">
      <c r="A705" s="287">
        <v>50268</v>
      </c>
      <c r="B705" s="288" t="s">
        <v>38</v>
      </c>
      <c r="C705" s="288" t="s">
        <v>1387</v>
      </c>
      <c r="D705" s="288" t="s">
        <v>1003</v>
      </c>
      <c r="E705" s="288" t="s">
        <v>127</v>
      </c>
      <c r="F705" s="287">
        <v>5914</v>
      </c>
      <c r="G705" s="288" t="s">
        <v>62</v>
      </c>
      <c r="H705" s="288" t="s">
        <v>1392</v>
      </c>
      <c r="I705" s="288" t="s">
        <v>63</v>
      </c>
      <c r="J705" s="287">
        <v>22</v>
      </c>
      <c r="K705" s="287">
        <v>2</v>
      </c>
      <c r="L705" s="288" t="s">
        <v>57</v>
      </c>
      <c r="M705" s="288" t="s">
        <v>40</v>
      </c>
      <c r="N705" s="288" t="s">
        <v>41</v>
      </c>
      <c r="O705" s="288" t="s">
        <v>42</v>
      </c>
      <c r="P705" s="288" t="s">
        <v>1387</v>
      </c>
      <c r="Q705" s="289">
        <v>0</v>
      </c>
      <c r="R705" s="289">
        <v>0</v>
      </c>
      <c r="S705" s="289">
        <v>148588</v>
      </c>
      <c r="T705" s="289">
        <v>148588</v>
      </c>
      <c r="U705" s="289">
        <v>16128</v>
      </c>
      <c r="V705" s="287">
        <v>2017</v>
      </c>
      <c r="W705" s="404"/>
      <c r="X705" s="273" t="str">
        <f t="shared" si="10"/>
        <v/>
      </c>
    </row>
    <row r="706" spans="1:24" x14ac:dyDescent="0.2">
      <c r="A706" s="287">
        <v>50269</v>
      </c>
      <c r="B706" s="288" t="s">
        <v>38</v>
      </c>
      <c r="C706" s="288" t="s">
        <v>1387</v>
      </c>
      <c r="D706" s="288" t="s">
        <v>1004</v>
      </c>
      <c r="E706" s="288" t="s">
        <v>127</v>
      </c>
      <c r="F706" s="287">
        <v>5914</v>
      </c>
      <c r="G706" s="288" t="s">
        <v>62</v>
      </c>
      <c r="H706" s="288" t="s">
        <v>1392</v>
      </c>
      <c r="I706" s="288" t="s">
        <v>63</v>
      </c>
      <c r="J706" s="287">
        <v>22</v>
      </c>
      <c r="K706" s="287">
        <v>2</v>
      </c>
      <c r="L706" s="288" t="s">
        <v>57</v>
      </c>
      <c r="M706" s="288" t="s">
        <v>40</v>
      </c>
      <c r="N706" s="288" t="s">
        <v>41</v>
      </c>
      <c r="O706" s="288" t="s">
        <v>42</v>
      </c>
      <c r="P706" s="288" t="s">
        <v>1387</v>
      </c>
      <c r="Q706" s="289">
        <v>0</v>
      </c>
      <c r="R706" s="289">
        <v>0</v>
      </c>
      <c r="S706" s="289">
        <v>147832</v>
      </c>
      <c r="T706" s="289">
        <v>147832</v>
      </c>
      <c r="U706" s="289">
        <v>16046</v>
      </c>
      <c r="V706" s="287">
        <v>2017</v>
      </c>
      <c r="W706" s="404"/>
      <c r="X706" s="273" t="str">
        <f t="shared" si="10"/>
        <v/>
      </c>
    </row>
    <row r="707" spans="1:24" x14ac:dyDescent="0.2">
      <c r="A707" s="287">
        <v>50273</v>
      </c>
      <c r="B707" s="288" t="s">
        <v>38</v>
      </c>
      <c r="C707" s="288" t="s">
        <v>1387</v>
      </c>
      <c r="D707" s="288" t="s">
        <v>1005</v>
      </c>
      <c r="E707" s="288" t="s">
        <v>1006</v>
      </c>
      <c r="F707" s="287">
        <v>56125</v>
      </c>
      <c r="G707" s="288" t="s">
        <v>86</v>
      </c>
      <c r="H707" s="288" t="s">
        <v>1393</v>
      </c>
      <c r="I707" s="288" t="s">
        <v>63</v>
      </c>
      <c r="J707" s="287">
        <v>22</v>
      </c>
      <c r="K707" s="287">
        <v>2</v>
      </c>
      <c r="L707" s="288" t="s">
        <v>57</v>
      </c>
      <c r="M707" s="288" t="s">
        <v>47</v>
      </c>
      <c r="N707" s="288" t="s">
        <v>51</v>
      </c>
      <c r="O707" s="288" t="s">
        <v>51</v>
      </c>
      <c r="P707" s="288" t="s">
        <v>52</v>
      </c>
      <c r="Q707" s="289">
        <v>0</v>
      </c>
      <c r="R707" s="289">
        <v>0</v>
      </c>
      <c r="S707" s="289">
        <v>0</v>
      </c>
      <c r="T707" s="289">
        <v>0</v>
      </c>
      <c r="U707" s="289">
        <v>0</v>
      </c>
      <c r="V707" s="287">
        <v>2017</v>
      </c>
      <c r="W707" s="404"/>
      <c r="X707" s="273" t="str">
        <f t="shared" si="10"/>
        <v/>
      </c>
    </row>
    <row r="708" spans="1:24" x14ac:dyDescent="0.2">
      <c r="A708" s="287">
        <v>50273</v>
      </c>
      <c r="B708" s="288" t="s">
        <v>38</v>
      </c>
      <c r="C708" s="288" t="s">
        <v>1387</v>
      </c>
      <c r="D708" s="288" t="s">
        <v>1005</v>
      </c>
      <c r="E708" s="288" t="s">
        <v>1006</v>
      </c>
      <c r="F708" s="287">
        <v>56125</v>
      </c>
      <c r="G708" s="288" t="s">
        <v>86</v>
      </c>
      <c r="H708" s="288" t="s">
        <v>1393</v>
      </c>
      <c r="I708" s="288" t="s">
        <v>63</v>
      </c>
      <c r="J708" s="287">
        <v>22</v>
      </c>
      <c r="K708" s="287">
        <v>2</v>
      </c>
      <c r="L708" s="288" t="s">
        <v>57</v>
      </c>
      <c r="M708" s="288" t="s">
        <v>47</v>
      </c>
      <c r="N708" s="288" t="s">
        <v>20</v>
      </c>
      <c r="O708" s="288" t="s">
        <v>69</v>
      </c>
      <c r="P708" s="288" t="s">
        <v>50</v>
      </c>
      <c r="Q708" s="289">
        <v>77164</v>
      </c>
      <c r="R708" s="289">
        <v>77164</v>
      </c>
      <c r="S708" s="289">
        <v>553421</v>
      </c>
      <c r="T708" s="289">
        <v>553421</v>
      </c>
      <c r="U708" s="289">
        <v>18695.258000000002</v>
      </c>
      <c r="V708" s="287">
        <v>2017</v>
      </c>
      <c r="W708" s="404"/>
      <c r="X708" s="273" t="str">
        <f t="shared" si="10"/>
        <v/>
      </c>
    </row>
    <row r="709" spans="1:24" x14ac:dyDescent="0.2">
      <c r="A709" s="287">
        <v>50273</v>
      </c>
      <c r="B709" s="288" t="s">
        <v>38</v>
      </c>
      <c r="C709" s="288" t="s">
        <v>1387</v>
      </c>
      <c r="D709" s="288" t="s">
        <v>1005</v>
      </c>
      <c r="E709" s="288" t="s">
        <v>1006</v>
      </c>
      <c r="F709" s="287">
        <v>56125</v>
      </c>
      <c r="G709" s="288" t="s">
        <v>86</v>
      </c>
      <c r="H709" s="288" t="s">
        <v>1393</v>
      </c>
      <c r="I709" s="288" t="s">
        <v>63</v>
      </c>
      <c r="J709" s="287">
        <v>22</v>
      </c>
      <c r="K709" s="287">
        <v>2</v>
      </c>
      <c r="L709" s="288" t="s">
        <v>57</v>
      </c>
      <c r="M709" s="288" t="s">
        <v>47</v>
      </c>
      <c r="N709" s="288" t="s">
        <v>21</v>
      </c>
      <c r="O709" s="288" t="s">
        <v>87</v>
      </c>
      <c r="P709" s="288" t="s">
        <v>50</v>
      </c>
      <c r="Q709" s="289">
        <v>43405</v>
      </c>
      <c r="R709" s="289">
        <v>43405</v>
      </c>
      <c r="S709" s="289">
        <v>531711</v>
      </c>
      <c r="T709" s="289">
        <v>531711</v>
      </c>
      <c r="U709" s="289">
        <v>17961.901999999998</v>
      </c>
      <c r="V709" s="287">
        <v>2017</v>
      </c>
      <c r="W709" s="404"/>
      <c r="X709" s="273" t="str">
        <f t="shared" si="10"/>
        <v/>
      </c>
    </row>
    <row r="710" spans="1:24" x14ac:dyDescent="0.2">
      <c r="A710" s="287">
        <v>50273</v>
      </c>
      <c r="B710" s="288" t="s">
        <v>38</v>
      </c>
      <c r="C710" s="288" t="s">
        <v>1387</v>
      </c>
      <c r="D710" s="288" t="s">
        <v>1005</v>
      </c>
      <c r="E710" s="288" t="s">
        <v>1006</v>
      </c>
      <c r="F710" s="287">
        <v>56125</v>
      </c>
      <c r="G710" s="288" t="s">
        <v>86</v>
      </c>
      <c r="H710" s="288" t="s">
        <v>1393</v>
      </c>
      <c r="I710" s="288" t="s">
        <v>63</v>
      </c>
      <c r="J710" s="287">
        <v>22</v>
      </c>
      <c r="K710" s="287">
        <v>2</v>
      </c>
      <c r="L710" s="288" t="s">
        <v>57</v>
      </c>
      <c r="M710" s="288" t="s">
        <v>47</v>
      </c>
      <c r="N710" s="288" t="s">
        <v>44</v>
      </c>
      <c r="O710" s="288" t="s">
        <v>44</v>
      </c>
      <c r="P710" s="288" t="s">
        <v>1195</v>
      </c>
      <c r="Q710" s="289">
        <v>19755</v>
      </c>
      <c r="R710" s="289">
        <v>19755</v>
      </c>
      <c r="S710" s="289">
        <v>19755</v>
      </c>
      <c r="T710" s="289">
        <v>19755</v>
      </c>
      <c r="U710" s="289">
        <v>667.35</v>
      </c>
      <c r="V710" s="287">
        <v>2017</v>
      </c>
      <c r="W710" s="404"/>
      <c r="X710" s="273" t="str">
        <f t="shared" si="10"/>
        <v/>
      </c>
    </row>
    <row r="711" spans="1:24" x14ac:dyDescent="0.2">
      <c r="A711" s="287">
        <v>50273</v>
      </c>
      <c r="B711" s="288" t="s">
        <v>38</v>
      </c>
      <c r="C711" s="288" t="s">
        <v>1387</v>
      </c>
      <c r="D711" s="288" t="s">
        <v>1005</v>
      </c>
      <c r="E711" s="288" t="s">
        <v>1006</v>
      </c>
      <c r="F711" s="287">
        <v>56125</v>
      </c>
      <c r="G711" s="288" t="s">
        <v>86</v>
      </c>
      <c r="H711" s="288" t="s">
        <v>1393</v>
      </c>
      <c r="I711" s="288" t="s">
        <v>63</v>
      </c>
      <c r="J711" s="287">
        <v>22</v>
      </c>
      <c r="K711" s="287">
        <v>2</v>
      </c>
      <c r="L711" s="288" t="s">
        <v>57</v>
      </c>
      <c r="M711" s="288" t="s">
        <v>47</v>
      </c>
      <c r="N711" s="288" t="s">
        <v>480</v>
      </c>
      <c r="O711" s="288" t="s">
        <v>87</v>
      </c>
      <c r="P711" s="288" t="s">
        <v>50</v>
      </c>
      <c r="Q711" s="289">
        <v>655</v>
      </c>
      <c r="R711" s="289">
        <v>655</v>
      </c>
      <c r="S711" s="289">
        <v>15720</v>
      </c>
      <c r="T711" s="289">
        <v>15720</v>
      </c>
      <c r="U711" s="289">
        <v>531.04200000000003</v>
      </c>
      <c r="V711" s="287">
        <v>2017</v>
      </c>
      <c r="W711" s="404"/>
      <c r="X711" s="273" t="str">
        <f t="shared" ref="X711:X774" si="11">IF(OR(K711&gt;3,T711=0),"",IF(N711="WDS",T711/U711,""))</f>
        <v/>
      </c>
    </row>
    <row r="712" spans="1:24" x14ac:dyDescent="0.2">
      <c r="A712" s="287">
        <v>50273</v>
      </c>
      <c r="B712" s="288" t="s">
        <v>38</v>
      </c>
      <c r="C712" s="288" t="s">
        <v>1387</v>
      </c>
      <c r="D712" s="288" t="s">
        <v>1005</v>
      </c>
      <c r="E712" s="288" t="s">
        <v>1006</v>
      </c>
      <c r="F712" s="287">
        <v>56125</v>
      </c>
      <c r="G712" s="288" t="s">
        <v>86</v>
      </c>
      <c r="H712" s="288" t="s">
        <v>1393</v>
      </c>
      <c r="I712" s="288" t="s">
        <v>63</v>
      </c>
      <c r="J712" s="287">
        <v>22</v>
      </c>
      <c r="K712" s="287">
        <v>2</v>
      </c>
      <c r="L712" s="288" t="s">
        <v>57</v>
      </c>
      <c r="M712" s="288" t="s">
        <v>47</v>
      </c>
      <c r="N712" s="288" t="s">
        <v>74</v>
      </c>
      <c r="O712" s="288" t="s">
        <v>75</v>
      </c>
      <c r="P712" s="288" t="s">
        <v>50</v>
      </c>
      <c r="Q712" s="289">
        <v>1667</v>
      </c>
      <c r="R712" s="289">
        <v>1667</v>
      </c>
      <c r="S712" s="289">
        <v>18337</v>
      </c>
      <c r="T712" s="289">
        <v>18337</v>
      </c>
      <c r="U712" s="289">
        <v>619.44799999999998</v>
      </c>
      <c r="V712" s="287">
        <v>2017</v>
      </c>
      <c r="W712" s="404"/>
      <c r="X712" s="273">
        <f t="shared" si="11"/>
        <v>29.602161924810478</v>
      </c>
    </row>
    <row r="713" spans="1:24" x14ac:dyDescent="0.2">
      <c r="A713" s="287">
        <v>50278</v>
      </c>
      <c r="B713" s="288" t="s">
        <v>38</v>
      </c>
      <c r="C713" s="288" t="s">
        <v>1387</v>
      </c>
      <c r="D713" s="288" t="s">
        <v>1007</v>
      </c>
      <c r="E713" s="288" t="s">
        <v>1301</v>
      </c>
      <c r="F713" s="287">
        <v>57280</v>
      </c>
      <c r="G713" s="288" t="s">
        <v>95</v>
      </c>
      <c r="H713" s="288" t="s">
        <v>1393</v>
      </c>
      <c r="I713" s="288" t="s">
        <v>63</v>
      </c>
      <c r="J713" s="287">
        <v>22</v>
      </c>
      <c r="K713" s="287">
        <v>2</v>
      </c>
      <c r="L713" s="288" t="s">
        <v>57</v>
      </c>
      <c r="M713" s="288" t="s">
        <v>40</v>
      </c>
      <c r="N713" s="288" t="s">
        <v>41</v>
      </c>
      <c r="O713" s="288" t="s">
        <v>42</v>
      </c>
      <c r="P713" s="288" t="s">
        <v>1387</v>
      </c>
      <c r="Q713" s="289">
        <v>0</v>
      </c>
      <c r="R713" s="289">
        <v>0</v>
      </c>
      <c r="S713" s="289">
        <v>726471</v>
      </c>
      <c r="T713" s="289">
        <v>726471</v>
      </c>
      <c r="U713" s="289">
        <v>78853</v>
      </c>
      <c r="V713" s="287">
        <v>2017</v>
      </c>
      <c r="W713" s="404"/>
      <c r="X713" s="273" t="str">
        <f t="shared" si="11"/>
        <v/>
      </c>
    </row>
    <row r="714" spans="1:24" x14ac:dyDescent="0.2">
      <c r="A714" s="287">
        <v>50280</v>
      </c>
      <c r="B714" s="288" t="s">
        <v>38</v>
      </c>
      <c r="C714" s="288" t="s">
        <v>1387</v>
      </c>
      <c r="D714" s="288" t="s">
        <v>1008</v>
      </c>
      <c r="E714" s="288" t="s">
        <v>1008</v>
      </c>
      <c r="F714" s="287">
        <v>4735</v>
      </c>
      <c r="G714" s="288" t="s">
        <v>62</v>
      </c>
      <c r="H714" s="288" t="s">
        <v>1392</v>
      </c>
      <c r="I714" s="288" t="s">
        <v>63</v>
      </c>
      <c r="J714" s="287">
        <v>22</v>
      </c>
      <c r="K714" s="287">
        <v>2</v>
      </c>
      <c r="L714" s="288" t="s">
        <v>57</v>
      </c>
      <c r="M714" s="288" t="s">
        <v>40</v>
      </c>
      <c r="N714" s="288" t="s">
        <v>41</v>
      </c>
      <c r="O714" s="288" t="s">
        <v>42</v>
      </c>
      <c r="P714" s="288" t="s">
        <v>1387</v>
      </c>
      <c r="Q714" s="289">
        <v>0</v>
      </c>
      <c r="R714" s="289">
        <v>0</v>
      </c>
      <c r="S714" s="289">
        <v>262240</v>
      </c>
      <c r="T714" s="289">
        <v>262240</v>
      </c>
      <c r="U714" s="289">
        <v>28464</v>
      </c>
      <c r="V714" s="287">
        <v>2017</v>
      </c>
      <c r="W714" s="404"/>
      <c r="X714" s="273" t="str">
        <f t="shared" si="11"/>
        <v/>
      </c>
    </row>
    <row r="715" spans="1:24" x14ac:dyDescent="0.2">
      <c r="A715" s="287">
        <v>50285</v>
      </c>
      <c r="B715" s="288" t="s">
        <v>38</v>
      </c>
      <c r="C715" s="288" t="s">
        <v>1387</v>
      </c>
      <c r="D715" s="288" t="s">
        <v>1777</v>
      </c>
      <c r="E715" s="288" t="s">
        <v>2306</v>
      </c>
      <c r="F715" s="287">
        <v>60832</v>
      </c>
      <c r="G715" s="288" t="s">
        <v>101</v>
      </c>
      <c r="H715" s="288" t="s">
        <v>1393</v>
      </c>
      <c r="I715" s="288" t="s">
        <v>63</v>
      </c>
      <c r="J715" s="287">
        <v>22</v>
      </c>
      <c r="K715" s="287">
        <v>2</v>
      </c>
      <c r="L715" s="288" t="s">
        <v>57</v>
      </c>
      <c r="M715" s="288" t="s">
        <v>40</v>
      </c>
      <c r="N715" s="288" t="s">
        <v>41</v>
      </c>
      <c r="O715" s="288" t="s">
        <v>42</v>
      </c>
      <c r="P715" s="288" t="s">
        <v>1387</v>
      </c>
      <c r="Q715" s="289">
        <v>0</v>
      </c>
      <c r="R715" s="289">
        <v>0</v>
      </c>
      <c r="S715" s="289">
        <v>18492</v>
      </c>
      <c r="T715" s="289">
        <v>18492</v>
      </c>
      <c r="U715" s="289">
        <v>2007</v>
      </c>
      <c r="V715" s="287">
        <v>2017</v>
      </c>
      <c r="W715" s="404"/>
      <c r="X715" s="273" t="str">
        <f t="shared" si="11"/>
        <v/>
      </c>
    </row>
    <row r="716" spans="1:24" x14ac:dyDescent="0.2">
      <c r="A716" s="287">
        <v>50290</v>
      </c>
      <c r="B716" s="288" t="s">
        <v>38</v>
      </c>
      <c r="C716" s="288" t="s">
        <v>1387</v>
      </c>
      <c r="D716" s="288" t="s">
        <v>0</v>
      </c>
      <c r="E716" s="288" t="s">
        <v>1</v>
      </c>
      <c r="F716" s="287">
        <v>16929</v>
      </c>
      <c r="G716" s="288" t="s">
        <v>86</v>
      </c>
      <c r="H716" s="288" t="s">
        <v>1393</v>
      </c>
      <c r="I716" s="288" t="s">
        <v>63</v>
      </c>
      <c r="J716" s="287">
        <v>22</v>
      </c>
      <c r="K716" s="287">
        <v>2</v>
      </c>
      <c r="L716" s="288" t="s">
        <v>57</v>
      </c>
      <c r="M716" s="288" t="s">
        <v>47</v>
      </c>
      <c r="N716" s="288" t="s">
        <v>51</v>
      </c>
      <c r="O716" s="288" t="s">
        <v>51</v>
      </c>
      <c r="P716" s="288" t="s">
        <v>52</v>
      </c>
      <c r="Q716" s="289">
        <v>9286</v>
      </c>
      <c r="R716" s="289">
        <v>9286</v>
      </c>
      <c r="S716" s="289">
        <v>53858</v>
      </c>
      <c r="T716" s="289">
        <v>53858</v>
      </c>
      <c r="U716" s="289">
        <v>2873.5250000000001</v>
      </c>
      <c r="V716" s="287">
        <v>2017</v>
      </c>
      <c r="W716" s="404"/>
      <c r="X716" s="273" t="str">
        <f t="shared" si="11"/>
        <v/>
      </c>
    </row>
    <row r="717" spans="1:24" x14ac:dyDescent="0.2">
      <c r="A717" s="287">
        <v>50290</v>
      </c>
      <c r="B717" s="288" t="s">
        <v>38</v>
      </c>
      <c r="C717" s="288" t="s">
        <v>1387</v>
      </c>
      <c r="D717" s="288" t="s">
        <v>0</v>
      </c>
      <c r="E717" s="288" t="s">
        <v>1</v>
      </c>
      <c r="F717" s="287">
        <v>16929</v>
      </c>
      <c r="G717" s="288" t="s">
        <v>86</v>
      </c>
      <c r="H717" s="288" t="s">
        <v>1393</v>
      </c>
      <c r="I717" s="288" t="s">
        <v>63</v>
      </c>
      <c r="J717" s="287">
        <v>22</v>
      </c>
      <c r="K717" s="287">
        <v>2</v>
      </c>
      <c r="L717" s="288" t="s">
        <v>57</v>
      </c>
      <c r="M717" s="288" t="s">
        <v>47</v>
      </c>
      <c r="N717" s="288" t="s">
        <v>20</v>
      </c>
      <c r="O717" s="288" t="s">
        <v>69</v>
      </c>
      <c r="P717" s="288" t="s">
        <v>50</v>
      </c>
      <c r="Q717" s="289">
        <v>697825</v>
      </c>
      <c r="R717" s="289">
        <v>697825</v>
      </c>
      <c r="S717" s="289">
        <v>5560966</v>
      </c>
      <c r="T717" s="289">
        <v>5560966</v>
      </c>
      <c r="U717" s="289">
        <v>294493.59000000003</v>
      </c>
      <c r="V717" s="287">
        <v>2017</v>
      </c>
      <c r="W717" s="404"/>
      <c r="X717" s="273" t="str">
        <f t="shared" si="11"/>
        <v/>
      </c>
    </row>
    <row r="718" spans="1:24" x14ac:dyDescent="0.2">
      <c r="A718" s="287">
        <v>50290</v>
      </c>
      <c r="B718" s="288" t="s">
        <v>38</v>
      </c>
      <c r="C718" s="288" t="s">
        <v>1387</v>
      </c>
      <c r="D718" s="288" t="s">
        <v>0</v>
      </c>
      <c r="E718" s="288" t="s">
        <v>1</v>
      </c>
      <c r="F718" s="287">
        <v>16929</v>
      </c>
      <c r="G718" s="288" t="s">
        <v>86</v>
      </c>
      <c r="H718" s="288" t="s">
        <v>1393</v>
      </c>
      <c r="I718" s="288" t="s">
        <v>63</v>
      </c>
      <c r="J718" s="287">
        <v>22</v>
      </c>
      <c r="K718" s="287">
        <v>2</v>
      </c>
      <c r="L718" s="288" t="s">
        <v>57</v>
      </c>
      <c r="M718" s="288" t="s">
        <v>47</v>
      </c>
      <c r="N718" s="288" t="s">
        <v>21</v>
      </c>
      <c r="O718" s="288" t="s">
        <v>87</v>
      </c>
      <c r="P718" s="288" t="s">
        <v>50</v>
      </c>
      <c r="Q718" s="289">
        <v>392529</v>
      </c>
      <c r="R718" s="289">
        <v>392529</v>
      </c>
      <c r="S718" s="289">
        <v>5342712</v>
      </c>
      <c r="T718" s="289">
        <v>5342712</v>
      </c>
      <c r="U718" s="289">
        <v>282935.43</v>
      </c>
      <c r="V718" s="287">
        <v>2017</v>
      </c>
      <c r="W718" s="404"/>
      <c r="X718" s="273" t="str">
        <f t="shared" si="11"/>
        <v/>
      </c>
    </row>
    <row r="719" spans="1:24" x14ac:dyDescent="0.2">
      <c r="A719" s="287">
        <v>50290</v>
      </c>
      <c r="B719" s="288" t="s">
        <v>38</v>
      </c>
      <c r="C719" s="288" t="s">
        <v>1387</v>
      </c>
      <c r="D719" s="288" t="s">
        <v>0</v>
      </c>
      <c r="E719" s="288" t="s">
        <v>1</v>
      </c>
      <c r="F719" s="287">
        <v>16929</v>
      </c>
      <c r="G719" s="288" t="s">
        <v>86</v>
      </c>
      <c r="H719" s="288" t="s">
        <v>1393</v>
      </c>
      <c r="I719" s="288" t="s">
        <v>63</v>
      </c>
      <c r="J719" s="287">
        <v>22</v>
      </c>
      <c r="K719" s="287">
        <v>2</v>
      </c>
      <c r="L719" s="288" t="s">
        <v>57</v>
      </c>
      <c r="M719" s="288" t="s">
        <v>47</v>
      </c>
      <c r="N719" s="288" t="s">
        <v>44</v>
      </c>
      <c r="O719" s="288" t="s">
        <v>44</v>
      </c>
      <c r="P719" s="288" t="s">
        <v>1195</v>
      </c>
      <c r="Q719" s="289">
        <v>75893</v>
      </c>
      <c r="R719" s="289">
        <v>75893</v>
      </c>
      <c r="S719" s="289">
        <v>75893</v>
      </c>
      <c r="T719" s="289">
        <v>75893</v>
      </c>
      <c r="U719" s="289">
        <v>4025.4549999999999</v>
      </c>
      <c r="V719" s="287">
        <v>2017</v>
      </c>
      <c r="W719" s="404"/>
      <c r="X719" s="273" t="str">
        <f t="shared" si="11"/>
        <v/>
      </c>
    </row>
    <row r="720" spans="1:24" x14ac:dyDescent="0.2">
      <c r="A720" s="287">
        <v>50292</v>
      </c>
      <c r="B720" s="288" t="s">
        <v>38</v>
      </c>
      <c r="C720" s="288" t="s">
        <v>1387</v>
      </c>
      <c r="D720" s="288" t="s">
        <v>2</v>
      </c>
      <c r="E720" s="288" t="s">
        <v>3</v>
      </c>
      <c r="F720" s="287">
        <v>24457</v>
      </c>
      <c r="G720" s="288" t="s">
        <v>62</v>
      </c>
      <c r="H720" s="288" t="s">
        <v>1392</v>
      </c>
      <c r="I720" s="288" t="s">
        <v>63</v>
      </c>
      <c r="J720" s="287">
        <v>22</v>
      </c>
      <c r="K720" s="287">
        <v>2</v>
      </c>
      <c r="L720" s="288" t="s">
        <v>57</v>
      </c>
      <c r="M720" s="288" t="s">
        <v>43</v>
      </c>
      <c r="N720" s="288" t="s">
        <v>51</v>
      </c>
      <c r="O720" s="288" t="s">
        <v>51</v>
      </c>
      <c r="P720" s="288" t="s">
        <v>52</v>
      </c>
      <c r="Q720" s="289">
        <v>0</v>
      </c>
      <c r="R720" s="289">
        <v>0</v>
      </c>
      <c r="S720" s="289">
        <v>0</v>
      </c>
      <c r="T720" s="289">
        <v>0</v>
      </c>
      <c r="U720" s="289">
        <v>0</v>
      </c>
      <c r="V720" s="287">
        <v>2017</v>
      </c>
      <c r="W720" s="404" t="s">
        <v>662</v>
      </c>
      <c r="X720" s="273" t="str">
        <f t="shared" si="11"/>
        <v/>
      </c>
    </row>
    <row r="721" spans="1:24" x14ac:dyDescent="0.2">
      <c r="A721" s="287">
        <v>50292</v>
      </c>
      <c r="B721" s="288" t="s">
        <v>38</v>
      </c>
      <c r="C721" s="288" t="s">
        <v>1387</v>
      </c>
      <c r="D721" s="288" t="s">
        <v>2</v>
      </c>
      <c r="E721" s="288" t="s">
        <v>3</v>
      </c>
      <c r="F721" s="287">
        <v>24457</v>
      </c>
      <c r="G721" s="288" t="s">
        <v>62</v>
      </c>
      <c r="H721" s="288" t="s">
        <v>1392</v>
      </c>
      <c r="I721" s="288" t="s">
        <v>63</v>
      </c>
      <c r="J721" s="287">
        <v>22</v>
      </c>
      <c r="K721" s="287">
        <v>2</v>
      </c>
      <c r="L721" s="288" t="s">
        <v>57</v>
      </c>
      <c r="M721" s="288" t="s">
        <v>43</v>
      </c>
      <c r="N721" s="288" t="s">
        <v>44</v>
      </c>
      <c r="O721" s="288" t="s">
        <v>44</v>
      </c>
      <c r="P721" s="288" t="s">
        <v>1195</v>
      </c>
      <c r="Q721" s="289">
        <v>241941</v>
      </c>
      <c r="R721" s="289">
        <v>241941</v>
      </c>
      <c r="S721" s="289">
        <v>248982</v>
      </c>
      <c r="T721" s="289">
        <v>248982</v>
      </c>
      <c r="U721" s="289">
        <v>108065</v>
      </c>
      <c r="V721" s="287">
        <v>2017</v>
      </c>
      <c r="W721" s="404" t="s">
        <v>662</v>
      </c>
      <c r="X721" s="273" t="str">
        <f t="shared" si="11"/>
        <v/>
      </c>
    </row>
    <row r="722" spans="1:24" x14ac:dyDescent="0.2">
      <c r="A722" s="287">
        <v>50292</v>
      </c>
      <c r="B722" s="288" t="s">
        <v>38</v>
      </c>
      <c r="C722" s="288" t="s">
        <v>1387</v>
      </c>
      <c r="D722" s="288" t="s">
        <v>2</v>
      </c>
      <c r="E722" s="288" t="s">
        <v>3</v>
      </c>
      <c r="F722" s="287">
        <v>24457</v>
      </c>
      <c r="G722" s="288" t="s">
        <v>62</v>
      </c>
      <c r="H722" s="288" t="s">
        <v>1392</v>
      </c>
      <c r="I722" s="288" t="s">
        <v>63</v>
      </c>
      <c r="J722" s="287">
        <v>22</v>
      </c>
      <c r="K722" s="287">
        <v>2</v>
      </c>
      <c r="L722" s="288" t="s">
        <v>57</v>
      </c>
      <c r="M722" s="288" t="s">
        <v>46</v>
      </c>
      <c r="N722" s="288" t="s">
        <v>51</v>
      </c>
      <c r="O722" s="288" t="s">
        <v>51</v>
      </c>
      <c r="P722" s="288" t="s">
        <v>52</v>
      </c>
      <c r="Q722" s="289">
        <v>0</v>
      </c>
      <c r="R722" s="289">
        <v>0</v>
      </c>
      <c r="S722" s="289">
        <v>0</v>
      </c>
      <c r="T722" s="289">
        <v>0</v>
      </c>
      <c r="U722" s="289">
        <v>0</v>
      </c>
      <c r="V722" s="287">
        <v>2017</v>
      </c>
      <c r="W722" s="404" t="s">
        <v>662</v>
      </c>
      <c r="X722" s="273" t="str">
        <f t="shared" si="11"/>
        <v/>
      </c>
    </row>
    <row r="723" spans="1:24" x14ac:dyDescent="0.2">
      <c r="A723" s="287">
        <v>50292</v>
      </c>
      <c r="B723" s="288" t="s">
        <v>38</v>
      </c>
      <c r="C723" s="288" t="s">
        <v>1387</v>
      </c>
      <c r="D723" s="288" t="s">
        <v>2</v>
      </c>
      <c r="E723" s="288" t="s">
        <v>3</v>
      </c>
      <c r="F723" s="287">
        <v>24457</v>
      </c>
      <c r="G723" s="288" t="s">
        <v>62</v>
      </c>
      <c r="H723" s="288" t="s">
        <v>1392</v>
      </c>
      <c r="I723" s="288" t="s">
        <v>63</v>
      </c>
      <c r="J723" s="287">
        <v>22</v>
      </c>
      <c r="K723" s="287">
        <v>2</v>
      </c>
      <c r="L723" s="288" t="s">
        <v>57</v>
      </c>
      <c r="M723" s="288" t="s">
        <v>46</v>
      </c>
      <c r="N723" s="288" t="s">
        <v>44</v>
      </c>
      <c r="O723" s="288" t="s">
        <v>44</v>
      </c>
      <c r="P723" s="288" t="s">
        <v>1195</v>
      </c>
      <c r="Q723" s="289">
        <v>3767148</v>
      </c>
      <c r="R723" s="289">
        <v>3767148</v>
      </c>
      <c r="S723" s="289">
        <v>3876394</v>
      </c>
      <c r="T723" s="289">
        <v>3876394</v>
      </c>
      <c r="U723" s="289">
        <v>353722</v>
      </c>
      <c r="V723" s="287">
        <v>2017</v>
      </c>
      <c r="W723" s="404" t="s">
        <v>662</v>
      </c>
      <c r="X723" s="273" t="str">
        <f t="shared" si="11"/>
        <v/>
      </c>
    </row>
    <row r="724" spans="1:24" x14ac:dyDescent="0.2">
      <c r="A724" s="287">
        <v>50292</v>
      </c>
      <c r="B724" s="288" t="s">
        <v>38</v>
      </c>
      <c r="C724" s="288" t="s">
        <v>1387</v>
      </c>
      <c r="D724" s="288" t="s">
        <v>2</v>
      </c>
      <c r="E724" s="288" t="s">
        <v>3</v>
      </c>
      <c r="F724" s="287">
        <v>24457</v>
      </c>
      <c r="G724" s="288" t="s">
        <v>62</v>
      </c>
      <c r="H724" s="288" t="s">
        <v>1392</v>
      </c>
      <c r="I724" s="288" t="s">
        <v>63</v>
      </c>
      <c r="J724" s="287">
        <v>22</v>
      </c>
      <c r="K724" s="287">
        <v>2</v>
      </c>
      <c r="L724" s="288" t="s">
        <v>57</v>
      </c>
      <c r="M724" s="288" t="s">
        <v>55</v>
      </c>
      <c r="N724" s="288" t="s">
        <v>44</v>
      </c>
      <c r="O724" s="288" t="s">
        <v>44</v>
      </c>
      <c r="P724" s="288" t="s">
        <v>1195</v>
      </c>
      <c r="Q724" s="289">
        <v>1468980</v>
      </c>
      <c r="R724" s="289">
        <v>1468980</v>
      </c>
      <c r="S724" s="289">
        <v>1511582</v>
      </c>
      <c r="T724" s="289">
        <v>1511582</v>
      </c>
      <c r="U724" s="289">
        <v>144608</v>
      </c>
      <c r="V724" s="287">
        <v>2017</v>
      </c>
      <c r="W724" s="404" t="s">
        <v>662</v>
      </c>
      <c r="X724" s="273" t="str">
        <f t="shared" si="11"/>
        <v/>
      </c>
    </row>
    <row r="725" spans="1:24" x14ac:dyDescent="0.2">
      <c r="A725" s="287">
        <v>50292</v>
      </c>
      <c r="B725" s="288" t="s">
        <v>38</v>
      </c>
      <c r="C725" s="288" t="s">
        <v>1387</v>
      </c>
      <c r="D725" s="288" t="s">
        <v>2</v>
      </c>
      <c r="E725" s="288" t="s">
        <v>3</v>
      </c>
      <c r="F725" s="287">
        <v>24457</v>
      </c>
      <c r="G725" s="288" t="s">
        <v>62</v>
      </c>
      <c r="H725" s="288" t="s">
        <v>1392</v>
      </c>
      <c r="I725" s="288" t="s">
        <v>63</v>
      </c>
      <c r="J725" s="287">
        <v>22</v>
      </c>
      <c r="K725" s="287">
        <v>2</v>
      </c>
      <c r="L725" s="288" t="s">
        <v>57</v>
      </c>
      <c r="M725" s="288" t="s">
        <v>56</v>
      </c>
      <c r="N725" s="288" t="s">
        <v>51</v>
      </c>
      <c r="O725" s="288" t="s">
        <v>51</v>
      </c>
      <c r="P725" s="288" t="s">
        <v>52</v>
      </c>
      <c r="Q725" s="289">
        <v>0</v>
      </c>
      <c r="R725" s="289">
        <v>0</v>
      </c>
      <c r="S725" s="289">
        <v>0</v>
      </c>
      <c r="T725" s="289">
        <v>0</v>
      </c>
      <c r="U725" s="289">
        <v>0</v>
      </c>
      <c r="V725" s="287">
        <v>2017</v>
      </c>
      <c r="W725" s="404"/>
      <c r="X725" s="273" t="str">
        <f t="shared" si="11"/>
        <v/>
      </c>
    </row>
    <row r="726" spans="1:24" x14ac:dyDescent="0.2">
      <c r="A726" s="287">
        <v>50312</v>
      </c>
      <c r="B726" s="288" t="s">
        <v>38</v>
      </c>
      <c r="C726" s="288" t="s">
        <v>1387</v>
      </c>
      <c r="D726" s="288" t="s">
        <v>1009</v>
      </c>
      <c r="E726" s="288" t="s">
        <v>1301</v>
      </c>
      <c r="F726" s="287">
        <v>57280</v>
      </c>
      <c r="G726" s="288" t="s">
        <v>101</v>
      </c>
      <c r="H726" s="288" t="s">
        <v>1393</v>
      </c>
      <c r="I726" s="288" t="s">
        <v>63</v>
      </c>
      <c r="J726" s="287">
        <v>22</v>
      </c>
      <c r="K726" s="287">
        <v>2</v>
      </c>
      <c r="L726" s="288" t="s">
        <v>57</v>
      </c>
      <c r="M726" s="288" t="s">
        <v>40</v>
      </c>
      <c r="N726" s="288" t="s">
        <v>41</v>
      </c>
      <c r="O726" s="288" t="s">
        <v>42</v>
      </c>
      <c r="P726" s="288" t="s">
        <v>1387</v>
      </c>
      <c r="Q726" s="289">
        <v>0</v>
      </c>
      <c r="R726" s="289">
        <v>0</v>
      </c>
      <c r="S726" s="289">
        <v>90953</v>
      </c>
      <c r="T726" s="289">
        <v>90953</v>
      </c>
      <c r="U726" s="289">
        <v>9872</v>
      </c>
      <c r="V726" s="287">
        <v>2017</v>
      </c>
      <c r="W726" s="404"/>
      <c r="X726" s="273" t="str">
        <f t="shared" si="11"/>
        <v/>
      </c>
    </row>
    <row r="727" spans="1:24" x14ac:dyDescent="0.2">
      <c r="A727" s="287">
        <v>50315</v>
      </c>
      <c r="B727" s="288" t="s">
        <v>38</v>
      </c>
      <c r="C727" s="288" t="s">
        <v>1387</v>
      </c>
      <c r="D727" s="288" t="s">
        <v>1010</v>
      </c>
      <c r="E727" s="288" t="s">
        <v>2035</v>
      </c>
      <c r="F727" s="287">
        <v>24979</v>
      </c>
      <c r="G727" s="288" t="s">
        <v>62</v>
      </c>
      <c r="H727" s="288" t="s">
        <v>1392</v>
      </c>
      <c r="I727" s="288" t="s">
        <v>63</v>
      </c>
      <c r="J727" s="287">
        <v>22</v>
      </c>
      <c r="K727" s="287">
        <v>2</v>
      </c>
      <c r="L727" s="288" t="s">
        <v>57</v>
      </c>
      <c r="M727" s="288" t="s">
        <v>40</v>
      </c>
      <c r="N727" s="288" t="s">
        <v>41</v>
      </c>
      <c r="O727" s="288" t="s">
        <v>42</v>
      </c>
      <c r="P727" s="288" t="s">
        <v>1387</v>
      </c>
      <c r="Q727" s="289">
        <v>0</v>
      </c>
      <c r="R727" s="289">
        <v>0</v>
      </c>
      <c r="S727" s="289">
        <v>2109</v>
      </c>
      <c r="T727" s="289">
        <v>2109</v>
      </c>
      <c r="U727" s="289">
        <v>229</v>
      </c>
      <c r="V727" s="287">
        <v>2017</v>
      </c>
      <c r="W727" s="404"/>
      <c r="X727" s="273" t="str">
        <f t="shared" si="11"/>
        <v/>
      </c>
    </row>
    <row r="728" spans="1:24" x14ac:dyDescent="0.2">
      <c r="A728" s="287">
        <v>50324</v>
      </c>
      <c r="B728" s="288" t="s">
        <v>38</v>
      </c>
      <c r="C728" s="288" t="s">
        <v>1387</v>
      </c>
      <c r="D728" s="288" t="s">
        <v>1011</v>
      </c>
      <c r="E728" s="288" t="s">
        <v>1408</v>
      </c>
      <c r="F728" s="287">
        <v>36055</v>
      </c>
      <c r="G728" s="288" t="s">
        <v>101</v>
      </c>
      <c r="H728" s="288" t="s">
        <v>1393</v>
      </c>
      <c r="I728" s="288" t="s">
        <v>63</v>
      </c>
      <c r="J728" s="287">
        <v>22</v>
      </c>
      <c r="K728" s="287">
        <v>2</v>
      </c>
      <c r="L728" s="288" t="s">
        <v>57</v>
      </c>
      <c r="M728" s="288" t="s">
        <v>40</v>
      </c>
      <c r="N728" s="288" t="s">
        <v>41</v>
      </c>
      <c r="O728" s="288" t="s">
        <v>42</v>
      </c>
      <c r="P728" s="288" t="s">
        <v>1387</v>
      </c>
      <c r="Q728" s="289">
        <v>0</v>
      </c>
      <c r="R728" s="289">
        <v>0</v>
      </c>
      <c r="S728" s="289">
        <v>58392</v>
      </c>
      <c r="T728" s="289">
        <v>58392</v>
      </c>
      <c r="U728" s="289">
        <v>6338</v>
      </c>
      <c r="V728" s="287">
        <v>2017</v>
      </c>
      <c r="W728" s="404"/>
      <c r="X728" s="273" t="str">
        <f t="shared" si="11"/>
        <v/>
      </c>
    </row>
    <row r="729" spans="1:24" x14ac:dyDescent="0.2">
      <c r="A729" s="287">
        <v>50351</v>
      </c>
      <c r="B729" s="288" t="s">
        <v>38</v>
      </c>
      <c r="C729" s="288" t="s">
        <v>1387</v>
      </c>
      <c r="D729" s="288" t="s">
        <v>1013</v>
      </c>
      <c r="E729" s="288" t="s">
        <v>1014</v>
      </c>
      <c r="F729" s="287">
        <v>24793</v>
      </c>
      <c r="G729" s="288" t="s">
        <v>101</v>
      </c>
      <c r="H729" s="288" t="s">
        <v>1393</v>
      </c>
      <c r="I729" s="288" t="s">
        <v>63</v>
      </c>
      <c r="J729" s="287">
        <v>22</v>
      </c>
      <c r="K729" s="287">
        <v>2</v>
      </c>
      <c r="L729" s="288" t="s">
        <v>57</v>
      </c>
      <c r="M729" s="288" t="s">
        <v>40</v>
      </c>
      <c r="N729" s="288" t="s">
        <v>41</v>
      </c>
      <c r="O729" s="288" t="s">
        <v>42</v>
      </c>
      <c r="P729" s="288" t="s">
        <v>1387</v>
      </c>
      <c r="Q729" s="289">
        <v>0</v>
      </c>
      <c r="R729" s="289">
        <v>0</v>
      </c>
      <c r="S729" s="289">
        <v>207061</v>
      </c>
      <c r="T729" s="289">
        <v>207061</v>
      </c>
      <c r="U729" s="289">
        <v>22475</v>
      </c>
      <c r="V729" s="287">
        <v>2017</v>
      </c>
      <c r="W729" s="404"/>
      <c r="X729" s="273" t="str">
        <f t="shared" si="11"/>
        <v/>
      </c>
    </row>
    <row r="730" spans="1:24" x14ac:dyDescent="0.2">
      <c r="A730" s="287">
        <v>50353</v>
      </c>
      <c r="B730" s="288" t="s">
        <v>38</v>
      </c>
      <c r="C730" s="288" t="s">
        <v>1387</v>
      </c>
      <c r="D730" s="288" t="s">
        <v>1015</v>
      </c>
      <c r="E730" s="288" t="s">
        <v>1014</v>
      </c>
      <c r="F730" s="287">
        <v>24793</v>
      </c>
      <c r="G730" s="288" t="s">
        <v>101</v>
      </c>
      <c r="H730" s="288" t="s">
        <v>1393</v>
      </c>
      <c r="I730" s="288" t="s">
        <v>63</v>
      </c>
      <c r="J730" s="287">
        <v>22</v>
      </c>
      <c r="K730" s="287">
        <v>2</v>
      </c>
      <c r="L730" s="288" t="s">
        <v>57</v>
      </c>
      <c r="M730" s="288" t="s">
        <v>40</v>
      </c>
      <c r="N730" s="288" t="s">
        <v>41</v>
      </c>
      <c r="O730" s="288" t="s">
        <v>42</v>
      </c>
      <c r="P730" s="288" t="s">
        <v>1387</v>
      </c>
      <c r="Q730" s="289">
        <v>0</v>
      </c>
      <c r="R730" s="289">
        <v>0</v>
      </c>
      <c r="S730" s="289">
        <v>203828</v>
      </c>
      <c r="T730" s="289">
        <v>203828</v>
      </c>
      <c r="U730" s="289">
        <v>22124</v>
      </c>
      <c r="V730" s="287">
        <v>2017</v>
      </c>
      <c r="W730" s="404"/>
      <c r="X730" s="273" t="str">
        <f t="shared" si="11"/>
        <v/>
      </c>
    </row>
    <row r="731" spans="1:24" x14ac:dyDescent="0.2">
      <c r="A731" s="287">
        <v>50354</v>
      </c>
      <c r="B731" s="288" t="s">
        <v>38</v>
      </c>
      <c r="C731" s="288" t="s">
        <v>1387</v>
      </c>
      <c r="D731" s="288" t="s">
        <v>1016</v>
      </c>
      <c r="E731" s="288" t="s">
        <v>1301</v>
      </c>
      <c r="F731" s="287">
        <v>57280</v>
      </c>
      <c r="G731" s="288" t="s">
        <v>62</v>
      </c>
      <c r="H731" s="288" t="s">
        <v>1392</v>
      </c>
      <c r="I731" s="288" t="s">
        <v>63</v>
      </c>
      <c r="J731" s="287">
        <v>22</v>
      </c>
      <c r="K731" s="287">
        <v>2</v>
      </c>
      <c r="L731" s="288" t="s">
        <v>57</v>
      </c>
      <c r="M731" s="288" t="s">
        <v>40</v>
      </c>
      <c r="N731" s="288" t="s">
        <v>41</v>
      </c>
      <c r="O731" s="288" t="s">
        <v>42</v>
      </c>
      <c r="P731" s="288" t="s">
        <v>1387</v>
      </c>
      <c r="Q731" s="289">
        <v>0</v>
      </c>
      <c r="R731" s="289">
        <v>0</v>
      </c>
      <c r="S731" s="289">
        <v>74837</v>
      </c>
      <c r="T731" s="289">
        <v>74837</v>
      </c>
      <c r="U731" s="289">
        <v>8123</v>
      </c>
      <c r="V731" s="287">
        <v>2017</v>
      </c>
      <c r="W731" s="404"/>
      <c r="X731" s="273" t="str">
        <f t="shared" si="11"/>
        <v/>
      </c>
    </row>
    <row r="732" spans="1:24" x14ac:dyDescent="0.2">
      <c r="A732" s="287">
        <v>50365</v>
      </c>
      <c r="B732" s="288" t="s">
        <v>38</v>
      </c>
      <c r="C732" s="288" t="s">
        <v>1387</v>
      </c>
      <c r="D732" s="288" t="s">
        <v>1017</v>
      </c>
      <c r="E732" s="288" t="s">
        <v>1217</v>
      </c>
      <c r="F732" s="287">
        <v>56889</v>
      </c>
      <c r="G732" s="288" t="s">
        <v>140</v>
      </c>
      <c r="H732" s="288" t="s">
        <v>1393</v>
      </c>
      <c r="I732" s="288" t="s">
        <v>63</v>
      </c>
      <c r="J732" s="287">
        <v>22</v>
      </c>
      <c r="K732" s="287">
        <v>2</v>
      </c>
      <c r="L732" s="288" t="s">
        <v>57</v>
      </c>
      <c r="M732" s="288" t="s">
        <v>56</v>
      </c>
      <c r="N732" s="288" t="s">
        <v>68</v>
      </c>
      <c r="O732" s="288" t="s">
        <v>69</v>
      </c>
      <c r="P732" s="288" t="s">
        <v>1195</v>
      </c>
      <c r="Q732" s="289">
        <v>0</v>
      </c>
      <c r="R732" s="289">
        <v>0</v>
      </c>
      <c r="S732" s="289">
        <v>0</v>
      </c>
      <c r="T732" s="289">
        <v>0</v>
      </c>
      <c r="U732" s="289">
        <v>0</v>
      </c>
      <c r="V732" s="287">
        <v>2017</v>
      </c>
      <c r="W732" s="404"/>
      <c r="X732" s="273" t="str">
        <f t="shared" si="11"/>
        <v/>
      </c>
    </row>
    <row r="733" spans="1:24" x14ac:dyDescent="0.2">
      <c r="A733" s="287">
        <v>50368</v>
      </c>
      <c r="B733" s="288" t="s">
        <v>59</v>
      </c>
      <c r="C733" s="288" t="s">
        <v>1387</v>
      </c>
      <c r="D733" s="288" t="s">
        <v>503</v>
      </c>
      <c r="E733" s="288" t="s">
        <v>504</v>
      </c>
      <c r="F733" s="287">
        <v>21508</v>
      </c>
      <c r="G733" s="288" t="s">
        <v>62</v>
      </c>
      <c r="H733" s="288" t="s">
        <v>1392</v>
      </c>
      <c r="I733" s="288" t="s">
        <v>63</v>
      </c>
      <c r="J733" s="287">
        <v>611</v>
      </c>
      <c r="K733" s="287">
        <v>5</v>
      </c>
      <c r="L733" s="288" t="s">
        <v>493</v>
      </c>
      <c r="M733" s="288" t="s">
        <v>43</v>
      </c>
      <c r="N733" s="288" t="s">
        <v>51</v>
      </c>
      <c r="O733" s="288" t="s">
        <v>51</v>
      </c>
      <c r="P733" s="288" t="s">
        <v>52</v>
      </c>
      <c r="Q733" s="289">
        <v>462</v>
      </c>
      <c r="R733" s="289">
        <v>20</v>
      </c>
      <c r="S733" s="289">
        <v>2634</v>
      </c>
      <c r="T733" s="289">
        <v>119</v>
      </c>
      <c r="U733" s="289">
        <v>26.091999999999999</v>
      </c>
      <c r="V733" s="287">
        <v>2017</v>
      </c>
      <c r="W733" s="404"/>
      <c r="X733" s="273" t="str">
        <f t="shared" si="11"/>
        <v/>
      </c>
    </row>
    <row r="734" spans="1:24" x14ac:dyDescent="0.2">
      <c r="A734" s="287">
        <v>50368</v>
      </c>
      <c r="B734" s="288" t="s">
        <v>59</v>
      </c>
      <c r="C734" s="288" t="s">
        <v>1387</v>
      </c>
      <c r="D734" s="288" t="s">
        <v>503</v>
      </c>
      <c r="E734" s="288" t="s">
        <v>504</v>
      </c>
      <c r="F734" s="287">
        <v>21508</v>
      </c>
      <c r="G734" s="288" t="s">
        <v>62</v>
      </c>
      <c r="H734" s="288" t="s">
        <v>1392</v>
      </c>
      <c r="I734" s="288" t="s">
        <v>63</v>
      </c>
      <c r="J734" s="287">
        <v>611</v>
      </c>
      <c r="K734" s="287">
        <v>5</v>
      </c>
      <c r="L734" s="288" t="s">
        <v>493</v>
      </c>
      <c r="M734" s="288" t="s">
        <v>43</v>
      </c>
      <c r="N734" s="288" t="s">
        <v>44</v>
      </c>
      <c r="O734" s="288" t="s">
        <v>44</v>
      </c>
      <c r="P734" s="288" t="s">
        <v>1195</v>
      </c>
      <c r="Q734" s="289">
        <v>353786</v>
      </c>
      <c r="R734" s="289">
        <v>113814</v>
      </c>
      <c r="S734" s="289">
        <v>364398</v>
      </c>
      <c r="T734" s="289">
        <v>117228</v>
      </c>
      <c r="U734" s="289">
        <v>25767.907999999999</v>
      </c>
      <c r="V734" s="287">
        <v>2017</v>
      </c>
      <c r="W734" s="404"/>
      <c r="X734" s="273" t="str">
        <f t="shared" si="11"/>
        <v/>
      </c>
    </row>
    <row r="735" spans="1:24" x14ac:dyDescent="0.2">
      <c r="A735" s="287">
        <v>50368</v>
      </c>
      <c r="B735" s="288" t="s">
        <v>59</v>
      </c>
      <c r="C735" s="288" t="s">
        <v>1387</v>
      </c>
      <c r="D735" s="288" t="s">
        <v>503</v>
      </c>
      <c r="E735" s="288" t="s">
        <v>504</v>
      </c>
      <c r="F735" s="287">
        <v>21508</v>
      </c>
      <c r="G735" s="288" t="s">
        <v>62</v>
      </c>
      <c r="H735" s="288" t="s">
        <v>1392</v>
      </c>
      <c r="I735" s="288" t="s">
        <v>63</v>
      </c>
      <c r="J735" s="287">
        <v>611</v>
      </c>
      <c r="K735" s="287">
        <v>5</v>
      </c>
      <c r="L735" s="288" t="s">
        <v>493</v>
      </c>
      <c r="M735" s="288" t="s">
        <v>46</v>
      </c>
      <c r="N735" s="288" t="s">
        <v>48</v>
      </c>
      <c r="O735" s="288" t="s">
        <v>49</v>
      </c>
      <c r="P735" s="288" t="s">
        <v>50</v>
      </c>
      <c r="Q735" s="289">
        <v>0</v>
      </c>
      <c r="R735" s="289">
        <v>0</v>
      </c>
      <c r="S735" s="289">
        <v>0</v>
      </c>
      <c r="T735" s="289">
        <v>0</v>
      </c>
      <c r="U735" s="289">
        <v>0</v>
      </c>
      <c r="V735" s="287">
        <v>2017</v>
      </c>
      <c r="W735" s="404"/>
      <c r="X735" s="273" t="str">
        <f t="shared" si="11"/>
        <v/>
      </c>
    </row>
    <row r="736" spans="1:24" x14ac:dyDescent="0.2">
      <c r="A736" s="287">
        <v>50368</v>
      </c>
      <c r="B736" s="288" t="s">
        <v>59</v>
      </c>
      <c r="C736" s="288" t="s">
        <v>1387</v>
      </c>
      <c r="D736" s="288" t="s">
        <v>503</v>
      </c>
      <c r="E736" s="288" t="s">
        <v>504</v>
      </c>
      <c r="F736" s="287">
        <v>21508</v>
      </c>
      <c r="G736" s="288" t="s">
        <v>62</v>
      </c>
      <c r="H736" s="288" t="s">
        <v>1392</v>
      </c>
      <c r="I736" s="288" t="s">
        <v>63</v>
      </c>
      <c r="J736" s="287">
        <v>611</v>
      </c>
      <c r="K736" s="287">
        <v>5</v>
      </c>
      <c r="L736" s="288" t="s">
        <v>493</v>
      </c>
      <c r="M736" s="288" t="s">
        <v>46</v>
      </c>
      <c r="N736" s="288" t="s">
        <v>51</v>
      </c>
      <c r="O736" s="288" t="s">
        <v>51</v>
      </c>
      <c r="P736" s="288" t="s">
        <v>52</v>
      </c>
      <c r="Q736" s="289">
        <v>52</v>
      </c>
      <c r="R736" s="289">
        <v>20</v>
      </c>
      <c r="S736" s="289">
        <v>298</v>
      </c>
      <c r="T736" s="289">
        <v>123</v>
      </c>
      <c r="U736" s="289">
        <v>26.454999999999998</v>
      </c>
      <c r="V736" s="287">
        <v>2017</v>
      </c>
      <c r="W736" s="404"/>
      <c r="X736" s="273" t="str">
        <f t="shared" si="11"/>
        <v/>
      </c>
    </row>
    <row r="737" spans="1:24" x14ac:dyDescent="0.2">
      <c r="A737" s="287">
        <v>50368</v>
      </c>
      <c r="B737" s="288" t="s">
        <v>59</v>
      </c>
      <c r="C737" s="288" t="s">
        <v>1387</v>
      </c>
      <c r="D737" s="288" t="s">
        <v>503</v>
      </c>
      <c r="E737" s="288" t="s">
        <v>504</v>
      </c>
      <c r="F737" s="287">
        <v>21508</v>
      </c>
      <c r="G737" s="288" t="s">
        <v>62</v>
      </c>
      <c r="H737" s="288" t="s">
        <v>1392</v>
      </c>
      <c r="I737" s="288" t="s">
        <v>63</v>
      </c>
      <c r="J737" s="287">
        <v>611</v>
      </c>
      <c r="K737" s="287">
        <v>5</v>
      </c>
      <c r="L737" s="288" t="s">
        <v>493</v>
      </c>
      <c r="M737" s="288" t="s">
        <v>46</v>
      </c>
      <c r="N737" s="288" t="s">
        <v>44</v>
      </c>
      <c r="O737" s="288" t="s">
        <v>44</v>
      </c>
      <c r="P737" s="288" t="s">
        <v>1195</v>
      </c>
      <c r="Q737" s="289">
        <v>2455346</v>
      </c>
      <c r="R737" s="289">
        <v>1017440</v>
      </c>
      <c r="S737" s="289">
        <v>2529007</v>
      </c>
      <c r="T737" s="289">
        <v>1047961</v>
      </c>
      <c r="U737" s="289">
        <v>225722.55</v>
      </c>
      <c r="V737" s="287">
        <v>2017</v>
      </c>
      <c r="W737" s="404"/>
      <c r="X737" s="273" t="str">
        <f t="shared" si="11"/>
        <v/>
      </c>
    </row>
    <row r="738" spans="1:24" x14ac:dyDescent="0.2">
      <c r="A738" s="287">
        <v>50368</v>
      </c>
      <c r="B738" s="288" t="s">
        <v>59</v>
      </c>
      <c r="C738" s="288" t="s">
        <v>1387</v>
      </c>
      <c r="D738" s="288" t="s">
        <v>503</v>
      </c>
      <c r="E738" s="288" t="s">
        <v>504</v>
      </c>
      <c r="F738" s="287">
        <v>21508</v>
      </c>
      <c r="G738" s="288" t="s">
        <v>62</v>
      </c>
      <c r="H738" s="288" t="s">
        <v>1392</v>
      </c>
      <c r="I738" s="288" t="s">
        <v>63</v>
      </c>
      <c r="J738" s="287">
        <v>611</v>
      </c>
      <c r="K738" s="287">
        <v>5</v>
      </c>
      <c r="L738" s="288" t="s">
        <v>493</v>
      </c>
      <c r="M738" s="288" t="s">
        <v>46</v>
      </c>
      <c r="N738" s="288" t="s">
        <v>66</v>
      </c>
      <c r="O738" s="288" t="s">
        <v>66</v>
      </c>
      <c r="P738" s="288" t="s">
        <v>52</v>
      </c>
      <c r="Q738" s="289">
        <v>0</v>
      </c>
      <c r="R738" s="289">
        <v>0</v>
      </c>
      <c r="S738" s="289">
        <v>0</v>
      </c>
      <c r="T738" s="289">
        <v>0</v>
      </c>
      <c r="U738" s="289">
        <v>0</v>
      </c>
      <c r="V738" s="287">
        <v>2017</v>
      </c>
      <c r="W738" s="404"/>
      <c r="X738" s="273" t="str">
        <f t="shared" si="11"/>
        <v/>
      </c>
    </row>
    <row r="739" spans="1:24" x14ac:dyDescent="0.2">
      <c r="A739" s="287">
        <v>50368</v>
      </c>
      <c r="B739" s="288" t="s">
        <v>59</v>
      </c>
      <c r="C739" s="288" t="s">
        <v>1387</v>
      </c>
      <c r="D739" s="288" t="s">
        <v>503</v>
      </c>
      <c r="E739" s="288" t="s">
        <v>504</v>
      </c>
      <c r="F739" s="287">
        <v>21508</v>
      </c>
      <c r="G739" s="288" t="s">
        <v>62</v>
      </c>
      <c r="H739" s="288" t="s">
        <v>1392</v>
      </c>
      <c r="I739" s="288" t="s">
        <v>63</v>
      </c>
      <c r="J739" s="287">
        <v>611</v>
      </c>
      <c r="K739" s="287">
        <v>5</v>
      </c>
      <c r="L739" s="288" t="s">
        <v>493</v>
      </c>
      <c r="M739" s="288" t="s">
        <v>56</v>
      </c>
      <c r="N739" s="288" t="s">
        <v>51</v>
      </c>
      <c r="O739" s="288" t="s">
        <v>51</v>
      </c>
      <c r="P739" s="288" t="s">
        <v>52</v>
      </c>
      <c r="Q739" s="289">
        <v>86</v>
      </c>
      <c r="R739" s="289">
        <v>32</v>
      </c>
      <c r="S739" s="289">
        <v>493</v>
      </c>
      <c r="T739" s="289">
        <v>187</v>
      </c>
      <c r="U739" s="289">
        <v>41</v>
      </c>
      <c r="V739" s="287">
        <v>2017</v>
      </c>
      <c r="W739" s="404"/>
      <c r="X739" s="273" t="str">
        <f t="shared" si="11"/>
        <v/>
      </c>
    </row>
    <row r="740" spans="1:24" x14ac:dyDescent="0.2">
      <c r="A740" s="287">
        <v>50384</v>
      </c>
      <c r="B740" s="288" t="s">
        <v>38</v>
      </c>
      <c r="C740" s="288" t="s">
        <v>1387</v>
      </c>
      <c r="D740" s="288" t="s">
        <v>1018</v>
      </c>
      <c r="E740" s="288" t="s">
        <v>1301</v>
      </c>
      <c r="F740" s="287">
        <v>57280</v>
      </c>
      <c r="G740" s="288" t="s">
        <v>101</v>
      </c>
      <c r="H740" s="288" t="s">
        <v>1393</v>
      </c>
      <c r="I740" s="288" t="s">
        <v>63</v>
      </c>
      <c r="J740" s="287">
        <v>22</v>
      </c>
      <c r="K740" s="287">
        <v>2</v>
      </c>
      <c r="L740" s="288" t="s">
        <v>57</v>
      </c>
      <c r="M740" s="288" t="s">
        <v>40</v>
      </c>
      <c r="N740" s="288" t="s">
        <v>41</v>
      </c>
      <c r="O740" s="288" t="s">
        <v>42</v>
      </c>
      <c r="P740" s="288" t="s">
        <v>1387</v>
      </c>
      <c r="Q740" s="289">
        <v>0</v>
      </c>
      <c r="R740" s="289">
        <v>0</v>
      </c>
      <c r="S740" s="289">
        <v>91146</v>
      </c>
      <c r="T740" s="289">
        <v>91146</v>
      </c>
      <c r="U740" s="289">
        <v>9893</v>
      </c>
      <c r="V740" s="287">
        <v>2017</v>
      </c>
      <c r="W740" s="404"/>
      <c r="X740" s="273" t="str">
        <f t="shared" si="11"/>
        <v/>
      </c>
    </row>
    <row r="741" spans="1:24" x14ac:dyDescent="0.2">
      <c r="A741" s="287">
        <v>50406</v>
      </c>
      <c r="B741" s="288" t="s">
        <v>59</v>
      </c>
      <c r="C741" s="288" t="s">
        <v>1387</v>
      </c>
      <c r="D741" s="288" t="s">
        <v>505</v>
      </c>
      <c r="E741" s="288" t="s">
        <v>506</v>
      </c>
      <c r="F741" s="287">
        <v>16190</v>
      </c>
      <c r="G741" s="288" t="s">
        <v>95</v>
      </c>
      <c r="H741" s="288" t="s">
        <v>1393</v>
      </c>
      <c r="I741" s="288" t="s">
        <v>63</v>
      </c>
      <c r="J741" s="287">
        <v>322122</v>
      </c>
      <c r="K741" s="287">
        <v>7</v>
      </c>
      <c r="L741" s="288" t="s">
        <v>489</v>
      </c>
      <c r="M741" s="288" t="s">
        <v>47</v>
      </c>
      <c r="N741" s="288" t="s">
        <v>164</v>
      </c>
      <c r="O741" s="288" t="s">
        <v>75</v>
      </c>
      <c r="P741" s="288" t="s">
        <v>50</v>
      </c>
      <c r="Q741" s="289">
        <v>873545</v>
      </c>
      <c r="R741" s="289">
        <v>112097</v>
      </c>
      <c r="S741" s="289">
        <v>10010825</v>
      </c>
      <c r="T741" s="289">
        <v>1284626</v>
      </c>
      <c r="U741" s="289">
        <v>268883.06</v>
      </c>
      <c r="V741" s="287">
        <v>2017</v>
      </c>
      <c r="W741" s="404"/>
      <c r="X741" s="273" t="str">
        <f t="shared" si="11"/>
        <v/>
      </c>
    </row>
    <row r="742" spans="1:24" x14ac:dyDescent="0.2">
      <c r="A742" s="287">
        <v>50406</v>
      </c>
      <c r="B742" s="288" t="s">
        <v>59</v>
      </c>
      <c r="C742" s="288" t="s">
        <v>1387</v>
      </c>
      <c r="D742" s="288" t="s">
        <v>505</v>
      </c>
      <c r="E742" s="288" t="s">
        <v>506</v>
      </c>
      <c r="F742" s="287">
        <v>16190</v>
      </c>
      <c r="G742" s="288" t="s">
        <v>95</v>
      </c>
      <c r="H742" s="288" t="s">
        <v>1393</v>
      </c>
      <c r="I742" s="288" t="s">
        <v>63</v>
      </c>
      <c r="J742" s="287">
        <v>322122</v>
      </c>
      <c r="K742" s="287">
        <v>7</v>
      </c>
      <c r="L742" s="288" t="s">
        <v>489</v>
      </c>
      <c r="M742" s="288" t="s">
        <v>47</v>
      </c>
      <c r="N742" s="288" t="s">
        <v>51</v>
      </c>
      <c r="O742" s="288" t="s">
        <v>51</v>
      </c>
      <c r="P742" s="288" t="s">
        <v>52</v>
      </c>
      <c r="Q742" s="289">
        <v>488</v>
      </c>
      <c r="R742" s="289">
        <v>63</v>
      </c>
      <c r="S742" s="289">
        <v>2854</v>
      </c>
      <c r="T742" s="289">
        <v>373</v>
      </c>
      <c r="U742" s="289">
        <v>78.3</v>
      </c>
      <c r="V742" s="287">
        <v>2017</v>
      </c>
      <c r="W742" s="404"/>
      <c r="X742" s="273" t="str">
        <f t="shared" si="11"/>
        <v/>
      </c>
    </row>
    <row r="743" spans="1:24" x14ac:dyDescent="0.2">
      <c r="A743" s="287">
        <v>50406</v>
      </c>
      <c r="B743" s="288" t="s">
        <v>59</v>
      </c>
      <c r="C743" s="288" t="s">
        <v>1387</v>
      </c>
      <c r="D743" s="288" t="s">
        <v>505</v>
      </c>
      <c r="E743" s="288" t="s">
        <v>506</v>
      </c>
      <c r="F743" s="287">
        <v>16190</v>
      </c>
      <c r="G743" s="288" t="s">
        <v>95</v>
      </c>
      <c r="H743" s="288" t="s">
        <v>1393</v>
      </c>
      <c r="I743" s="288" t="s">
        <v>63</v>
      </c>
      <c r="J743" s="287">
        <v>322122</v>
      </c>
      <c r="K743" s="287">
        <v>7</v>
      </c>
      <c r="L743" s="288" t="s">
        <v>489</v>
      </c>
      <c r="M743" s="288" t="s">
        <v>47</v>
      </c>
      <c r="N743" s="288" t="s">
        <v>44</v>
      </c>
      <c r="O743" s="288" t="s">
        <v>44</v>
      </c>
      <c r="P743" s="288" t="s">
        <v>1195</v>
      </c>
      <c r="Q743" s="289">
        <v>1016672</v>
      </c>
      <c r="R743" s="289">
        <v>129005</v>
      </c>
      <c r="S743" s="289">
        <v>1047443</v>
      </c>
      <c r="T743" s="289">
        <v>132898</v>
      </c>
      <c r="U743" s="289">
        <v>27821.274000000001</v>
      </c>
      <c r="V743" s="287">
        <v>2017</v>
      </c>
      <c r="W743" s="404"/>
      <c r="X743" s="273" t="str">
        <f t="shared" si="11"/>
        <v/>
      </c>
    </row>
    <row r="744" spans="1:24" x14ac:dyDescent="0.2">
      <c r="A744" s="287">
        <v>50406</v>
      </c>
      <c r="B744" s="288" t="s">
        <v>59</v>
      </c>
      <c r="C744" s="288" t="s">
        <v>1387</v>
      </c>
      <c r="D744" s="288" t="s">
        <v>505</v>
      </c>
      <c r="E744" s="288" t="s">
        <v>506</v>
      </c>
      <c r="F744" s="287">
        <v>16190</v>
      </c>
      <c r="G744" s="288" t="s">
        <v>95</v>
      </c>
      <c r="H744" s="288" t="s">
        <v>1393</v>
      </c>
      <c r="I744" s="288" t="s">
        <v>63</v>
      </c>
      <c r="J744" s="287">
        <v>322122</v>
      </c>
      <c r="K744" s="287">
        <v>7</v>
      </c>
      <c r="L744" s="288" t="s">
        <v>489</v>
      </c>
      <c r="M744" s="288" t="s">
        <v>47</v>
      </c>
      <c r="N744" s="288" t="s">
        <v>507</v>
      </c>
      <c r="O744" s="288" t="s">
        <v>54</v>
      </c>
      <c r="P744" s="288" t="s">
        <v>52</v>
      </c>
      <c r="Q744" s="289">
        <v>10048</v>
      </c>
      <c r="R744" s="289">
        <v>1297</v>
      </c>
      <c r="S744" s="289">
        <v>18993</v>
      </c>
      <c r="T744" s="289">
        <v>2452</v>
      </c>
      <c r="U744" s="289">
        <v>512.678</v>
      </c>
      <c r="V744" s="287">
        <v>2017</v>
      </c>
      <c r="W744" s="404"/>
      <c r="X744" s="273" t="str">
        <f t="shared" si="11"/>
        <v/>
      </c>
    </row>
    <row r="745" spans="1:24" x14ac:dyDescent="0.2">
      <c r="A745" s="287">
        <v>50406</v>
      </c>
      <c r="B745" s="288" t="s">
        <v>59</v>
      </c>
      <c r="C745" s="288" t="s">
        <v>1387</v>
      </c>
      <c r="D745" s="288" t="s">
        <v>505</v>
      </c>
      <c r="E745" s="288" t="s">
        <v>506</v>
      </c>
      <c r="F745" s="287">
        <v>16190</v>
      </c>
      <c r="G745" s="288" t="s">
        <v>95</v>
      </c>
      <c r="H745" s="288" t="s">
        <v>1393</v>
      </c>
      <c r="I745" s="288" t="s">
        <v>63</v>
      </c>
      <c r="J745" s="287">
        <v>322122</v>
      </c>
      <c r="K745" s="287">
        <v>7</v>
      </c>
      <c r="L745" s="288" t="s">
        <v>489</v>
      </c>
      <c r="M745" s="288" t="s">
        <v>47</v>
      </c>
      <c r="N745" s="288" t="s">
        <v>66</v>
      </c>
      <c r="O745" s="288" t="s">
        <v>66</v>
      </c>
      <c r="P745" s="288" t="s">
        <v>52</v>
      </c>
      <c r="Q745" s="289">
        <v>47378</v>
      </c>
      <c r="R745" s="289">
        <v>6164</v>
      </c>
      <c r="S745" s="289">
        <v>297910</v>
      </c>
      <c r="T745" s="289">
        <v>38757</v>
      </c>
      <c r="U745" s="289">
        <v>8111.7370000000001</v>
      </c>
      <c r="V745" s="287">
        <v>2017</v>
      </c>
      <c r="W745" s="404"/>
      <c r="X745" s="273" t="str">
        <f t="shared" si="11"/>
        <v/>
      </c>
    </row>
    <row r="746" spans="1:24" x14ac:dyDescent="0.2">
      <c r="A746" s="287">
        <v>50406</v>
      </c>
      <c r="B746" s="288" t="s">
        <v>59</v>
      </c>
      <c r="C746" s="288" t="s">
        <v>1387</v>
      </c>
      <c r="D746" s="288" t="s">
        <v>505</v>
      </c>
      <c r="E746" s="288" t="s">
        <v>506</v>
      </c>
      <c r="F746" s="287">
        <v>16190</v>
      </c>
      <c r="G746" s="288" t="s">
        <v>95</v>
      </c>
      <c r="H746" s="288" t="s">
        <v>1393</v>
      </c>
      <c r="I746" s="288" t="s">
        <v>63</v>
      </c>
      <c r="J746" s="287">
        <v>322122</v>
      </c>
      <c r="K746" s="287">
        <v>7</v>
      </c>
      <c r="L746" s="288" t="s">
        <v>489</v>
      </c>
      <c r="M746" s="288" t="s">
        <v>47</v>
      </c>
      <c r="N746" s="288" t="s">
        <v>165</v>
      </c>
      <c r="O746" s="288" t="s">
        <v>54</v>
      </c>
      <c r="P746" s="288" t="s">
        <v>50</v>
      </c>
      <c r="Q746" s="289">
        <v>62433</v>
      </c>
      <c r="R746" s="289">
        <v>7984</v>
      </c>
      <c r="S746" s="289">
        <v>274706</v>
      </c>
      <c r="T746" s="289">
        <v>35132</v>
      </c>
      <c r="U746" s="289">
        <v>7354.509</v>
      </c>
      <c r="V746" s="287">
        <v>2017</v>
      </c>
      <c r="W746" s="404"/>
      <c r="X746" s="273" t="str">
        <f t="shared" si="11"/>
        <v/>
      </c>
    </row>
    <row r="747" spans="1:24" x14ac:dyDescent="0.2">
      <c r="A747" s="287">
        <v>50406</v>
      </c>
      <c r="B747" s="288" t="s">
        <v>59</v>
      </c>
      <c r="C747" s="288" t="s">
        <v>1387</v>
      </c>
      <c r="D747" s="288" t="s">
        <v>505</v>
      </c>
      <c r="E747" s="288" t="s">
        <v>506</v>
      </c>
      <c r="F747" s="287">
        <v>16190</v>
      </c>
      <c r="G747" s="288" t="s">
        <v>95</v>
      </c>
      <c r="H747" s="288" t="s">
        <v>1393</v>
      </c>
      <c r="I747" s="288" t="s">
        <v>63</v>
      </c>
      <c r="J747" s="287">
        <v>322122</v>
      </c>
      <c r="K747" s="287">
        <v>7</v>
      </c>
      <c r="L747" s="288" t="s">
        <v>489</v>
      </c>
      <c r="M747" s="288" t="s">
        <v>47</v>
      </c>
      <c r="N747" s="288" t="s">
        <v>480</v>
      </c>
      <c r="O747" s="288" t="s">
        <v>87</v>
      </c>
      <c r="P747" s="288" t="s">
        <v>50</v>
      </c>
      <c r="Q747" s="289">
        <v>29833</v>
      </c>
      <c r="R747" s="289">
        <v>3862</v>
      </c>
      <c r="S747" s="289">
        <v>943022</v>
      </c>
      <c r="T747" s="289">
        <v>122067</v>
      </c>
      <c r="U747" s="289">
        <v>25533.532999999999</v>
      </c>
      <c r="V747" s="287">
        <v>2017</v>
      </c>
      <c r="W747" s="404"/>
      <c r="X747" s="273" t="str">
        <f t="shared" si="11"/>
        <v/>
      </c>
    </row>
    <row r="748" spans="1:24" x14ac:dyDescent="0.2">
      <c r="A748" s="287">
        <v>50406</v>
      </c>
      <c r="B748" s="288" t="s">
        <v>59</v>
      </c>
      <c r="C748" s="288" t="s">
        <v>1387</v>
      </c>
      <c r="D748" s="288" t="s">
        <v>505</v>
      </c>
      <c r="E748" s="288" t="s">
        <v>506</v>
      </c>
      <c r="F748" s="287">
        <v>16190</v>
      </c>
      <c r="G748" s="288" t="s">
        <v>95</v>
      </c>
      <c r="H748" s="288" t="s">
        <v>1393</v>
      </c>
      <c r="I748" s="288" t="s">
        <v>63</v>
      </c>
      <c r="J748" s="287">
        <v>322122</v>
      </c>
      <c r="K748" s="287">
        <v>7</v>
      </c>
      <c r="L748" s="288" t="s">
        <v>489</v>
      </c>
      <c r="M748" s="288" t="s">
        <v>47</v>
      </c>
      <c r="N748" s="288" t="s">
        <v>74</v>
      </c>
      <c r="O748" s="288" t="s">
        <v>75</v>
      </c>
      <c r="P748" s="288" t="s">
        <v>50</v>
      </c>
      <c r="Q748" s="289">
        <v>795388</v>
      </c>
      <c r="R748" s="289">
        <v>102476</v>
      </c>
      <c r="S748" s="289">
        <v>6979554</v>
      </c>
      <c r="T748" s="289">
        <v>899207</v>
      </c>
      <c r="U748" s="289">
        <v>188179.91</v>
      </c>
      <c r="V748" s="287">
        <v>2017</v>
      </c>
      <c r="W748" s="404"/>
      <c r="X748" s="273" t="str">
        <f t="shared" si="11"/>
        <v/>
      </c>
    </row>
    <row r="749" spans="1:24" x14ac:dyDescent="0.2">
      <c r="A749" s="287">
        <v>50414</v>
      </c>
      <c r="B749" s="288" t="s">
        <v>38</v>
      </c>
      <c r="C749" s="288" t="s">
        <v>1387</v>
      </c>
      <c r="D749" s="288" t="s">
        <v>1019</v>
      </c>
      <c r="E749" s="288" t="s">
        <v>1014</v>
      </c>
      <c r="F749" s="287">
        <v>24793</v>
      </c>
      <c r="G749" s="288" t="s">
        <v>101</v>
      </c>
      <c r="H749" s="288" t="s">
        <v>1393</v>
      </c>
      <c r="I749" s="288" t="s">
        <v>63</v>
      </c>
      <c r="J749" s="287">
        <v>22</v>
      </c>
      <c r="K749" s="287">
        <v>2</v>
      </c>
      <c r="L749" s="288" t="s">
        <v>57</v>
      </c>
      <c r="M749" s="288" t="s">
        <v>40</v>
      </c>
      <c r="N749" s="288" t="s">
        <v>41</v>
      </c>
      <c r="O749" s="288" t="s">
        <v>42</v>
      </c>
      <c r="P749" s="288" t="s">
        <v>1387</v>
      </c>
      <c r="Q749" s="289">
        <v>0</v>
      </c>
      <c r="R749" s="289">
        <v>0</v>
      </c>
      <c r="S749" s="289">
        <v>145179</v>
      </c>
      <c r="T749" s="289">
        <v>145179</v>
      </c>
      <c r="U749" s="289">
        <v>15758</v>
      </c>
      <c r="V749" s="287">
        <v>2017</v>
      </c>
      <c r="W749" s="404"/>
      <c r="X749" s="273" t="str">
        <f t="shared" si="11"/>
        <v/>
      </c>
    </row>
    <row r="750" spans="1:24" x14ac:dyDescent="0.2">
      <c r="A750" s="287">
        <v>50416</v>
      </c>
      <c r="B750" s="288" t="s">
        <v>38</v>
      </c>
      <c r="C750" s="288" t="s">
        <v>1387</v>
      </c>
      <c r="D750" s="288" t="s">
        <v>1020</v>
      </c>
      <c r="E750" s="288" t="s">
        <v>1952</v>
      </c>
      <c r="F750" s="287">
        <v>18436</v>
      </c>
      <c r="G750" s="288" t="s">
        <v>62</v>
      </c>
      <c r="H750" s="288" t="s">
        <v>1392</v>
      </c>
      <c r="I750" s="288" t="s">
        <v>63</v>
      </c>
      <c r="J750" s="287">
        <v>22</v>
      </c>
      <c r="K750" s="287">
        <v>2</v>
      </c>
      <c r="L750" s="288" t="s">
        <v>57</v>
      </c>
      <c r="M750" s="288" t="s">
        <v>40</v>
      </c>
      <c r="N750" s="288" t="s">
        <v>41</v>
      </c>
      <c r="O750" s="288" t="s">
        <v>42</v>
      </c>
      <c r="P750" s="288" t="s">
        <v>1387</v>
      </c>
      <c r="Q750" s="289">
        <v>0</v>
      </c>
      <c r="R750" s="289">
        <v>0</v>
      </c>
      <c r="S750" s="289">
        <v>85857</v>
      </c>
      <c r="T750" s="289">
        <v>85857</v>
      </c>
      <c r="U750" s="289">
        <v>9319</v>
      </c>
      <c r="V750" s="287">
        <v>2017</v>
      </c>
      <c r="W750" s="404"/>
      <c r="X750" s="273" t="str">
        <f t="shared" si="11"/>
        <v/>
      </c>
    </row>
    <row r="751" spans="1:24" x14ac:dyDescent="0.2">
      <c r="A751" s="287">
        <v>50427</v>
      </c>
      <c r="B751" s="288" t="s">
        <v>59</v>
      </c>
      <c r="C751" s="288" t="s">
        <v>1387</v>
      </c>
      <c r="D751" s="288" t="s">
        <v>1021</v>
      </c>
      <c r="E751" s="288" t="s">
        <v>1022</v>
      </c>
      <c r="F751" s="287">
        <v>13487</v>
      </c>
      <c r="G751" s="288" t="s">
        <v>62</v>
      </c>
      <c r="H751" s="288" t="s">
        <v>1392</v>
      </c>
      <c r="I751" s="288" t="s">
        <v>63</v>
      </c>
      <c r="J751" s="287">
        <v>712</v>
      </c>
      <c r="K751" s="287">
        <v>5</v>
      </c>
      <c r="L751" s="288" t="s">
        <v>493</v>
      </c>
      <c r="M751" s="288" t="s">
        <v>56</v>
      </c>
      <c r="N751" s="288" t="s">
        <v>51</v>
      </c>
      <c r="O751" s="288" t="s">
        <v>51</v>
      </c>
      <c r="P751" s="288" t="s">
        <v>52</v>
      </c>
      <c r="Q751" s="289">
        <v>0</v>
      </c>
      <c r="R751" s="289">
        <v>0</v>
      </c>
      <c r="S751" s="289">
        <v>0</v>
      </c>
      <c r="T751" s="289">
        <v>0</v>
      </c>
      <c r="U751" s="289">
        <v>0</v>
      </c>
      <c r="V751" s="287">
        <v>2017</v>
      </c>
      <c r="W751" s="404"/>
      <c r="X751" s="273" t="str">
        <f t="shared" si="11"/>
        <v/>
      </c>
    </row>
    <row r="752" spans="1:24" x14ac:dyDescent="0.2">
      <c r="A752" s="287">
        <v>50427</v>
      </c>
      <c r="B752" s="288" t="s">
        <v>59</v>
      </c>
      <c r="C752" s="288" t="s">
        <v>1387</v>
      </c>
      <c r="D752" s="288" t="s">
        <v>1021</v>
      </c>
      <c r="E752" s="288" t="s">
        <v>1022</v>
      </c>
      <c r="F752" s="287">
        <v>13487</v>
      </c>
      <c r="G752" s="288" t="s">
        <v>62</v>
      </c>
      <c r="H752" s="288" t="s">
        <v>1392</v>
      </c>
      <c r="I752" s="288" t="s">
        <v>63</v>
      </c>
      <c r="J752" s="287">
        <v>712</v>
      </c>
      <c r="K752" s="287">
        <v>5</v>
      </c>
      <c r="L752" s="288" t="s">
        <v>493</v>
      </c>
      <c r="M752" s="288" t="s">
        <v>56</v>
      </c>
      <c r="N752" s="288" t="s">
        <v>44</v>
      </c>
      <c r="O752" s="288" t="s">
        <v>44</v>
      </c>
      <c r="P752" s="288" t="s">
        <v>1195</v>
      </c>
      <c r="Q752" s="289">
        <v>239064</v>
      </c>
      <c r="R752" s="289">
        <v>111970</v>
      </c>
      <c r="S752" s="289">
        <v>262970</v>
      </c>
      <c r="T752" s="289">
        <v>123167</v>
      </c>
      <c r="U752" s="289">
        <v>20215</v>
      </c>
      <c r="V752" s="287">
        <v>2017</v>
      </c>
      <c r="W752" s="404"/>
      <c r="X752" s="273" t="str">
        <f t="shared" si="11"/>
        <v/>
      </c>
    </row>
    <row r="753" spans="1:24" x14ac:dyDescent="0.2">
      <c r="A753" s="287">
        <v>50447</v>
      </c>
      <c r="B753" s="288" t="s">
        <v>59</v>
      </c>
      <c r="C753" s="288" t="s">
        <v>1387</v>
      </c>
      <c r="D753" s="288" t="s">
        <v>508</v>
      </c>
      <c r="E753" s="288" t="s">
        <v>509</v>
      </c>
      <c r="F753" s="287">
        <v>16721</v>
      </c>
      <c r="G753" s="288" t="s">
        <v>95</v>
      </c>
      <c r="H753" s="288" t="s">
        <v>1393</v>
      </c>
      <c r="I753" s="288" t="s">
        <v>63</v>
      </c>
      <c r="J753" s="287">
        <v>322122</v>
      </c>
      <c r="K753" s="287">
        <v>7</v>
      </c>
      <c r="L753" s="288" t="s">
        <v>489</v>
      </c>
      <c r="M753" s="288" t="s">
        <v>40</v>
      </c>
      <c r="N753" s="288" t="s">
        <v>41</v>
      </c>
      <c r="O753" s="288" t="s">
        <v>42</v>
      </c>
      <c r="P753" s="288" t="s">
        <v>1387</v>
      </c>
      <c r="Q753" s="289">
        <v>0</v>
      </c>
      <c r="R753" s="289">
        <v>0</v>
      </c>
      <c r="S753" s="289">
        <v>328664</v>
      </c>
      <c r="T753" s="289">
        <v>328664</v>
      </c>
      <c r="U753" s="289">
        <v>35674</v>
      </c>
      <c r="V753" s="287">
        <v>2017</v>
      </c>
      <c r="W753" s="404"/>
      <c r="X753" s="273" t="str">
        <f t="shared" si="11"/>
        <v/>
      </c>
    </row>
    <row r="754" spans="1:24" x14ac:dyDescent="0.2">
      <c r="A754" s="287">
        <v>50447</v>
      </c>
      <c r="B754" s="288" t="s">
        <v>59</v>
      </c>
      <c r="C754" s="288" t="s">
        <v>1387</v>
      </c>
      <c r="D754" s="288" t="s">
        <v>508</v>
      </c>
      <c r="E754" s="288" t="s">
        <v>509</v>
      </c>
      <c r="F754" s="287">
        <v>16721</v>
      </c>
      <c r="G754" s="288" t="s">
        <v>95</v>
      </c>
      <c r="H754" s="288" t="s">
        <v>1393</v>
      </c>
      <c r="I754" s="288" t="s">
        <v>63</v>
      </c>
      <c r="J754" s="287">
        <v>322122</v>
      </c>
      <c r="K754" s="287">
        <v>7</v>
      </c>
      <c r="L754" s="288" t="s">
        <v>489</v>
      </c>
      <c r="M754" s="288" t="s">
        <v>47</v>
      </c>
      <c r="N754" s="288" t="s">
        <v>48</v>
      </c>
      <c r="O754" s="288" t="s">
        <v>49</v>
      </c>
      <c r="P754" s="288" t="s">
        <v>50</v>
      </c>
      <c r="Q754" s="289">
        <v>16122</v>
      </c>
      <c r="R754" s="289">
        <v>3211</v>
      </c>
      <c r="S754" s="289">
        <v>409822</v>
      </c>
      <c r="T754" s="289">
        <v>81586</v>
      </c>
      <c r="U754" s="289">
        <v>9618.9979999999996</v>
      </c>
      <c r="V754" s="287">
        <v>2017</v>
      </c>
      <c r="W754" s="404"/>
      <c r="X754" s="273" t="str">
        <f t="shared" si="11"/>
        <v/>
      </c>
    </row>
    <row r="755" spans="1:24" x14ac:dyDescent="0.2">
      <c r="A755" s="287">
        <v>50447</v>
      </c>
      <c r="B755" s="288" t="s">
        <v>59</v>
      </c>
      <c r="C755" s="288" t="s">
        <v>1387</v>
      </c>
      <c r="D755" s="288" t="s">
        <v>508</v>
      </c>
      <c r="E755" s="288" t="s">
        <v>509</v>
      </c>
      <c r="F755" s="287">
        <v>16721</v>
      </c>
      <c r="G755" s="288" t="s">
        <v>95</v>
      </c>
      <c r="H755" s="288" t="s">
        <v>1393</v>
      </c>
      <c r="I755" s="288" t="s">
        <v>63</v>
      </c>
      <c r="J755" s="287">
        <v>322122</v>
      </c>
      <c r="K755" s="287">
        <v>7</v>
      </c>
      <c r="L755" s="288" t="s">
        <v>489</v>
      </c>
      <c r="M755" s="288" t="s">
        <v>47</v>
      </c>
      <c r="N755" s="288" t="s">
        <v>51</v>
      </c>
      <c r="O755" s="288" t="s">
        <v>51</v>
      </c>
      <c r="P755" s="288" t="s">
        <v>52</v>
      </c>
      <c r="Q755" s="289">
        <v>0</v>
      </c>
      <c r="R755" s="289">
        <v>0</v>
      </c>
      <c r="S755" s="289">
        <v>0</v>
      </c>
      <c r="T755" s="289">
        <v>0</v>
      </c>
      <c r="U755" s="289">
        <v>0</v>
      </c>
      <c r="V755" s="287">
        <v>2017</v>
      </c>
      <c r="W755" s="404"/>
      <c r="X755" s="273" t="str">
        <f t="shared" si="11"/>
        <v/>
      </c>
    </row>
    <row r="756" spans="1:24" x14ac:dyDescent="0.2">
      <c r="A756" s="287">
        <v>50447</v>
      </c>
      <c r="B756" s="288" t="s">
        <v>59</v>
      </c>
      <c r="C756" s="288" t="s">
        <v>1387</v>
      </c>
      <c r="D756" s="288" t="s">
        <v>508</v>
      </c>
      <c r="E756" s="288" t="s">
        <v>509</v>
      </c>
      <c r="F756" s="287">
        <v>16721</v>
      </c>
      <c r="G756" s="288" t="s">
        <v>95</v>
      </c>
      <c r="H756" s="288" t="s">
        <v>1393</v>
      </c>
      <c r="I756" s="288" t="s">
        <v>63</v>
      </c>
      <c r="J756" s="287">
        <v>322122</v>
      </c>
      <c r="K756" s="287">
        <v>7</v>
      </c>
      <c r="L756" s="288" t="s">
        <v>489</v>
      </c>
      <c r="M756" s="288" t="s">
        <v>47</v>
      </c>
      <c r="N756" s="288" t="s">
        <v>66</v>
      </c>
      <c r="O756" s="288" t="s">
        <v>66</v>
      </c>
      <c r="P756" s="288" t="s">
        <v>52</v>
      </c>
      <c r="Q756" s="289">
        <v>8937</v>
      </c>
      <c r="R756" s="289">
        <v>1635</v>
      </c>
      <c r="S756" s="289">
        <v>56305</v>
      </c>
      <c r="T756" s="289">
        <v>10303</v>
      </c>
      <c r="U756" s="289">
        <v>1081.6880000000001</v>
      </c>
      <c r="V756" s="287">
        <v>2017</v>
      </c>
      <c r="W756" s="404"/>
      <c r="X756" s="273" t="str">
        <f t="shared" si="11"/>
        <v/>
      </c>
    </row>
    <row r="757" spans="1:24" x14ac:dyDescent="0.2">
      <c r="A757" s="287">
        <v>50447</v>
      </c>
      <c r="B757" s="288" t="s">
        <v>59</v>
      </c>
      <c r="C757" s="288" t="s">
        <v>1387</v>
      </c>
      <c r="D757" s="288" t="s">
        <v>508</v>
      </c>
      <c r="E757" s="288" t="s">
        <v>509</v>
      </c>
      <c r="F757" s="287">
        <v>16721</v>
      </c>
      <c r="G757" s="288" t="s">
        <v>95</v>
      </c>
      <c r="H757" s="288" t="s">
        <v>1393</v>
      </c>
      <c r="I757" s="288" t="s">
        <v>63</v>
      </c>
      <c r="J757" s="287">
        <v>322122</v>
      </c>
      <c r="K757" s="287">
        <v>7</v>
      </c>
      <c r="L757" s="288" t="s">
        <v>489</v>
      </c>
      <c r="M757" s="288" t="s">
        <v>47</v>
      </c>
      <c r="N757" s="288" t="s">
        <v>74</v>
      </c>
      <c r="O757" s="288" t="s">
        <v>75</v>
      </c>
      <c r="P757" s="288" t="s">
        <v>50</v>
      </c>
      <c r="Q757" s="289">
        <v>292953</v>
      </c>
      <c r="R757" s="289">
        <v>59121</v>
      </c>
      <c r="S757" s="289">
        <v>2753758</v>
      </c>
      <c r="T757" s="289">
        <v>555741</v>
      </c>
      <c r="U757" s="289">
        <v>68374.313999999998</v>
      </c>
      <c r="V757" s="287">
        <v>2017</v>
      </c>
      <c r="W757" s="404"/>
      <c r="X757" s="273" t="str">
        <f t="shared" si="11"/>
        <v/>
      </c>
    </row>
    <row r="758" spans="1:24" x14ac:dyDescent="0.2">
      <c r="A758" s="287">
        <v>50449</v>
      </c>
      <c r="B758" s="288" t="s">
        <v>59</v>
      </c>
      <c r="C758" s="288" t="s">
        <v>1387</v>
      </c>
      <c r="D758" s="288" t="s">
        <v>1023</v>
      </c>
      <c r="E758" s="288" t="s">
        <v>1024</v>
      </c>
      <c r="F758" s="287">
        <v>9245</v>
      </c>
      <c r="G758" s="288" t="s">
        <v>62</v>
      </c>
      <c r="H758" s="288" t="s">
        <v>1392</v>
      </c>
      <c r="I758" s="288" t="s">
        <v>63</v>
      </c>
      <c r="J758" s="287">
        <v>22</v>
      </c>
      <c r="K758" s="287">
        <v>3</v>
      </c>
      <c r="L758" s="288" t="s">
        <v>60</v>
      </c>
      <c r="M758" s="288" t="s">
        <v>43</v>
      </c>
      <c r="N758" s="288" t="s">
        <v>51</v>
      </c>
      <c r="O758" s="288" t="s">
        <v>51</v>
      </c>
      <c r="P758" s="288" t="s">
        <v>52</v>
      </c>
      <c r="Q758" s="289">
        <v>0</v>
      </c>
      <c r="R758" s="289">
        <v>0</v>
      </c>
      <c r="S758" s="289">
        <v>0</v>
      </c>
      <c r="T758" s="289">
        <v>0</v>
      </c>
      <c r="U758" s="289">
        <v>0</v>
      </c>
      <c r="V758" s="287">
        <v>2017</v>
      </c>
      <c r="W758" s="404"/>
      <c r="X758" s="273" t="str">
        <f t="shared" si="11"/>
        <v/>
      </c>
    </row>
    <row r="759" spans="1:24" x14ac:dyDescent="0.2">
      <c r="A759" s="287">
        <v>50449</v>
      </c>
      <c r="B759" s="288" t="s">
        <v>59</v>
      </c>
      <c r="C759" s="288" t="s">
        <v>1387</v>
      </c>
      <c r="D759" s="288" t="s">
        <v>1023</v>
      </c>
      <c r="E759" s="288" t="s">
        <v>1024</v>
      </c>
      <c r="F759" s="287">
        <v>9245</v>
      </c>
      <c r="G759" s="288" t="s">
        <v>62</v>
      </c>
      <c r="H759" s="288" t="s">
        <v>1392</v>
      </c>
      <c r="I759" s="288" t="s">
        <v>63</v>
      </c>
      <c r="J759" s="287">
        <v>22</v>
      </c>
      <c r="K759" s="287">
        <v>3</v>
      </c>
      <c r="L759" s="288" t="s">
        <v>60</v>
      </c>
      <c r="M759" s="288" t="s">
        <v>43</v>
      </c>
      <c r="N759" s="288" t="s">
        <v>44</v>
      </c>
      <c r="O759" s="288" t="s">
        <v>44</v>
      </c>
      <c r="P759" s="288" t="s">
        <v>1195</v>
      </c>
      <c r="Q759" s="289">
        <v>20447</v>
      </c>
      <c r="R759" s="289">
        <v>20447</v>
      </c>
      <c r="S759" s="289">
        <v>20957</v>
      </c>
      <c r="T759" s="289">
        <v>20957</v>
      </c>
      <c r="U759" s="289">
        <v>14229.9</v>
      </c>
      <c r="V759" s="287">
        <v>2017</v>
      </c>
      <c r="W759" s="404"/>
      <c r="X759" s="273" t="str">
        <f t="shared" si="11"/>
        <v/>
      </c>
    </row>
    <row r="760" spans="1:24" x14ac:dyDescent="0.2">
      <c r="A760" s="287">
        <v>50449</v>
      </c>
      <c r="B760" s="288" t="s">
        <v>59</v>
      </c>
      <c r="C760" s="288" t="s">
        <v>1387</v>
      </c>
      <c r="D760" s="288" t="s">
        <v>1023</v>
      </c>
      <c r="E760" s="288" t="s">
        <v>1024</v>
      </c>
      <c r="F760" s="287">
        <v>9245</v>
      </c>
      <c r="G760" s="288" t="s">
        <v>62</v>
      </c>
      <c r="H760" s="288" t="s">
        <v>1392</v>
      </c>
      <c r="I760" s="288" t="s">
        <v>63</v>
      </c>
      <c r="J760" s="287">
        <v>22</v>
      </c>
      <c r="K760" s="287">
        <v>3</v>
      </c>
      <c r="L760" s="288" t="s">
        <v>60</v>
      </c>
      <c r="M760" s="288" t="s">
        <v>46</v>
      </c>
      <c r="N760" s="288" t="s">
        <v>51</v>
      </c>
      <c r="O760" s="288" t="s">
        <v>51</v>
      </c>
      <c r="P760" s="288" t="s">
        <v>52</v>
      </c>
      <c r="Q760" s="289">
        <v>0</v>
      </c>
      <c r="R760" s="289">
        <v>0</v>
      </c>
      <c r="S760" s="289">
        <v>0</v>
      </c>
      <c r="T760" s="289">
        <v>0</v>
      </c>
      <c r="U760" s="289">
        <v>0</v>
      </c>
      <c r="V760" s="287">
        <v>2017</v>
      </c>
      <c r="W760" s="404"/>
      <c r="X760" s="273" t="str">
        <f t="shared" si="11"/>
        <v/>
      </c>
    </row>
    <row r="761" spans="1:24" x14ac:dyDescent="0.2">
      <c r="A761" s="287">
        <v>50449</v>
      </c>
      <c r="B761" s="288" t="s">
        <v>59</v>
      </c>
      <c r="C761" s="288" t="s">
        <v>1387</v>
      </c>
      <c r="D761" s="288" t="s">
        <v>1023</v>
      </c>
      <c r="E761" s="288" t="s">
        <v>1024</v>
      </c>
      <c r="F761" s="287">
        <v>9245</v>
      </c>
      <c r="G761" s="288" t="s">
        <v>62</v>
      </c>
      <c r="H761" s="288" t="s">
        <v>1392</v>
      </c>
      <c r="I761" s="288" t="s">
        <v>63</v>
      </c>
      <c r="J761" s="287">
        <v>22</v>
      </c>
      <c r="K761" s="287">
        <v>3</v>
      </c>
      <c r="L761" s="288" t="s">
        <v>60</v>
      </c>
      <c r="M761" s="288" t="s">
        <v>46</v>
      </c>
      <c r="N761" s="288" t="s">
        <v>44</v>
      </c>
      <c r="O761" s="288" t="s">
        <v>44</v>
      </c>
      <c r="P761" s="288" t="s">
        <v>1195</v>
      </c>
      <c r="Q761" s="289">
        <v>532245</v>
      </c>
      <c r="R761" s="289">
        <v>530020</v>
      </c>
      <c r="S761" s="289">
        <v>545462</v>
      </c>
      <c r="T761" s="289">
        <v>543179</v>
      </c>
      <c r="U761" s="289">
        <v>42547.11</v>
      </c>
      <c r="V761" s="287">
        <v>2017</v>
      </c>
      <c r="W761" s="404"/>
      <c r="X761" s="273" t="str">
        <f t="shared" si="11"/>
        <v/>
      </c>
    </row>
    <row r="762" spans="1:24" x14ac:dyDescent="0.2">
      <c r="A762" s="287">
        <v>50450</v>
      </c>
      <c r="B762" s="288" t="s">
        <v>59</v>
      </c>
      <c r="C762" s="288" t="s">
        <v>1387</v>
      </c>
      <c r="D762" s="288" t="s">
        <v>1025</v>
      </c>
      <c r="E762" s="288" t="s">
        <v>1026</v>
      </c>
      <c r="F762" s="287">
        <v>9244</v>
      </c>
      <c r="G762" s="288" t="s">
        <v>62</v>
      </c>
      <c r="H762" s="288" t="s">
        <v>1392</v>
      </c>
      <c r="I762" s="288" t="s">
        <v>63</v>
      </c>
      <c r="J762" s="287">
        <v>22</v>
      </c>
      <c r="K762" s="287">
        <v>3</v>
      </c>
      <c r="L762" s="288" t="s">
        <v>60</v>
      </c>
      <c r="M762" s="288" t="s">
        <v>43</v>
      </c>
      <c r="N762" s="288" t="s">
        <v>51</v>
      </c>
      <c r="O762" s="288" t="s">
        <v>51</v>
      </c>
      <c r="P762" s="288" t="s">
        <v>52</v>
      </c>
      <c r="Q762" s="289">
        <v>0</v>
      </c>
      <c r="R762" s="289">
        <v>0</v>
      </c>
      <c r="S762" s="289">
        <v>0</v>
      </c>
      <c r="T762" s="289">
        <v>0</v>
      </c>
      <c r="U762" s="289">
        <v>4.0890000000000004</v>
      </c>
      <c r="V762" s="287">
        <v>2017</v>
      </c>
      <c r="W762" s="404"/>
      <c r="X762" s="273" t="str">
        <f t="shared" si="11"/>
        <v/>
      </c>
    </row>
    <row r="763" spans="1:24" x14ac:dyDescent="0.2">
      <c r="A763" s="287">
        <v>50450</v>
      </c>
      <c r="B763" s="288" t="s">
        <v>59</v>
      </c>
      <c r="C763" s="288" t="s">
        <v>1387</v>
      </c>
      <c r="D763" s="288" t="s">
        <v>1025</v>
      </c>
      <c r="E763" s="288" t="s">
        <v>1026</v>
      </c>
      <c r="F763" s="287">
        <v>9244</v>
      </c>
      <c r="G763" s="288" t="s">
        <v>62</v>
      </c>
      <c r="H763" s="288" t="s">
        <v>1392</v>
      </c>
      <c r="I763" s="288" t="s">
        <v>63</v>
      </c>
      <c r="J763" s="287">
        <v>22</v>
      </c>
      <c r="K763" s="287">
        <v>3</v>
      </c>
      <c r="L763" s="288" t="s">
        <v>60</v>
      </c>
      <c r="M763" s="288" t="s">
        <v>43</v>
      </c>
      <c r="N763" s="288" t="s">
        <v>44</v>
      </c>
      <c r="O763" s="288" t="s">
        <v>44</v>
      </c>
      <c r="P763" s="288" t="s">
        <v>1195</v>
      </c>
      <c r="Q763" s="289">
        <v>28759</v>
      </c>
      <c r="R763" s="289">
        <v>28759</v>
      </c>
      <c r="S763" s="289">
        <v>29277</v>
      </c>
      <c r="T763" s="289">
        <v>29277</v>
      </c>
      <c r="U763" s="289">
        <v>17577.911</v>
      </c>
      <c r="V763" s="287">
        <v>2017</v>
      </c>
      <c r="W763" s="404"/>
      <c r="X763" s="273" t="str">
        <f t="shared" si="11"/>
        <v/>
      </c>
    </row>
    <row r="764" spans="1:24" x14ac:dyDescent="0.2">
      <c r="A764" s="287">
        <v>50450</v>
      </c>
      <c r="B764" s="288" t="s">
        <v>59</v>
      </c>
      <c r="C764" s="288" t="s">
        <v>1387</v>
      </c>
      <c r="D764" s="288" t="s">
        <v>1025</v>
      </c>
      <c r="E764" s="288" t="s">
        <v>1026</v>
      </c>
      <c r="F764" s="287">
        <v>9244</v>
      </c>
      <c r="G764" s="288" t="s">
        <v>62</v>
      </c>
      <c r="H764" s="288" t="s">
        <v>1392</v>
      </c>
      <c r="I764" s="288" t="s">
        <v>63</v>
      </c>
      <c r="J764" s="287">
        <v>22</v>
      </c>
      <c r="K764" s="287">
        <v>3</v>
      </c>
      <c r="L764" s="288" t="s">
        <v>60</v>
      </c>
      <c r="M764" s="288" t="s">
        <v>46</v>
      </c>
      <c r="N764" s="288" t="s">
        <v>51</v>
      </c>
      <c r="O764" s="288" t="s">
        <v>51</v>
      </c>
      <c r="P764" s="288" t="s">
        <v>52</v>
      </c>
      <c r="Q764" s="289">
        <v>21</v>
      </c>
      <c r="R764" s="289">
        <v>21</v>
      </c>
      <c r="S764" s="289">
        <v>122</v>
      </c>
      <c r="T764" s="289">
        <v>122</v>
      </c>
      <c r="U764" s="289">
        <v>9.3940000000000001</v>
      </c>
      <c r="V764" s="287">
        <v>2017</v>
      </c>
      <c r="W764" s="404"/>
      <c r="X764" s="273" t="str">
        <f t="shared" si="11"/>
        <v/>
      </c>
    </row>
    <row r="765" spans="1:24" x14ac:dyDescent="0.2">
      <c r="A765" s="287">
        <v>50450</v>
      </c>
      <c r="B765" s="288" t="s">
        <v>59</v>
      </c>
      <c r="C765" s="288" t="s">
        <v>1387</v>
      </c>
      <c r="D765" s="288" t="s">
        <v>1025</v>
      </c>
      <c r="E765" s="288" t="s">
        <v>1026</v>
      </c>
      <c r="F765" s="287">
        <v>9244</v>
      </c>
      <c r="G765" s="288" t="s">
        <v>62</v>
      </c>
      <c r="H765" s="288" t="s">
        <v>1392</v>
      </c>
      <c r="I765" s="288" t="s">
        <v>63</v>
      </c>
      <c r="J765" s="287">
        <v>22</v>
      </c>
      <c r="K765" s="287">
        <v>3</v>
      </c>
      <c r="L765" s="288" t="s">
        <v>60</v>
      </c>
      <c r="M765" s="288" t="s">
        <v>46</v>
      </c>
      <c r="N765" s="288" t="s">
        <v>44</v>
      </c>
      <c r="O765" s="288" t="s">
        <v>44</v>
      </c>
      <c r="P765" s="288" t="s">
        <v>1195</v>
      </c>
      <c r="Q765" s="289">
        <v>482400</v>
      </c>
      <c r="R765" s="289">
        <v>481869</v>
      </c>
      <c r="S765" s="289">
        <v>491082</v>
      </c>
      <c r="T765" s="289">
        <v>490541</v>
      </c>
      <c r="U765" s="289">
        <v>38226.606</v>
      </c>
      <c r="V765" s="287">
        <v>2017</v>
      </c>
      <c r="W765" s="404"/>
      <c r="X765" s="273" t="str">
        <f t="shared" si="11"/>
        <v/>
      </c>
    </row>
    <row r="766" spans="1:24" x14ac:dyDescent="0.2">
      <c r="A766" s="287">
        <v>50451</v>
      </c>
      <c r="B766" s="288" t="s">
        <v>59</v>
      </c>
      <c r="C766" s="288" t="s">
        <v>1387</v>
      </c>
      <c r="D766" s="288" t="s">
        <v>1027</v>
      </c>
      <c r="E766" s="288" t="s">
        <v>1028</v>
      </c>
      <c r="F766" s="287">
        <v>9243</v>
      </c>
      <c r="G766" s="288" t="s">
        <v>62</v>
      </c>
      <c r="H766" s="288" t="s">
        <v>1392</v>
      </c>
      <c r="I766" s="288" t="s">
        <v>63</v>
      </c>
      <c r="J766" s="287">
        <v>22</v>
      </c>
      <c r="K766" s="287">
        <v>3</v>
      </c>
      <c r="L766" s="288" t="s">
        <v>60</v>
      </c>
      <c r="M766" s="288" t="s">
        <v>43</v>
      </c>
      <c r="N766" s="288" t="s">
        <v>51</v>
      </c>
      <c r="O766" s="288" t="s">
        <v>51</v>
      </c>
      <c r="P766" s="288" t="s">
        <v>52</v>
      </c>
      <c r="Q766" s="289">
        <v>0</v>
      </c>
      <c r="R766" s="289">
        <v>0</v>
      </c>
      <c r="S766" s="289">
        <v>0</v>
      </c>
      <c r="T766" s="289">
        <v>0</v>
      </c>
      <c r="U766" s="289">
        <v>2.6520000000000001</v>
      </c>
      <c r="V766" s="287">
        <v>2017</v>
      </c>
      <c r="W766" s="404"/>
      <c r="X766" s="273" t="str">
        <f t="shared" si="11"/>
        <v/>
      </c>
    </row>
    <row r="767" spans="1:24" x14ac:dyDescent="0.2">
      <c r="A767" s="287">
        <v>50451</v>
      </c>
      <c r="B767" s="288" t="s">
        <v>59</v>
      </c>
      <c r="C767" s="288" t="s">
        <v>1387</v>
      </c>
      <c r="D767" s="288" t="s">
        <v>1027</v>
      </c>
      <c r="E767" s="288" t="s">
        <v>1028</v>
      </c>
      <c r="F767" s="287">
        <v>9243</v>
      </c>
      <c r="G767" s="288" t="s">
        <v>62</v>
      </c>
      <c r="H767" s="288" t="s">
        <v>1392</v>
      </c>
      <c r="I767" s="288" t="s">
        <v>63</v>
      </c>
      <c r="J767" s="287">
        <v>22</v>
      </c>
      <c r="K767" s="287">
        <v>3</v>
      </c>
      <c r="L767" s="288" t="s">
        <v>60</v>
      </c>
      <c r="M767" s="288" t="s">
        <v>43</v>
      </c>
      <c r="N767" s="288" t="s">
        <v>44</v>
      </c>
      <c r="O767" s="288" t="s">
        <v>44</v>
      </c>
      <c r="P767" s="288" t="s">
        <v>1195</v>
      </c>
      <c r="Q767" s="289">
        <v>14110</v>
      </c>
      <c r="R767" s="289">
        <v>14110</v>
      </c>
      <c r="S767" s="289">
        <v>14624</v>
      </c>
      <c r="T767" s="289">
        <v>14624</v>
      </c>
      <c r="U767" s="289">
        <v>12486.348</v>
      </c>
      <c r="V767" s="287">
        <v>2017</v>
      </c>
      <c r="W767" s="404"/>
      <c r="X767" s="273" t="str">
        <f t="shared" si="11"/>
        <v/>
      </c>
    </row>
    <row r="768" spans="1:24" x14ac:dyDescent="0.2">
      <c r="A768" s="287">
        <v>50451</v>
      </c>
      <c r="B768" s="288" t="s">
        <v>59</v>
      </c>
      <c r="C768" s="288" t="s">
        <v>1387</v>
      </c>
      <c r="D768" s="288" t="s">
        <v>1027</v>
      </c>
      <c r="E768" s="288" t="s">
        <v>1028</v>
      </c>
      <c r="F768" s="287">
        <v>9243</v>
      </c>
      <c r="G768" s="288" t="s">
        <v>62</v>
      </c>
      <c r="H768" s="288" t="s">
        <v>1392</v>
      </c>
      <c r="I768" s="288" t="s">
        <v>63</v>
      </c>
      <c r="J768" s="287">
        <v>22</v>
      </c>
      <c r="K768" s="287">
        <v>3</v>
      </c>
      <c r="L768" s="288" t="s">
        <v>60</v>
      </c>
      <c r="M768" s="288" t="s">
        <v>46</v>
      </c>
      <c r="N768" s="288" t="s">
        <v>51</v>
      </c>
      <c r="O768" s="288" t="s">
        <v>51</v>
      </c>
      <c r="P768" s="288" t="s">
        <v>52</v>
      </c>
      <c r="Q768" s="289">
        <v>19</v>
      </c>
      <c r="R768" s="289">
        <v>19</v>
      </c>
      <c r="S768" s="289">
        <v>110</v>
      </c>
      <c r="T768" s="289">
        <v>110</v>
      </c>
      <c r="U768" s="289">
        <v>8.2449999999999992</v>
      </c>
      <c r="V768" s="287">
        <v>2017</v>
      </c>
      <c r="W768" s="404"/>
      <c r="X768" s="273" t="str">
        <f t="shared" si="11"/>
        <v/>
      </c>
    </row>
    <row r="769" spans="1:24" x14ac:dyDescent="0.2">
      <c r="A769" s="287">
        <v>50451</v>
      </c>
      <c r="B769" s="288" t="s">
        <v>59</v>
      </c>
      <c r="C769" s="288" t="s">
        <v>1387</v>
      </c>
      <c r="D769" s="288" t="s">
        <v>1027</v>
      </c>
      <c r="E769" s="288" t="s">
        <v>1028</v>
      </c>
      <c r="F769" s="287">
        <v>9243</v>
      </c>
      <c r="G769" s="288" t="s">
        <v>62</v>
      </c>
      <c r="H769" s="288" t="s">
        <v>1392</v>
      </c>
      <c r="I769" s="288" t="s">
        <v>63</v>
      </c>
      <c r="J769" s="287">
        <v>22</v>
      </c>
      <c r="K769" s="287">
        <v>3</v>
      </c>
      <c r="L769" s="288" t="s">
        <v>60</v>
      </c>
      <c r="M769" s="288" t="s">
        <v>46</v>
      </c>
      <c r="N769" s="288" t="s">
        <v>44</v>
      </c>
      <c r="O769" s="288" t="s">
        <v>44</v>
      </c>
      <c r="P769" s="288" t="s">
        <v>1195</v>
      </c>
      <c r="Q769" s="289">
        <v>468721</v>
      </c>
      <c r="R769" s="289">
        <v>468721</v>
      </c>
      <c r="S769" s="289">
        <v>485694</v>
      </c>
      <c r="T769" s="289">
        <v>485694</v>
      </c>
      <c r="U769" s="289">
        <v>36252.754999999997</v>
      </c>
      <c r="V769" s="287">
        <v>2017</v>
      </c>
      <c r="W769" s="404"/>
      <c r="X769" s="273" t="str">
        <f t="shared" si="11"/>
        <v/>
      </c>
    </row>
    <row r="770" spans="1:24" x14ac:dyDescent="0.2">
      <c r="A770" s="287">
        <v>50458</v>
      </c>
      <c r="B770" s="288" t="s">
        <v>59</v>
      </c>
      <c r="C770" s="288" t="s">
        <v>1387</v>
      </c>
      <c r="D770" s="288" t="s">
        <v>1029</v>
      </c>
      <c r="E770" s="288" t="s">
        <v>1030</v>
      </c>
      <c r="F770" s="287">
        <v>9263</v>
      </c>
      <c r="G770" s="288" t="s">
        <v>62</v>
      </c>
      <c r="H770" s="288" t="s">
        <v>1392</v>
      </c>
      <c r="I770" s="288" t="s">
        <v>63</v>
      </c>
      <c r="J770" s="287">
        <v>22</v>
      </c>
      <c r="K770" s="287">
        <v>3</v>
      </c>
      <c r="L770" s="288" t="s">
        <v>60</v>
      </c>
      <c r="M770" s="288" t="s">
        <v>43</v>
      </c>
      <c r="N770" s="288" t="s">
        <v>51</v>
      </c>
      <c r="O770" s="288" t="s">
        <v>51</v>
      </c>
      <c r="P770" s="288" t="s">
        <v>52</v>
      </c>
      <c r="Q770" s="289">
        <v>0</v>
      </c>
      <c r="R770" s="289">
        <v>0</v>
      </c>
      <c r="S770" s="289">
        <v>0</v>
      </c>
      <c r="T770" s="289">
        <v>0</v>
      </c>
      <c r="U770" s="289">
        <v>1069.953</v>
      </c>
      <c r="V770" s="287">
        <v>2017</v>
      </c>
      <c r="W770" s="404"/>
      <c r="X770" s="273" t="str">
        <f t="shared" si="11"/>
        <v/>
      </c>
    </row>
    <row r="771" spans="1:24" x14ac:dyDescent="0.2">
      <c r="A771" s="287">
        <v>50458</v>
      </c>
      <c r="B771" s="288" t="s">
        <v>59</v>
      </c>
      <c r="C771" s="288" t="s">
        <v>1387</v>
      </c>
      <c r="D771" s="288" t="s">
        <v>1029</v>
      </c>
      <c r="E771" s="288" t="s">
        <v>1030</v>
      </c>
      <c r="F771" s="287">
        <v>9263</v>
      </c>
      <c r="G771" s="288" t="s">
        <v>62</v>
      </c>
      <c r="H771" s="288" t="s">
        <v>1392</v>
      </c>
      <c r="I771" s="288" t="s">
        <v>63</v>
      </c>
      <c r="J771" s="287">
        <v>22</v>
      </c>
      <c r="K771" s="287">
        <v>3</v>
      </c>
      <c r="L771" s="288" t="s">
        <v>60</v>
      </c>
      <c r="M771" s="288" t="s">
        <v>43</v>
      </c>
      <c r="N771" s="288" t="s">
        <v>81</v>
      </c>
      <c r="O771" s="288" t="s">
        <v>72</v>
      </c>
      <c r="P771" s="288" t="s">
        <v>52</v>
      </c>
      <c r="Q771" s="289">
        <v>0</v>
      </c>
      <c r="R771" s="289">
        <v>0</v>
      </c>
      <c r="S771" s="289">
        <v>0</v>
      </c>
      <c r="T771" s="289">
        <v>0</v>
      </c>
      <c r="U771" s="289">
        <v>0</v>
      </c>
      <c r="V771" s="287">
        <v>2017</v>
      </c>
      <c r="W771" s="404"/>
      <c r="X771" s="273" t="str">
        <f t="shared" si="11"/>
        <v/>
      </c>
    </row>
    <row r="772" spans="1:24" x14ac:dyDescent="0.2">
      <c r="A772" s="287">
        <v>50458</v>
      </c>
      <c r="B772" s="288" t="s">
        <v>59</v>
      </c>
      <c r="C772" s="288" t="s">
        <v>1387</v>
      </c>
      <c r="D772" s="288" t="s">
        <v>1029</v>
      </c>
      <c r="E772" s="288" t="s">
        <v>1030</v>
      </c>
      <c r="F772" s="287">
        <v>9263</v>
      </c>
      <c r="G772" s="288" t="s">
        <v>62</v>
      </c>
      <c r="H772" s="288" t="s">
        <v>1392</v>
      </c>
      <c r="I772" s="288" t="s">
        <v>63</v>
      </c>
      <c r="J772" s="287">
        <v>22</v>
      </c>
      <c r="K772" s="287">
        <v>3</v>
      </c>
      <c r="L772" s="288" t="s">
        <v>60</v>
      </c>
      <c r="M772" s="288" t="s">
        <v>43</v>
      </c>
      <c r="N772" s="288" t="s">
        <v>44</v>
      </c>
      <c r="O772" s="288" t="s">
        <v>44</v>
      </c>
      <c r="P772" s="288" t="s">
        <v>1195</v>
      </c>
      <c r="Q772" s="289">
        <v>294645</v>
      </c>
      <c r="R772" s="289">
        <v>294645</v>
      </c>
      <c r="S772" s="289">
        <v>302940</v>
      </c>
      <c r="T772" s="289">
        <v>302940</v>
      </c>
      <c r="U772" s="289">
        <v>243500.05</v>
      </c>
      <c r="V772" s="287">
        <v>2017</v>
      </c>
      <c r="W772" s="404"/>
      <c r="X772" s="273" t="str">
        <f t="shared" si="11"/>
        <v/>
      </c>
    </row>
    <row r="773" spans="1:24" x14ac:dyDescent="0.2">
      <c r="A773" s="287">
        <v>50458</v>
      </c>
      <c r="B773" s="288" t="s">
        <v>59</v>
      </c>
      <c r="C773" s="288" t="s">
        <v>1387</v>
      </c>
      <c r="D773" s="288" t="s">
        <v>1029</v>
      </c>
      <c r="E773" s="288" t="s">
        <v>1030</v>
      </c>
      <c r="F773" s="287">
        <v>9263</v>
      </c>
      <c r="G773" s="288" t="s">
        <v>62</v>
      </c>
      <c r="H773" s="288" t="s">
        <v>1392</v>
      </c>
      <c r="I773" s="288" t="s">
        <v>63</v>
      </c>
      <c r="J773" s="287">
        <v>22</v>
      </c>
      <c r="K773" s="287">
        <v>3</v>
      </c>
      <c r="L773" s="288" t="s">
        <v>60</v>
      </c>
      <c r="M773" s="288" t="s">
        <v>46</v>
      </c>
      <c r="N773" s="288" t="s">
        <v>51</v>
      </c>
      <c r="O773" s="288" t="s">
        <v>51</v>
      </c>
      <c r="P773" s="288" t="s">
        <v>52</v>
      </c>
      <c r="Q773" s="289">
        <v>4164</v>
      </c>
      <c r="R773" s="289">
        <v>4117</v>
      </c>
      <c r="S773" s="289">
        <v>23631</v>
      </c>
      <c r="T773" s="289">
        <v>23362</v>
      </c>
      <c r="U773" s="289">
        <v>1932.2360000000001</v>
      </c>
      <c r="V773" s="287">
        <v>2017</v>
      </c>
      <c r="W773" s="404"/>
      <c r="X773" s="273" t="str">
        <f t="shared" si="11"/>
        <v/>
      </c>
    </row>
    <row r="774" spans="1:24" x14ac:dyDescent="0.2">
      <c r="A774" s="287">
        <v>50458</v>
      </c>
      <c r="B774" s="288" t="s">
        <v>59</v>
      </c>
      <c r="C774" s="288" t="s">
        <v>1387</v>
      </c>
      <c r="D774" s="288" t="s">
        <v>1029</v>
      </c>
      <c r="E774" s="288" t="s">
        <v>1030</v>
      </c>
      <c r="F774" s="287">
        <v>9263</v>
      </c>
      <c r="G774" s="288" t="s">
        <v>62</v>
      </c>
      <c r="H774" s="288" t="s">
        <v>1392</v>
      </c>
      <c r="I774" s="288" t="s">
        <v>63</v>
      </c>
      <c r="J774" s="287">
        <v>22</v>
      </c>
      <c r="K774" s="287">
        <v>3</v>
      </c>
      <c r="L774" s="288" t="s">
        <v>60</v>
      </c>
      <c r="M774" s="288" t="s">
        <v>46</v>
      </c>
      <c r="N774" s="288" t="s">
        <v>81</v>
      </c>
      <c r="O774" s="288" t="s">
        <v>72</v>
      </c>
      <c r="P774" s="288" t="s">
        <v>52</v>
      </c>
      <c r="Q774" s="289">
        <v>0</v>
      </c>
      <c r="R774" s="289">
        <v>0</v>
      </c>
      <c r="S774" s="289">
        <v>0</v>
      </c>
      <c r="T774" s="289">
        <v>0</v>
      </c>
      <c r="U774" s="289">
        <v>0</v>
      </c>
      <c r="V774" s="287">
        <v>2017</v>
      </c>
      <c r="W774" s="404"/>
      <c r="X774" s="273" t="str">
        <f t="shared" si="11"/>
        <v/>
      </c>
    </row>
    <row r="775" spans="1:24" x14ac:dyDescent="0.2">
      <c r="A775" s="287">
        <v>50458</v>
      </c>
      <c r="B775" s="288" t="s">
        <v>59</v>
      </c>
      <c r="C775" s="288" t="s">
        <v>1387</v>
      </c>
      <c r="D775" s="288" t="s">
        <v>1029</v>
      </c>
      <c r="E775" s="288" t="s">
        <v>1030</v>
      </c>
      <c r="F775" s="287">
        <v>9263</v>
      </c>
      <c r="G775" s="288" t="s">
        <v>62</v>
      </c>
      <c r="H775" s="288" t="s">
        <v>1392</v>
      </c>
      <c r="I775" s="288" t="s">
        <v>63</v>
      </c>
      <c r="J775" s="287">
        <v>22</v>
      </c>
      <c r="K775" s="287">
        <v>3</v>
      </c>
      <c r="L775" s="288" t="s">
        <v>60</v>
      </c>
      <c r="M775" s="288" t="s">
        <v>46</v>
      </c>
      <c r="N775" s="288" t="s">
        <v>44</v>
      </c>
      <c r="O775" s="288" t="s">
        <v>44</v>
      </c>
      <c r="P775" s="288" t="s">
        <v>1195</v>
      </c>
      <c r="Q775" s="289">
        <v>4962900</v>
      </c>
      <c r="R775" s="289">
        <v>4768252</v>
      </c>
      <c r="S775" s="289">
        <v>5103347</v>
      </c>
      <c r="T775" s="289">
        <v>4903201</v>
      </c>
      <c r="U775" s="289">
        <v>424769.76</v>
      </c>
      <c r="V775" s="287">
        <v>2017</v>
      </c>
      <c r="W775" s="404"/>
      <c r="X775" s="273" t="str">
        <f t="shared" ref="X775:X838" si="12">IF(OR(K775&gt;3,T775=0),"",IF(N775="WDS",T775/U775,""))</f>
        <v/>
      </c>
    </row>
    <row r="776" spans="1:24" x14ac:dyDescent="0.2">
      <c r="A776" s="287">
        <v>50472</v>
      </c>
      <c r="B776" s="288" t="s">
        <v>59</v>
      </c>
      <c r="C776" s="288" t="s">
        <v>1387</v>
      </c>
      <c r="D776" s="288" t="s">
        <v>2036</v>
      </c>
      <c r="E776" s="288" t="s">
        <v>241</v>
      </c>
      <c r="F776" s="287">
        <v>470</v>
      </c>
      <c r="G776" s="288" t="s">
        <v>62</v>
      </c>
      <c r="H776" s="288" t="s">
        <v>1392</v>
      </c>
      <c r="I776" s="288" t="s">
        <v>63</v>
      </c>
      <c r="J776" s="287">
        <v>22</v>
      </c>
      <c r="K776" s="287">
        <v>3</v>
      </c>
      <c r="L776" s="288" t="s">
        <v>60</v>
      </c>
      <c r="M776" s="288" t="s">
        <v>47</v>
      </c>
      <c r="N776" s="288" t="s">
        <v>51</v>
      </c>
      <c r="O776" s="288" t="s">
        <v>51</v>
      </c>
      <c r="P776" s="288" t="s">
        <v>52</v>
      </c>
      <c r="Q776" s="289">
        <v>0</v>
      </c>
      <c r="R776" s="289">
        <v>0</v>
      </c>
      <c r="S776" s="289">
        <v>0</v>
      </c>
      <c r="T776" s="289">
        <v>0</v>
      </c>
      <c r="U776" s="289">
        <v>0</v>
      </c>
      <c r="V776" s="287">
        <v>2017</v>
      </c>
      <c r="W776" s="404"/>
      <c r="X776" s="273" t="str">
        <f t="shared" si="12"/>
        <v/>
      </c>
    </row>
    <row r="777" spans="1:24" x14ac:dyDescent="0.2">
      <c r="A777" s="287">
        <v>50472</v>
      </c>
      <c r="B777" s="288" t="s">
        <v>59</v>
      </c>
      <c r="C777" s="288" t="s">
        <v>1387</v>
      </c>
      <c r="D777" s="288" t="s">
        <v>2036</v>
      </c>
      <c r="E777" s="288" t="s">
        <v>241</v>
      </c>
      <c r="F777" s="287">
        <v>470</v>
      </c>
      <c r="G777" s="288" t="s">
        <v>62</v>
      </c>
      <c r="H777" s="288" t="s">
        <v>1392</v>
      </c>
      <c r="I777" s="288" t="s">
        <v>63</v>
      </c>
      <c r="J777" s="287">
        <v>22</v>
      </c>
      <c r="K777" s="287">
        <v>3</v>
      </c>
      <c r="L777" s="288" t="s">
        <v>60</v>
      </c>
      <c r="M777" s="288" t="s">
        <v>47</v>
      </c>
      <c r="N777" s="288" t="s">
        <v>20</v>
      </c>
      <c r="O777" s="288" t="s">
        <v>69</v>
      </c>
      <c r="P777" s="288" t="s">
        <v>50</v>
      </c>
      <c r="Q777" s="289">
        <v>514106</v>
      </c>
      <c r="R777" s="289">
        <v>64883</v>
      </c>
      <c r="S777" s="289">
        <v>4087965</v>
      </c>
      <c r="T777" s="289">
        <v>515884</v>
      </c>
      <c r="U777" s="289">
        <v>76155.887000000002</v>
      </c>
      <c r="V777" s="287">
        <v>2017</v>
      </c>
      <c r="W777" s="404"/>
      <c r="X777" s="273" t="str">
        <f t="shared" si="12"/>
        <v/>
      </c>
    </row>
    <row r="778" spans="1:24" x14ac:dyDescent="0.2">
      <c r="A778" s="287">
        <v>50472</v>
      </c>
      <c r="B778" s="288" t="s">
        <v>59</v>
      </c>
      <c r="C778" s="288" t="s">
        <v>1387</v>
      </c>
      <c r="D778" s="288" t="s">
        <v>2036</v>
      </c>
      <c r="E778" s="288" t="s">
        <v>241</v>
      </c>
      <c r="F778" s="287">
        <v>470</v>
      </c>
      <c r="G778" s="288" t="s">
        <v>62</v>
      </c>
      <c r="H778" s="288" t="s">
        <v>1392</v>
      </c>
      <c r="I778" s="288" t="s">
        <v>63</v>
      </c>
      <c r="J778" s="287">
        <v>22</v>
      </c>
      <c r="K778" s="287">
        <v>3</v>
      </c>
      <c r="L778" s="288" t="s">
        <v>60</v>
      </c>
      <c r="M778" s="288" t="s">
        <v>47</v>
      </c>
      <c r="N778" s="288" t="s">
        <v>21</v>
      </c>
      <c r="O778" s="288" t="s">
        <v>87</v>
      </c>
      <c r="P778" s="288" t="s">
        <v>50</v>
      </c>
      <c r="Q778" s="289">
        <v>289184</v>
      </c>
      <c r="R778" s="289">
        <v>36496</v>
      </c>
      <c r="S778" s="289">
        <v>3927620</v>
      </c>
      <c r="T778" s="289">
        <v>495648</v>
      </c>
      <c r="U778" s="289">
        <v>73168.740999999995</v>
      </c>
      <c r="V778" s="287">
        <v>2017</v>
      </c>
      <c r="W778" s="404"/>
      <c r="X778" s="273" t="str">
        <f t="shared" si="12"/>
        <v/>
      </c>
    </row>
    <row r="779" spans="1:24" x14ac:dyDescent="0.2">
      <c r="A779" s="287">
        <v>50472</v>
      </c>
      <c r="B779" s="288" t="s">
        <v>59</v>
      </c>
      <c r="C779" s="288" t="s">
        <v>1387</v>
      </c>
      <c r="D779" s="288" t="s">
        <v>2036</v>
      </c>
      <c r="E779" s="288" t="s">
        <v>241</v>
      </c>
      <c r="F779" s="287">
        <v>470</v>
      </c>
      <c r="G779" s="288" t="s">
        <v>62</v>
      </c>
      <c r="H779" s="288" t="s">
        <v>1392</v>
      </c>
      <c r="I779" s="288" t="s">
        <v>63</v>
      </c>
      <c r="J779" s="287">
        <v>22</v>
      </c>
      <c r="K779" s="287">
        <v>3</v>
      </c>
      <c r="L779" s="288" t="s">
        <v>60</v>
      </c>
      <c r="M779" s="288" t="s">
        <v>47</v>
      </c>
      <c r="N779" s="288" t="s">
        <v>44</v>
      </c>
      <c r="O779" s="288" t="s">
        <v>44</v>
      </c>
      <c r="P779" s="288" t="s">
        <v>1195</v>
      </c>
      <c r="Q779" s="289">
        <v>715160</v>
      </c>
      <c r="R779" s="289">
        <v>88600</v>
      </c>
      <c r="S779" s="289">
        <v>715160</v>
      </c>
      <c r="T779" s="289">
        <v>88600</v>
      </c>
      <c r="U779" s="289">
        <v>12994.371999999999</v>
      </c>
      <c r="V779" s="287">
        <v>2017</v>
      </c>
      <c r="W779" s="404"/>
      <c r="X779" s="273" t="str">
        <f t="shared" si="12"/>
        <v/>
      </c>
    </row>
    <row r="780" spans="1:24" x14ac:dyDescent="0.2">
      <c r="A780" s="287">
        <v>50498</v>
      </c>
      <c r="B780" s="288" t="s">
        <v>59</v>
      </c>
      <c r="C780" s="288" t="s">
        <v>1387</v>
      </c>
      <c r="D780" s="288" t="s">
        <v>285</v>
      </c>
      <c r="E780" s="288" t="s">
        <v>285</v>
      </c>
      <c r="F780" s="287">
        <v>2956</v>
      </c>
      <c r="G780" s="288" t="s">
        <v>46</v>
      </c>
      <c r="H780" s="288" t="s">
        <v>1393</v>
      </c>
      <c r="I780" s="288" t="s">
        <v>63</v>
      </c>
      <c r="J780" s="287">
        <v>22</v>
      </c>
      <c r="K780" s="287">
        <v>3</v>
      </c>
      <c r="L780" s="288" t="s">
        <v>60</v>
      </c>
      <c r="M780" s="288" t="s">
        <v>43</v>
      </c>
      <c r="N780" s="288" t="s">
        <v>51</v>
      </c>
      <c r="O780" s="288" t="s">
        <v>51</v>
      </c>
      <c r="P780" s="288" t="s">
        <v>52</v>
      </c>
      <c r="Q780" s="289">
        <v>0</v>
      </c>
      <c r="R780" s="289">
        <v>0</v>
      </c>
      <c r="S780" s="289">
        <v>0</v>
      </c>
      <c r="T780" s="289">
        <v>0</v>
      </c>
      <c r="U780" s="289">
        <v>172.38499999999999</v>
      </c>
      <c r="V780" s="287">
        <v>2017</v>
      </c>
      <c r="W780" s="404"/>
      <c r="X780" s="273" t="str">
        <f t="shared" si="12"/>
        <v/>
      </c>
    </row>
    <row r="781" spans="1:24" x14ac:dyDescent="0.2">
      <c r="A781" s="287">
        <v>50498</v>
      </c>
      <c r="B781" s="288" t="s">
        <v>59</v>
      </c>
      <c r="C781" s="288" t="s">
        <v>1387</v>
      </c>
      <c r="D781" s="288" t="s">
        <v>285</v>
      </c>
      <c r="E781" s="288" t="s">
        <v>285</v>
      </c>
      <c r="F781" s="287">
        <v>2956</v>
      </c>
      <c r="G781" s="288" t="s">
        <v>46</v>
      </c>
      <c r="H781" s="288" t="s">
        <v>1393</v>
      </c>
      <c r="I781" s="288" t="s">
        <v>63</v>
      </c>
      <c r="J781" s="287">
        <v>22</v>
      </c>
      <c r="K781" s="287">
        <v>3</v>
      </c>
      <c r="L781" s="288" t="s">
        <v>60</v>
      </c>
      <c r="M781" s="288" t="s">
        <v>43</v>
      </c>
      <c r="N781" s="288" t="s">
        <v>44</v>
      </c>
      <c r="O781" s="288" t="s">
        <v>44</v>
      </c>
      <c r="P781" s="288" t="s">
        <v>1195</v>
      </c>
      <c r="Q781" s="289">
        <v>69102</v>
      </c>
      <c r="R781" s="289">
        <v>69102</v>
      </c>
      <c r="S781" s="289">
        <v>71001</v>
      </c>
      <c r="T781" s="289">
        <v>71001</v>
      </c>
      <c r="U781" s="289">
        <v>16578.615000000002</v>
      </c>
      <c r="V781" s="287">
        <v>2017</v>
      </c>
      <c r="W781" s="404"/>
      <c r="X781" s="273" t="str">
        <f t="shared" si="12"/>
        <v/>
      </c>
    </row>
    <row r="782" spans="1:24" x14ac:dyDescent="0.2">
      <c r="A782" s="287">
        <v>50498</v>
      </c>
      <c r="B782" s="288" t="s">
        <v>59</v>
      </c>
      <c r="C782" s="288" t="s">
        <v>1387</v>
      </c>
      <c r="D782" s="288" t="s">
        <v>285</v>
      </c>
      <c r="E782" s="288" t="s">
        <v>285</v>
      </c>
      <c r="F782" s="287">
        <v>2956</v>
      </c>
      <c r="G782" s="288" t="s">
        <v>46</v>
      </c>
      <c r="H782" s="288" t="s">
        <v>1393</v>
      </c>
      <c r="I782" s="288" t="s">
        <v>63</v>
      </c>
      <c r="J782" s="287">
        <v>22</v>
      </c>
      <c r="K782" s="287">
        <v>3</v>
      </c>
      <c r="L782" s="288" t="s">
        <v>60</v>
      </c>
      <c r="M782" s="288" t="s">
        <v>46</v>
      </c>
      <c r="N782" s="288" t="s">
        <v>51</v>
      </c>
      <c r="O782" s="288" t="s">
        <v>51</v>
      </c>
      <c r="P782" s="288" t="s">
        <v>52</v>
      </c>
      <c r="Q782" s="289">
        <v>1025</v>
      </c>
      <c r="R782" s="289">
        <v>1025</v>
      </c>
      <c r="S782" s="289">
        <v>5842</v>
      </c>
      <c r="T782" s="289">
        <v>5842</v>
      </c>
      <c r="U782" s="289">
        <v>457.81599999999997</v>
      </c>
      <c r="V782" s="287">
        <v>2017</v>
      </c>
      <c r="W782" s="404"/>
      <c r="X782" s="273" t="str">
        <f t="shared" si="12"/>
        <v/>
      </c>
    </row>
    <row r="783" spans="1:24" x14ac:dyDescent="0.2">
      <c r="A783" s="287">
        <v>50498</v>
      </c>
      <c r="B783" s="288" t="s">
        <v>59</v>
      </c>
      <c r="C783" s="288" t="s">
        <v>1387</v>
      </c>
      <c r="D783" s="288" t="s">
        <v>285</v>
      </c>
      <c r="E783" s="288" t="s">
        <v>285</v>
      </c>
      <c r="F783" s="287">
        <v>2956</v>
      </c>
      <c r="G783" s="288" t="s">
        <v>46</v>
      </c>
      <c r="H783" s="288" t="s">
        <v>1393</v>
      </c>
      <c r="I783" s="288" t="s">
        <v>63</v>
      </c>
      <c r="J783" s="287">
        <v>22</v>
      </c>
      <c r="K783" s="287">
        <v>3</v>
      </c>
      <c r="L783" s="288" t="s">
        <v>60</v>
      </c>
      <c r="M783" s="288" t="s">
        <v>46</v>
      </c>
      <c r="N783" s="288" t="s">
        <v>44</v>
      </c>
      <c r="O783" s="288" t="s">
        <v>44</v>
      </c>
      <c r="P783" s="288" t="s">
        <v>1195</v>
      </c>
      <c r="Q783" s="289">
        <v>480291</v>
      </c>
      <c r="R783" s="289">
        <v>480185</v>
      </c>
      <c r="S783" s="289">
        <v>493511</v>
      </c>
      <c r="T783" s="289">
        <v>493402</v>
      </c>
      <c r="U783" s="289">
        <v>32964.184000000001</v>
      </c>
      <c r="V783" s="287">
        <v>2017</v>
      </c>
      <c r="W783" s="404"/>
      <c r="X783" s="273" t="str">
        <f t="shared" si="12"/>
        <v/>
      </c>
    </row>
    <row r="784" spans="1:24" x14ac:dyDescent="0.2">
      <c r="A784" s="287">
        <v>50512</v>
      </c>
      <c r="B784" s="288" t="s">
        <v>38</v>
      </c>
      <c r="C784" s="288" t="s">
        <v>1387</v>
      </c>
      <c r="D784" s="288" t="s">
        <v>1031</v>
      </c>
      <c r="E784" s="288" t="s">
        <v>2037</v>
      </c>
      <c r="F784" s="287">
        <v>60779</v>
      </c>
      <c r="G784" s="288" t="s">
        <v>62</v>
      </c>
      <c r="H784" s="288" t="s">
        <v>1392</v>
      </c>
      <c r="I784" s="288" t="s">
        <v>63</v>
      </c>
      <c r="J784" s="287">
        <v>22</v>
      </c>
      <c r="K784" s="287">
        <v>2</v>
      </c>
      <c r="L784" s="288" t="s">
        <v>57</v>
      </c>
      <c r="M784" s="288" t="s">
        <v>40</v>
      </c>
      <c r="N784" s="288" t="s">
        <v>41</v>
      </c>
      <c r="O784" s="288" t="s">
        <v>42</v>
      </c>
      <c r="P784" s="288" t="s">
        <v>1387</v>
      </c>
      <c r="Q784" s="289">
        <v>0</v>
      </c>
      <c r="R784" s="289">
        <v>0</v>
      </c>
      <c r="S784" s="289">
        <v>1729751</v>
      </c>
      <c r="T784" s="289">
        <v>1729751</v>
      </c>
      <c r="U784" s="289">
        <v>187751</v>
      </c>
      <c r="V784" s="287">
        <v>2017</v>
      </c>
      <c r="W784" s="404"/>
      <c r="X784" s="273" t="str">
        <f t="shared" si="12"/>
        <v/>
      </c>
    </row>
    <row r="785" spans="1:24" x14ac:dyDescent="0.2">
      <c r="A785" s="287">
        <v>50513</v>
      </c>
      <c r="B785" s="288" t="s">
        <v>38</v>
      </c>
      <c r="C785" s="288" t="s">
        <v>1387</v>
      </c>
      <c r="D785" s="288" t="s">
        <v>1032</v>
      </c>
      <c r="E785" s="288" t="s">
        <v>1033</v>
      </c>
      <c r="F785" s="287">
        <v>18121</v>
      </c>
      <c r="G785" s="288" t="s">
        <v>62</v>
      </c>
      <c r="H785" s="288" t="s">
        <v>1392</v>
      </c>
      <c r="I785" s="288" t="s">
        <v>63</v>
      </c>
      <c r="J785" s="287">
        <v>22</v>
      </c>
      <c r="K785" s="287">
        <v>2</v>
      </c>
      <c r="L785" s="288" t="s">
        <v>57</v>
      </c>
      <c r="M785" s="288" t="s">
        <v>40</v>
      </c>
      <c r="N785" s="288" t="s">
        <v>41</v>
      </c>
      <c r="O785" s="288" t="s">
        <v>42</v>
      </c>
      <c r="P785" s="288" t="s">
        <v>1387</v>
      </c>
      <c r="Q785" s="289">
        <v>0</v>
      </c>
      <c r="R785" s="289">
        <v>0</v>
      </c>
      <c r="S785" s="289">
        <v>68149</v>
      </c>
      <c r="T785" s="289">
        <v>68149</v>
      </c>
      <c r="U785" s="289">
        <v>7397</v>
      </c>
      <c r="V785" s="287">
        <v>2017</v>
      </c>
      <c r="W785" s="404"/>
      <c r="X785" s="273" t="str">
        <f t="shared" si="12"/>
        <v/>
      </c>
    </row>
    <row r="786" spans="1:24" x14ac:dyDescent="0.2">
      <c r="A786" s="287">
        <v>50514</v>
      </c>
      <c r="B786" s="288" t="s">
        <v>38</v>
      </c>
      <c r="C786" s="288" t="s">
        <v>1387</v>
      </c>
      <c r="D786" s="288" t="s">
        <v>1034</v>
      </c>
      <c r="E786" s="288" t="s">
        <v>1035</v>
      </c>
      <c r="F786" s="287">
        <v>6495</v>
      </c>
      <c r="G786" s="288" t="s">
        <v>62</v>
      </c>
      <c r="H786" s="288" t="s">
        <v>1392</v>
      </c>
      <c r="I786" s="288" t="s">
        <v>63</v>
      </c>
      <c r="J786" s="287">
        <v>22</v>
      </c>
      <c r="K786" s="287">
        <v>2</v>
      </c>
      <c r="L786" s="288" t="s">
        <v>57</v>
      </c>
      <c r="M786" s="288" t="s">
        <v>40</v>
      </c>
      <c r="N786" s="288" t="s">
        <v>41</v>
      </c>
      <c r="O786" s="288" t="s">
        <v>42</v>
      </c>
      <c r="P786" s="288" t="s">
        <v>1387</v>
      </c>
      <c r="Q786" s="289">
        <v>0</v>
      </c>
      <c r="R786" s="289">
        <v>0</v>
      </c>
      <c r="S786" s="289">
        <v>251975</v>
      </c>
      <c r="T786" s="289">
        <v>251975</v>
      </c>
      <c r="U786" s="289">
        <v>27350</v>
      </c>
      <c r="V786" s="287">
        <v>2017</v>
      </c>
      <c r="W786" s="404"/>
      <c r="X786" s="273" t="str">
        <f t="shared" si="12"/>
        <v/>
      </c>
    </row>
    <row r="787" spans="1:24" x14ac:dyDescent="0.2">
      <c r="A787" s="287">
        <v>50539</v>
      </c>
      <c r="B787" s="288" t="s">
        <v>38</v>
      </c>
      <c r="C787" s="288" t="s">
        <v>1387</v>
      </c>
      <c r="D787" s="288" t="s">
        <v>1036</v>
      </c>
      <c r="E787" s="288" t="s">
        <v>1036</v>
      </c>
      <c r="F787" s="287">
        <v>1966</v>
      </c>
      <c r="G787" s="288" t="s">
        <v>94</v>
      </c>
      <c r="H787" s="288" t="s">
        <v>1393</v>
      </c>
      <c r="I787" s="288" t="s">
        <v>63</v>
      </c>
      <c r="J787" s="287">
        <v>22</v>
      </c>
      <c r="K787" s="287">
        <v>2</v>
      </c>
      <c r="L787" s="288" t="s">
        <v>57</v>
      </c>
      <c r="M787" s="288" t="s">
        <v>40</v>
      </c>
      <c r="N787" s="288" t="s">
        <v>41</v>
      </c>
      <c r="O787" s="288" t="s">
        <v>42</v>
      </c>
      <c r="P787" s="288" t="s">
        <v>1387</v>
      </c>
      <c r="Q787" s="289">
        <v>0</v>
      </c>
      <c r="R787" s="289">
        <v>0</v>
      </c>
      <c r="S787" s="289">
        <v>43568</v>
      </c>
      <c r="T787" s="289">
        <v>43568</v>
      </c>
      <c r="U787" s="289">
        <v>4729</v>
      </c>
      <c r="V787" s="287">
        <v>2017</v>
      </c>
      <c r="W787" s="404"/>
      <c r="X787" s="273" t="str">
        <f t="shared" si="12"/>
        <v/>
      </c>
    </row>
    <row r="788" spans="1:24" x14ac:dyDescent="0.2">
      <c r="A788" s="287">
        <v>50545</v>
      </c>
      <c r="B788" s="288" t="s">
        <v>38</v>
      </c>
      <c r="C788" s="288" t="s">
        <v>1387</v>
      </c>
      <c r="D788" s="288" t="s">
        <v>1037</v>
      </c>
      <c r="E788" s="288" t="s">
        <v>1038</v>
      </c>
      <c r="F788" s="287">
        <v>23576</v>
      </c>
      <c r="G788" s="288" t="s">
        <v>86</v>
      </c>
      <c r="H788" s="288" t="s">
        <v>1393</v>
      </c>
      <c r="I788" s="288" t="s">
        <v>63</v>
      </c>
      <c r="J788" s="287">
        <v>22</v>
      </c>
      <c r="K788" s="287">
        <v>2</v>
      </c>
      <c r="L788" s="288" t="s">
        <v>57</v>
      </c>
      <c r="M788" s="288" t="s">
        <v>40</v>
      </c>
      <c r="N788" s="288" t="s">
        <v>41</v>
      </c>
      <c r="O788" s="288" t="s">
        <v>42</v>
      </c>
      <c r="P788" s="288" t="s">
        <v>1387</v>
      </c>
      <c r="Q788" s="289">
        <v>0</v>
      </c>
      <c r="R788" s="289">
        <v>0</v>
      </c>
      <c r="S788" s="289">
        <v>700833</v>
      </c>
      <c r="T788" s="289">
        <v>700833</v>
      </c>
      <c r="U788" s="289">
        <v>76070</v>
      </c>
      <c r="V788" s="287">
        <v>2017</v>
      </c>
      <c r="W788" s="404"/>
      <c r="X788" s="273" t="str">
        <f t="shared" si="12"/>
        <v/>
      </c>
    </row>
    <row r="789" spans="1:24" x14ac:dyDescent="0.2">
      <c r="A789" s="287">
        <v>50564</v>
      </c>
      <c r="B789" s="288" t="s">
        <v>38</v>
      </c>
      <c r="C789" s="288" t="s">
        <v>1387</v>
      </c>
      <c r="D789" s="288" t="s">
        <v>1039</v>
      </c>
      <c r="E789" s="288" t="s">
        <v>1040</v>
      </c>
      <c r="F789" s="287">
        <v>54842</v>
      </c>
      <c r="G789" s="288" t="s">
        <v>46</v>
      </c>
      <c r="H789" s="288" t="s">
        <v>1393</v>
      </c>
      <c r="I789" s="288" t="s">
        <v>63</v>
      </c>
      <c r="J789" s="287">
        <v>22</v>
      </c>
      <c r="K789" s="287">
        <v>2</v>
      </c>
      <c r="L789" s="288" t="s">
        <v>57</v>
      </c>
      <c r="M789" s="288" t="s">
        <v>56</v>
      </c>
      <c r="N789" s="288" t="s">
        <v>68</v>
      </c>
      <c r="O789" s="288" t="s">
        <v>69</v>
      </c>
      <c r="P789" s="288" t="s">
        <v>1195</v>
      </c>
      <c r="Q789" s="289">
        <v>203060</v>
      </c>
      <c r="R789" s="289">
        <v>203060</v>
      </c>
      <c r="S789" s="289">
        <v>102545</v>
      </c>
      <c r="T789" s="289">
        <v>102545</v>
      </c>
      <c r="U789" s="289">
        <v>8109</v>
      </c>
      <c r="V789" s="287">
        <v>2017</v>
      </c>
      <c r="W789" s="404"/>
      <c r="X789" s="273" t="str">
        <f t="shared" si="12"/>
        <v/>
      </c>
    </row>
    <row r="790" spans="1:24" x14ac:dyDescent="0.2">
      <c r="A790" s="287">
        <v>50565</v>
      </c>
      <c r="B790" s="288" t="s">
        <v>38</v>
      </c>
      <c r="C790" s="288" t="s">
        <v>1387</v>
      </c>
      <c r="D790" s="288" t="s">
        <v>1041</v>
      </c>
      <c r="E790" s="288" t="s">
        <v>1040</v>
      </c>
      <c r="F790" s="287">
        <v>54842</v>
      </c>
      <c r="G790" s="288" t="s">
        <v>62</v>
      </c>
      <c r="H790" s="288" t="s">
        <v>1392</v>
      </c>
      <c r="I790" s="288" t="s">
        <v>63</v>
      </c>
      <c r="J790" s="287">
        <v>22</v>
      </c>
      <c r="K790" s="287">
        <v>2</v>
      </c>
      <c r="L790" s="288" t="s">
        <v>57</v>
      </c>
      <c r="M790" s="288" t="s">
        <v>56</v>
      </c>
      <c r="N790" s="288" t="s">
        <v>68</v>
      </c>
      <c r="O790" s="288" t="s">
        <v>69</v>
      </c>
      <c r="P790" s="288" t="s">
        <v>1195</v>
      </c>
      <c r="Q790" s="289">
        <v>190604</v>
      </c>
      <c r="R790" s="289">
        <v>190604</v>
      </c>
      <c r="S790" s="289">
        <v>105977</v>
      </c>
      <c r="T790" s="289">
        <v>105977</v>
      </c>
      <c r="U790" s="289">
        <v>7577</v>
      </c>
      <c r="V790" s="287">
        <v>2017</v>
      </c>
      <c r="W790" s="404"/>
      <c r="X790" s="273" t="str">
        <f t="shared" si="12"/>
        <v/>
      </c>
    </row>
    <row r="791" spans="1:24" x14ac:dyDescent="0.2">
      <c r="A791" s="287">
        <v>50568</v>
      </c>
      <c r="B791" s="288" t="s">
        <v>38</v>
      </c>
      <c r="C791" s="288" t="s">
        <v>1387</v>
      </c>
      <c r="D791" s="288" t="s">
        <v>1042</v>
      </c>
      <c r="E791" s="288" t="s">
        <v>1040</v>
      </c>
      <c r="F791" s="287">
        <v>54842</v>
      </c>
      <c r="G791" s="288" t="s">
        <v>62</v>
      </c>
      <c r="H791" s="288" t="s">
        <v>1392</v>
      </c>
      <c r="I791" s="288" t="s">
        <v>63</v>
      </c>
      <c r="J791" s="287">
        <v>22</v>
      </c>
      <c r="K791" s="287">
        <v>2</v>
      </c>
      <c r="L791" s="288" t="s">
        <v>57</v>
      </c>
      <c r="M791" s="288" t="s">
        <v>56</v>
      </c>
      <c r="N791" s="288" t="s">
        <v>68</v>
      </c>
      <c r="O791" s="288" t="s">
        <v>69</v>
      </c>
      <c r="P791" s="288" t="s">
        <v>1195</v>
      </c>
      <c r="Q791" s="289">
        <v>1485571</v>
      </c>
      <c r="R791" s="289">
        <v>1485571</v>
      </c>
      <c r="S791" s="289">
        <v>771013</v>
      </c>
      <c r="T791" s="289">
        <v>771013</v>
      </c>
      <c r="U791" s="289">
        <v>68204</v>
      </c>
      <c r="V791" s="287">
        <v>2017</v>
      </c>
      <c r="W791" s="404"/>
      <c r="X791" s="273" t="str">
        <f t="shared" si="12"/>
        <v/>
      </c>
    </row>
    <row r="792" spans="1:24" x14ac:dyDescent="0.2">
      <c r="A792" s="287">
        <v>50621</v>
      </c>
      <c r="B792" s="288" t="s">
        <v>59</v>
      </c>
      <c r="C792" s="288" t="s">
        <v>1387</v>
      </c>
      <c r="D792" s="288" t="s">
        <v>2038</v>
      </c>
      <c r="E792" s="288" t="s">
        <v>2039</v>
      </c>
      <c r="F792" s="287">
        <v>18000</v>
      </c>
      <c r="G792" s="288" t="s">
        <v>140</v>
      </c>
      <c r="H792" s="288" t="s">
        <v>1393</v>
      </c>
      <c r="I792" s="288" t="s">
        <v>63</v>
      </c>
      <c r="J792" s="287">
        <v>622</v>
      </c>
      <c r="K792" s="287">
        <v>5</v>
      </c>
      <c r="L792" s="288" t="s">
        <v>493</v>
      </c>
      <c r="M792" s="288" t="s">
        <v>55</v>
      </c>
      <c r="N792" s="288" t="s">
        <v>51</v>
      </c>
      <c r="O792" s="288" t="s">
        <v>51</v>
      </c>
      <c r="P792" s="288" t="s">
        <v>52</v>
      </c>
      <c r="Q792" s="289">
        <v>237</v>
      </c>
      <c r="R792" s="289">
        <v>73</v>
      </c>
      <c r="S792" s="289">
        <v>1375</v>
      </c>
      <c r="T792" s="289">
        <v>421</v>
      </c>
      <c r="U792" s="289">
        <v>88.26</v>
      </c>
      <c r="V792" s="287">
        <v>2017</v>
      </c>
      <c r="W792" s="404"/>
      <c r="X792" s="273" t="str">
        <f t="shared" si="12"/>
        <v/>
      </c>
    </row>
    <row r="793" spans="1:24" x14ac:dyDescent="0.2">
      <c r="A793" s="287">
        <v>50621</v>
      </c>
      <c r="B793" s="288" t="s">
        <v>59</v>
      </c>
      <c r="C793" s="288" t="s">
        <v>1387</v>
      </c>
      <c r="D793" s="288" t="s">
        <v>2038</v>
      </c>
      <c r="E793" s="288" t="s">
        <v>2039</v>
      </c>
      <c r="F793" s="287">
        <v>18000</v>
      </c>
      <c r="G793" s="288" t="s">
        <v>140</v>
      </c>
      <c r="H793" s="288" t="s">
        <v>1393</v>
      </c>
      <c r="I793" s="288" t="s">
        <v>63</v>
      </c>
      <c r="J793" s="287">
        <v>622</v>
      </c>
      <c r="K793" s="287">
        <v>5</v>
      </c>
      <c r="L793" s="288" t="s">
        <v>493</v>
      </c>
      <c r="M793" s="288" t="s">
        <v>55</v>
      </c>
      <c r="N793" s="288" t="s">
        <v>44</v>
      </c>
      <c r="O793" s="288" t="s">
        <v>44</v>
      </c>
      <c r="P793" s="288" t="s">
        <v>1195</v>
      </c>
      <c r="Q793" s="289">
        <v>451521</v>
      </c>
      <c r="R793" s="289">
        <v>133593</v>
      </c>
      <c r="S793" s="289">
        <v>468550</v>
      </c>
      <c r="T793" s="289">
        <v>138627</v>
      </c>
      <c r="U793" s="289">
        <v>26930.74</v>
      </c>
      <c r="V793" s="287">
        <v>2017</v>
      </c>
      <c r="W793" s="404"/>
      <c r="X793" s="273" t="str">
        <f t="shared" si="12"/>
        <v/>
      </c>
    </row>
    <row r="794" spans="1:24" x14ac:dyDescent="0.2">
      <c r="A794" s="287">
        <v>50621</v>
      </c>
      <c r="B794" s="288" t="s">
        <v>59</v>
      </c>
      <c r="C794" s="288" t="s">
        <v>1387</v>
      </c>
      <c r="D794" s="288" t="s">
        <v>2038</v>
      </c>
      <c r="E794" s="288" t="s">
        <v>2039</v>
      </c>
      <c r="F794" s="287">
        <v>18000</v>
      </c>
      <c r="G794" s="288" t="s">
        <v>140</v>
      </c>
      <c r="H794" s="288" t="s">
        <v>1393</v>
      </c>
      <c r="I794" s="288" t="s">
        <v>63</v>
      </c>
      <c r="J794" s="287">
        <v>622</v>
      </c>
      <c r="K794" s="287">
        <v>5</v>
      </c>
      <c r="L794" s="288" t="s">
        <v>493</v>
      </c>
      <c r="M794" s="288" t="s">
        <v>55</v>
      </c>
      <c r="N794" s="288" t="s">
        <v>66</v>
      </c>
      <c r="O794" s="288" t="s">
        <v>66</v>
      </c>
      <c r="P794" s="288" t="s">
        <v>52</v>
      </c>
      <c r="Q794" s="289">
        <v>0</v>
      </c>
      <c r="R794" s="289">
        <v>0</v>
      </c>
      <c r="S794" s="289">
        <v>0</v>
      </c>
      <c r="T794" s="289">
        <v>0</v>
      </c>
      <c r="U794" s="289">
        <v>0</v>
      </c>
      <c r="V794" s="287">
        <v>2017</v>
      </c>
      <c r="W794" s="404"/>
      <c r="X794" s="273" t="str">
        <f t="shared" si="12"/>
        <v/>
      </c>
    </row>
    <row r="795" spans="1:24" x14ac:dyDescent="0.2">
      <c r="A795" s="287">
        <v>50621</v>
      </c>
      <c r="B795" s="288" t="s">
        <v>59</v>
      </c>
      <c r="C795" s="288" t="s">
        <v>1387</v>
      </c>
      <c r="D795" s="288" t="s">
        <v>2038</v>
      </c>
      <c r="E795" s="288" t="s">
        <v>2039</v>
      </c>
      <c r="F795" s="287">
        <v>18000</v>
      </c>
      <c r="G795" s="288" t="s">
        <v>140</v>
      </c>
      <c r="H795" s="288" t="s">
        <v>1393</v>
      </c>
      <c r="I795" s="288" t="s">
        <v>63</v>
      </c>
      <c r="J795" s="287">
        <v>622</v>
      </c>
      <c r="K795" s="287">
        <v>5</v>
      </c>
      <c r="L795" s="288" t="s">
        <v>493</v>
      </c>
      <c r="M795" s="288" t="s">
        <v>56</v>
      </c>
      <c r="N795" s="288" t="s">
        <v>44</v>
      </c>
      <c r="O795" s="288" t="s">
        <v>44</v>
      </c>
      <c r="P795" s="288" t="s">
        <v>1195</v>
      </c>
      <c r="Q795" s="289">
        <v>8074</v>
      </c>
      <c r="R795" s="289">
        <v>3147</v>
      </c>
      <c r="S795" s="289">
        <v>8381</v>
      </c>
      <c r="T795" s="289">
        <v>3267</v>
      </c>
      <c r="U795" s="289">
        <v>747</v>
      </c>
      <c r="V795" s="287">
        <v>2017</v>
      </c>
      <c r="W795" s="404"/>
      <c r="X795" s="273" t="str">
        <f t="shared" si="12"/>
        <v/>
      </c>
    </row>
    <row r="796" spans="1:24" x14ac:dyDescent="0.2">
      <c r="A796" s="287">
        <v>50621</v>
      </c>
      <c r="B796" s="288" t="s">
        <v>59</v>
      </c>
      <c r="C796" s="288" t="s">
        <v>1387</v>
      </c>
      <c r="D796" s="288" t="s">
        <v>2038</v>
      </c>
      <c r="E796" s="288" t="s">
        <v>2039</v>
      </c>
      <c r="F796" s="287">
        <v>18000</v>
      </c>
      <c r="G796" s="288" t="s">
        <v>140</v>
      </c>
      <c r="H796" s="288" t="s">
        <v>1393</v>
      </c>
      <c r="I796" s="288" t="s">
        <v>63</v>
      </c>
      <c r="J796" s="287">
        <v>622</v>
      </c>
      <c r="K796" s="287">
        <v>5</v>
      </c>
      <c r="L796" s="288" t="s">
        <v>493</v>
      </c>
      <c r="M796" s="288" t="s">
        <v>47</v>
      </c>
      <c r="N796" s="288" t="s">
        <v>51</v>
      </c>
      <c r="O796" s="288" t="s">
        <v>51</v>
      </c>
      <c r="P796" s="288" t="s">
        <v>52</v>
      </c>
      <c r="Q796" s="289">
        <v>106</v>
      </c>
      <c r="R796" s="289">
        <v>0</v>
      </c>
      <c r="S796" s="289">
        <v>615</v>
      </c>
      <c r="T796" s="289">
        <v>0</v>
      </c>
      <c r="U796" s="289">
        <v>0</v>
      </c>
      <c r="V796" s="287">
        <v>2017</v>
      </c>
      <c r="W796" s="404"/>
      <c r="X796" s="273" t="str">
        <f t="shared" si="12"/>
        <v/>
      </c>
    </row>
    <row r="797" spans="1:24" x14ac:dyDescent="0.2">
      <c r="A797" s="287">
        <v>50621</v>
      </c>
      <c r="B797" s="288" t="s">
        <v>59</v>
      </c>
      <c r="C797" s="288" t="s">
        <v>1387</v>
      </c>
      <c r="D797" s="288" t="s">
        <v>2038</v>
      </c>
      <c r="E797" s="288" t="s">
        <v>2039</v>
      </c>
      <c r="F797" s="287">
        <v>18000</v>
      </c>
      <c r="G797" s="288" t="s">
        <v>140</v>
      </c>
      <c r="H797" s="288" t="s">
        <v>1393</v>
      </c>
      <c r="I797" s="288" t="s">
        <v>63</v>
      </c>
      <c r="J797" s="287">
        <v>622</v>
      </c>
      <c r="K797" s="287">
        <v>5</v>
      </c>
      <c r="L797" s="288" t="s">
        <v>493</v>
      </c>
      <c r="M797" s="288" t="s">
        <v>47</v>
      </c>
      <c r="N797" s="288" t="s">
        <v>44</v>
      </c>
      <c r="O797" s="288" t="s">
        <v>44</v>
      </c>
      <c r="P797" s="288" t="s">
        <v>1195</v>
      </c>
      <c r="Q797" s="289">
        <v>173258</v>
      </c>
      <c r="R797" s="289">
        <v>0</v>
      </c>
      <c r="S797" s="289">
        <v>179843</v>
      </c>
      <c r="T797" s="289">
        <v>0</v>
      </c>
      <c r="U797" s="289">
        <v>0</v>
      </c>
      <c r="V797" s="287">
        <v>2017</v>
      </c>
      <c r="W797" s="404"/>
      <c r="X797" s="273" t="str">
        <f t="shared" si="12"/>
        <v/>
      </c>
    </row>
    <row r="798" spans="1:24" x14ac:dyDescent="0.2">
      <c r="A798" s="287">
        <v>50621</v>
      </c>
      <c r="B798" s="288" t="s">
        <v>59</v>
      </c>
      <c r="C798" s="288" t="s">
        <v>1387</v>
      </c>
      <c r="D798" s="288" t="s">
        <v>2038</v>
      </c>
      <c r="E798" s="288" t="s">
        <v>2039</v>
      </c>
      <c r="F798" s="287">
        <v>18000</v>
      </c>
      <c r="G798" s="288" t="s">
        <v>140</v>
      </c>
      <c r="H798" s="288" t="s">
        <v>1393</v>
      </c>
      <c r="I798" s="288" t="s">
        <v>63</v>
      </c>
      <c r="J798" s="287">
        <v>622</v>
      </c>
      <c r="K798" s="287">
        <v>5</v>
      </c>
      <c r="L798" s="288" t="s">
        <v>493</v>
      </c>
      <c r="M798" s="288" t="s">
        <v>47</v>
      </c>
      <c r="N798" s="288" t="s">
        <v>66</v>
      </c>
      <c r="O798" s="288" t="s">
        <v>66</v>
      </c>
      <c r="P798" s="288" t="s">
        <v>52</v>
      </c>
      <c r="Q798" s="289">
        <v>0</v>
      </c>
      <c r="R798" s="289">
        <v>0</v>
      </c>
      <c r="S798" s="289">
        <v>0</v>
      </c>
      <c r="T798" s="289">
        <v>0</v>
      </c>
      <c r="U798" s="289">
        <v>0</v>
      </c>
      <c r="V798" s="287">
        <v>2017</v>
      </c>
      <c r="W798" s="404"/>
      <c r="X798" s="273" t="str">
        <f t="shared" si="12"/>
        <v/>
      </c>
    </row>
    <row r="799" spans="1:24" x14ac:dyDescent="0.2">
      <c r="A799" s="287">
        <v>50648</v>
      </c>
      <c r="B799" s="288" t="s">
        <v>38</v>
      </c>
      <c r="C799" s="288" t="s">
        <v>1387</v>
      </c>
      <c r="D799" s="288" t="s">
        <v>1043</v>
      </c>
      <c r="E799" s="288" t="s">
        <v>1044</v>
      </c>
      <c r="F799" s="287">
        <v>4474</v>
      </c>
      <c r="G799" s="288" t="s">
        <v>46</v>
      </c>
      <c r="H799" s="288" t="s">
        <v>1393</v>
      </c>
      <c r="I799" s="288" t="s">
        <v>63</v>
      </c>
      <c r="J799" s="287">
        <v>22</v>
      </c>
      <c r="K799" s="287">
        <v>2</v>
      </c>
      <c r="L799" s="288" t="s">
        <v>57</v>
      </c>
      <c r="M799" s="288" t="s">
        <v>47</v>
      </c>
      <c r="N799" s="288" t="s">
        <v>20</v>
      </c>
      <c r="O799" s="288" t="s">
        <v>69</v>
      </c>
      <c r="P799" s="288" t="s">
        <v>50</v>
      </c>
      <c r="Q799" s="289">
        <v>137458</v>
      </c>
      <c r="R799" s="289">
        <v>137458</v>
      </c>
      <c r="S799" s="289">
        <v>985805</v>
      </c>
      <c r="T799" s="289">
        <v>985805</v>
      </c>
      <c r="U799" s="289">
        <v>53294.358</v>
      </c>
      <c r="V799" s="287">
        <v>2017</v>
      </c>
      <c r="W799" s="404"/>
      <c r="X799" s="273" t="str">
        <f t="shared" si="12"/>
        <v/>
      </c>
    </row>
    <row r="800" spans="1:24" x14ac:dyDescent="0.2">
      <c r="A800" s="287">
        <v>50648</v>
      </c>
      <c r="B800" s="288" t="s">
        <v>38</v>
      </c>
      <c r="C800" s="288" t="s">
        <v>1387</v>
      </c>
      <c r="D800" s="288" t="s">
        <v>1043</v>
      </c>
      <c r="E800" s="288" t="s">
        <v>1044</v>
      </c>
      <c r="F800" s="287">
        <v>4474</v>
      </c>
      <c r="G800" s="288" t="s">
        <v>46</v>
      </c>
      <c r="H800" s="288" t="s">
        <v>1393</v>
      </c>
      <c r="I800" s="288" t="s">
        <v>63</v>
      </c>
      <c r="J800" s="287">
        <v>22</v>
      </c>
      <c r="K800" s="287">
        <v>2</v>
      </c>
      <c r="L800" s="288" t="s">
        <v>57</v>
      </c>
      <c r="M800" s="288" t="s">
        <v>47</v>
      </c>
      <c r="N800" s="288" t="s">
        <v>21</v>
      </c>
      <c r="O800" s="288" t="s">
        <v>87</v>
      </c>
      <c r="P800" s="288" t="s">
        <v>50</v>
      </c>
      <c r="Q800" s="289">
        <v>77320</v>
      </c>
      <c r="R800" s="289">
        <v>77320</v>
      </c>
      <c r="S800" s="289">
        <v>947169</v>
      </c>
      <c r="T800" s="289">
        <v>947169</v>
      </c>
      <c r="U800" s="289">
        <v>51205.642</v>
      </c>
      <c r="V800" s="287">
        <v>2017</v>
      </c>
      <c r="W800" s="404"/>
      <c r="X800" s="273" t="str">
        <f t="shared" si="12"/>
        <v/>
      </c>
    </row>
    <row r="801" spans="1:24" x14ac:dyDescent="0.2">
      <c r="A801" s="287">
        <v>50648</v>
      </c>
      <c r="B801" s="288" t="s">
        <v>38</v>
      </c>
      <c r="C801" s="288" t="s">
        <v>1387</v>
      </c>
      <c r="D801" s="288" t="s">
        <v>1043</v>
      </c>
      <c r="E801" s="288" t="s">
        <v>1044</v>
      </c>
      <c r="F801" s="287">
        <v>4474</v>
      </c>
      <c r="G801" s="288" t="s">
        <v>46</v>
      </c>
      <c r="H801" s="288" t="s">
        <v>1393</v>
      </c>
      <c r="I801" s="288" t="s">
        <v>63</v>
      </c>
      <c r="J801" s="287">
        <v>22</v>
      </c>
      <c r="K801" s="287">
        <v>2</v>
      </c>
      <c r="L801" s="288" t="s">
        <v>57</v>
      </c>
      <c r="M801" s="288" t="s">
        <v>47</v>
      </c>
      <c r="N801" s="288" t="s">
        <v>44</v>
      </c>
      <c r="O801" s="288" t="s">
        <v>44</v>
      </c>
      <c r="P801" s="288" t="s">
        <v>1195</v>
      </c>
      <c r="Q801" s="289">
        <v>0</v>
      </c>
      <c r="R801" s="289">
        <v>0</v>
      </c>
      <c r="S801" s="289">
        <v>0</v>
      </c>
      <c r="T801" s="289">
        <v>0</v>
      </c>
      <c r="U801" s="289">
        <v>0</v>
      </c>
      <c r="V801" s="287">
        <v>2017</v>
      </c>
      <c r="W801" s="404"/>
      <c r="X801" s="273" t="str">
        <f t="shared" si="12"/>
        <v/>
      </c>
    </row>
    <row r="802" spans="1:24" x14ac:dyDescent="0.2">
      <c r="A802" s="287">
        <v>50649</v>
      </c>
      <c r="B802" s="288" t="s">
        <v>38</v>
      </c>
      <c r="C802" s="288" t="s">
        <v>1387</v>
      </c>
      <c r="D802" s="288" t="s">
        <v>1045</v>
      </c>
      <c r="E802" s="288" t="s">
        <v>1045</v>
      </c>
      <c r="F802" s="287">
        <v>4484</v>
      </c>
      <c r="G802" s="288" t="s">
        <v>62</v>
      </c>
      <c r="H802" s="288" t="s">
        <v>1392</v>
      </c>
      <c r="I802" s="288" t="s">
        <v>63</v>
      </c>
      <c r="J802" s="287">
        <v>562213</v>
      </c>
      <c r="K802" s="287">
        <v>4</v>
      </c>
      <c r="L802" s="288" t="s">
        <v>492</v>
      </c>
      <c r="M802" s="288" t="s">
        <v>47</v>
      </c>
      <c r="N802" s="288" t="s">
        <v>51</v>
      </c>
      <c r="O802" s="288" t="s">
        <v>51</v>
      </c>
      <c r="P802" s="288" t="s">
        <v>52</v>
      </c>
      <c r="Q802" s="289">
        <v>1112</v>
      </c>
      <c r="R802" s="289">
        <v>1112</v>
      </c>
      <c r="S802" s="289">
        <v>6562</v>
      </c>
      <c r="T802" s="289">
        <v>6562</v>
      </c>
      <c r="U802" s="289">
        <v>310.89100000000002</v>
      </c>
      <c r="V802" s="287">
        <v>2017</v>
      </c>
      <c r="W802" s="404"/>
      <c r="X802" s="273" t="str">
        <f t="shared" si="12"/>
        <v/>
      </c>
    </row>
    <row r="803" spans="1:24" x14ac:dyDescent="0.2">
      <c r="A803" s="287">
        <v>50649</v>
      </c>
      <c r="B803" s="288" t="s">
        <v>38</v>
      </c>
      <c r="C803" s="288" t="s">
        <v>1387</v>
      </c>
      <c r="D803" s="288" t="s">
        <v>1045</v>
      </c>
      <c r="E803" s="288" t="s">
        <v>1045</v>
      </c>
      <c r="F803" s="287">
        <v>4484</v>
      </c>
      <c r="G803" s="288" t="s">
        <v>62</v>
      </c>
      <c r="H803" s="288" t="s">
        <v>1392</v>
      </c>
      <c r="I803" s="288" t="s">
        <v>63</v>
      </c>
      <c r="J803" s="287">
        <v>562213</v>
      </c>
      <c r="K803" s="287">
        <v>4</v>
      </c>
      <c r="L803" s="288" t="s">
        <v>492</v>
      </c>
      <c r="M803" s="288" t="s">
        <v>47</v>
      </c>
      <c r="N803" s="288" t="s">
        <v>20</v>
      </c>
      <c r="O803" s="288" t="s">
        <v>69</v>
      </c>
      <c r="P803" s="288" t="s">
        <v>50</v>
      </c>
      <c r="Q803" s="289">
        <v>158537</v>
      </c>
      <c r="R803" s="289">
        <v>158537</v>
      </c>
      <c r="S803" s="289">
        <v>1216182</v>
      </c>
      <c r="T803" s="289">
        <v>1216182</v>
      </c>
      <c r="U803" s="289">
        <v>58401.699000000001</v>
      </c>
      <c r="V803" s="287">
        <v>2017</v>
      </c>
      <c r="W803" s="404"/>
      <c r="X803" s="273" t="str">
        <f t="shared" si="12"/>
        <v/>
      </c>
    </row>
    <row r="804" spans="1:24" x14ac:dyDescent="0.2">
      <c r="A804" s="287">
        <v>50649</v>
      </c>
      <c r="B804" s="288" t="s">
        <v>38</v>
      </c>
      <c r="C804" s="288" t="s">
        <v>1387</v>
      </c>
      <c r="D804" s="288" t="s">
        <v>1045</v>
      </c>
      <c r="E804" s="288" t="s">
        <v>1045</v>
      </c>
      <c r="F804" s="287">
        <v>4484</v>
      </c>
      <c r="G804" s="288" t="s">
        <v>62</v>
      </c>
      <c r="H804" s="288" t="s">
        <v>1392</v>
      </c>
      <c r="I804" s="288" t="s">
        <v>63</v>
      </c>
      <c r="J804" s="287">
        <v>562213</v>
      </c>
      <c r="K804" s="287">
        <v>4</v>
      </c>
      <c r="L804" s="288" t="s">
        <v>492</v>
      </c>
      <c r="M804" s="288" t="s">
        <v>47</v>
      </c>
      <c r="N804" s="288" t="s">
        <v>21</v>
      </c>
      <c r="O804" s="288" t="s">
        <v>87</v>
      </c>
      <c r="P804" s="288" t="s">
        <v>50</v>
      </c>
      <c r="Q804" s="289">
        <v>89179</v>
      </c>
      <c r="R804" s="289">
        <v>89179</v>
      </c>
      <c r="S804" s="289">
        <v>1168485</v>
      </c>
      <c r="T804" s="289">
        <v>1168485</v>
      </c>
      <c r="U804" s="289">
        <v>56111.41</v>
      </c>
      <c r="V804" s="287">
        <v>2017</v>
      </c>
      <c r="W804" s="404"/>
      <c r="X804" s="273" t="str">
        <f t="shared" si="12"/>
        <v/>
      </c>
    </row>
    <row r="805" spans="1:24" x14ac:dyDescent="0.2">
      <c r="A805" s="287">
        <v>50650</v>
      </c>
      <c r="B805" s="288" t="s">
        <v>38</v>
      </c>
      <c r="C805" s="288" t="s">
        <v>1387</v>
      </c>
      <c r="D805" s="288" t="s">
        <v>1311</v>
      </c>
      <c r="E805" s="288" t="s">
        <v>1311</v>
      </c>
      <c r="F805" s="287">
        <v>1950</v>
      </c>
      <c r="G805" s="288" t="s">
        <v>95</v>
      </c>
      <c r="H805" s="288" t="s">
        <v>1393</v>
      </c>
      <c r="I805" s="288" t="s">
        <v>63</v>
      </c>
      <c r="J805" s="287">
        <v>22</v>
      </c>
      <c r="K805" s="287">
        <v>2</v>
      </c>
      <c r="L805" s="288" t="s">
        <v>57</v>
      </c>
      <c r="M805" s="288" t="s">
        <v>47</v>
      </c>
      <c r="N805" s="288" t="s">
        <v>51</v>
      </c>
      <c r="O805" s="288" t="s">
        <v>51</v>
      </c>
      <c r="P805" s="288" t="s">
        <v>52</v>
      </c>
      <c r="Q805" s="289">
        <v>0</v>
      </c>
      <c r="R805" s="289">
        <v>0</v>
      </c>
      <c r="S805" s="289">
        <v>0</v>
      </c>
      <c r="T805" s="289">
        <v>0</v>
      </c>
      <c r="U805" s="289">
        <v>0</v>
      </c>
      <c r="V805" s="287">
        <v>2017</v>
      </c>
      <c r="W805" s="404"/>
      <c r="X805" s="273" t="str">
        <f t="shared" si="12"/>
        <v/>
      </c>
    </row>
    <row r="806" spans="1:24" x14ac:dyDescent="0.2">
      <c r="A806" s="287">
        <v>50650</v>
      </c>
      <c r="B806" s="288" t="s">
        <v>38</v>
      </c>
      <c r="C806" s="288" t="s">
        <v>1387</v>
      </c>
      <c r="D806" s="288" t="s">
        <v>1311</v>
      </c>
      <c r="E806" s="288" t="s">
        <v>1311</v>
      </c>
      <c r="F806" s="287">
        <v>1950</v>
      </c>
      <c r="G806" s="288" t="s">
        <v>95</v>
      </c>
      <c r="H806" s="288" t="s">
        <v>1393</v>
      </c>
      <c r="I806" s="288" t="s">
        <v>63</v>
      </c>
      <c r="J806" s="287">
        <v>22</v>
      </c>
      <c r="K806" s="287">
        <v>2</v>
      </c>
      <c r="L806" s="288" t="s">
        <v>57</v>
      </c>
      <c r="M806" s="288" t="s">
        <v>47</v>
      </c>
      <c r="N806" s="288" t="s">
        <v>74</v>
      </c>
      <c r="O806" s="288" t="s">
        <v>75</v>
      </c>
      <c r="P806" s="288" t="s">
        <v>50</v>
      </c>
      <c r="Q806" s="289">
        <v>434602</v>
      </c>
      <c r="R806" s="289">
        <v>434602</v>
      </c>
      <c r="S806" s="289">
        <v>3476816</v>
      </c>
      <c r="T806" s="289">
        <v>3476816</v>
      </c>
      <c r="U806" s="289">
        <v>269129</v>
      </c>
      <c r="V806" s="287">
        <v>2017</v>
      </c>
      <c r="W806" s="404"/>
      <c r="X806" s="273">
        <f t="shared" si="12"/>
        <v>12.918771295549718</v>
      </c>
    </row>
    <row r="807" spans="1:24" x14ac:dyDescent="0.2">
      <c r="A807" s="287">
        <v>50652</v>
      </c>
      <c r="B807" s="288" t="s">
        <v>38</v>
      </c>
      <c r="C807" s="288" t="s">
        <v>1387</v>
      </c>
      <c r="D807" s="288" t="s">
        <v>1046</v>
      </c>
      <c r="E807" s="288" t="s">
        <v>1047</v>
      </c>
      <c r="F807" s="287">
        <v>2598</v>
      </c>
      <c r="G807" s="288" t="s">
        <v>62</v>
      </c>
      <c r="H807" s="288" t="s">
        <v>1392</v>
      </c>
      <c r="I807" s="288" t="s">
        <v>63</v>
      </c>
      <c r="J807" s="287">
        <v>22</v>
      </c>
      <c r="K807" s="287">
        <v>2</v>
      </c>
      <c r="L807" s="288" t="s">
        <v>57</v>
      </c>
      <c r="M807" s="288" t="s">
        <v>40</v>
      </c>
      <c r="N807" s="288" t="s">
        <v>41</v>
      </c>
      <c r="O807" s="288" t="s">
        <v>42</v>
      </c>
      <c r="P807" s="288" t="s">
        <v>1387</v>
      </c>
      <c r="Q807" s="289">
        <v>0</v>
      </c>
      <c r="R807" s="289">
        <v>0</v>
      </c>
      <c r="S807" s="289">
        <v>122642</v>
      </c>
      <c r="T807" s="289">
        <v>122642</v>
      </c>
      <c r="U807" s="289">
        <v>13312</v>
      </c>
      <c r="V807" s="287">
        <v>2017</v>
      </c>
      <c r="W807" s="404"/>
      <c r="X807" s="273" t="str">
        <f t="shared" si="12"/>
        <v/>
      </c>
    </row>
    <row r="808" spans="1:24" x14ac:dyDescent="0.2">
      <c r="A808" s="287">
        <v>50656</v>
      </c>
      <c r="B808" s="288" t="s">
        <v>38</v>
      </c>
      <c r="C808" s="288" t="s">
        <v>1387</v>
      </c>
      <c r="D808" s="288" t="s">
        <v>1048</v>
      </c>
      <c r="E808" s="288" t="s">
        <v>1049</v>
      </c>
      <c r="F808" s="287">
        <v>9097</v>
      </c>
      <c r="G808" s="288" t="s">
        <v>62</v>
      </c>
      <c r="H808" s="288" t="s">
        <v>1392</v>
      </c>
      <c r="I808" s="288" t="s">
        <v>63</v>
      </c>
      <c r="J808" s="287">
        <v>22</v>
      </c>
      <c r="K808" s="287">
        <v>2</v>
      </c>
      <c r="L808" s="288" t="s">
        <v>57</v>
      </c>
      <c r="M808" s="288" t="s">
        <v>47</v>
      </c>
      <c r="N808" s="288" t="s">
        <v>20</v>
      </c>
      <c r="O808" s="288" t="s">
        <v>69</v>
      </c>
      <c r="P808" s="288" t="s">
        <v>50</v>
      </c>
      <c r="Q808" s="289">
        <v>220463</v>
      </c>
      <c r="R808" s="289">
        <v>220463</v>
      </c>
      <c r="S808" s="289">
        <v>1756870</v>
      </c>
      <c r="T808" s="289">
        <v>1756870</v>
      </c>
      <c r="U808" s="289">
        <v>98496.001999999993</v>
      </c>
      <c r="V808" s="287">
        <v>2017</v>
      </c>
      <c r="W808" s="404"/>
      <c r="X808" s="273" t="str">
        <f t="shared" si="12"/>
        <v/>
      </c>
    </row>
    <row r="809" spans="1:24" x14ac:dyDescent="0.2">
      <c r="A809" s="287">
        <v>50656</v>
      </c>
      <c r="B809" s="288" t="s">
        <v>38</v>
      </c>
      <c r="C809" s="288" t="s">
        <v>1387</v>
      </c>
      <c r="D809" s="288" t="s">
        <v>1048</v>
      </c>
      <c r="E809" s="288" t="s">
        <v>1049</v>
      </c>
      <c r="F809" s="287">
        <v>9097</v>
      </c>
      <c r="G809" s="288" t="s">
        <v>62</v>
      </c>
      <c r="H809" s="288" t="s">
        <v>1392</v>
      </c>
      <c r="I809" s="288" t="s">
        <v>63</v>
      </c>
      <c r="J809" s="287">
        <v>22</v>
      </c>
      <c r="K809" s="287">
        <v>2</v>
      </c>
      <c r="L809" s="288" t="s">
        <v>57</v>
      </c>
      <c r="M809" s="288" t="s">
        <v>47</v>
      </c>
      <c r="N809" s="288" t="s">
        <v>21</v>
      </c>
      <c r="O809" s="288" t="s">
        <v>87</v>
      </c>
      <c r="P809" s="288" t="s">
        <v>50</v>
      </c>
      <c r="Q809" s="289">
        <v>124017</v>
      </c>
      <c r="R809" s="289">
        <v>124017</v>
      </c>
      <c r="S809" s="289">
        <v>1687973</v>
      </c>
      <c r="T809" s="289">
        <v>1687973</v>
      </c>
      <c r="U809" s="289">
        <v>94633.423999999999</v>
      </c>
      <c r="V809" s="287">
        <v>2017</v>
      </c>
      <c r="W809" s="404"/>
      <c r="X809" s="273" t="str">
        <f t="shared" si="12"/>
        <v/>
      </c>
    </row>
    <row r="810" spans="1:24" x14ac:dyDescent="0.2">
      <c r="A810" s="287">
        <v>50656</v>
      </c>
      <c r="B810" s="288" t="s">
        <v>38</v>
      </c>
      <c r="C810" s="288" t="s">
        <v>1387</v>
      </c>
      <c r="D810" s="288" t="s">
        <v>1048</v>
      </c>
      <c r="E810" s="288" t="s">
        <v>1049</v>
      </c>
      <c r="F810" s="287">
        <v>9097</v>
      </c>
      <c r="G810" s="288" t="s">
        <v>62</v>
      </c>
      <c r="H810" s="288" t="s">
        <v>1392</v>
      </c>
      <c r="I810" s="288" t="s">
        <v>63</v>
      </c>
      <c r="J810" s="287">
        <v>22</v>
      </c>
      <c r="K810" s="287">
        <v>2</v>
      </c>
      <c r="L810" s="288" t="s">
        <v>57</v>
      </c>
      <c r="M810" s="288" t="s">
        <v>47</v>
      </c>
      <c r="N810" s="288" t="s">
        <v>510</v>
      </c>
      <c r="O810" s="288" t="s">
        <v>72</v>
      </c>
      <c r="P810" s="288" t="s">
        <v>1195</v>
      </c>
      <c r="Q810" s="289">
        <v>3603</v>
      </c>
      <c r="R810" s="289">
        <v>3603</v>
      </c>
      <c r="S810" s="289">
        <v>9010</v>
      </c>
      <c r="T810" s="289">
        <v>9010</v>
      </c>
      <c r="U810" s="289">
        <v>500.57400000000001</v>
      </c>
      <c r="V810" s="287">
        <v>2017</v>
      </c>
      <c r="W810" s="404"/>
      <c r="X810" s="273" t="str">
        <f t="shared" si="12"/>
        <v/>
      </c>
    </row>
    <row r="811" spans="1:24" x14ac:dyDescent="0.2">
      <c r="A811" s="287">
        <v>50661</v>
      </c>
      <c r="B811" s="288" t="s">
        <v>38</v>
      </c>
      <c r="C811" s="288" t="s">
        <v>1387</v>
      </c>
      <c r="D811" s="288" t="s">
        <v>242</v>
      </c>
      <c r="E811" s="288" t="s">
        <v>243</v>
      </c>
      <c r="F811" s="287">
        <v>13982</v>
      </c>
      <c r="G811" s="288" t="s">
        <v>86</v>
      </c>
      <c r="H811" s="288" t="s">
        <v>1393</v>
      </c>
      <c r="I811" s="288" t="s">
        <v>63</v>
      </c>
      <c r="J811" s="287">
        <v>22</v>
      </c>
      <c r="K811" s="287">
        <v>2</v>
      </c>
      <c r="L811" s="288" t="s">
        <v>57</v>
      </c>
      <c r="M811" s="288" t="s">
        <v>47</v>
      </c>
      <c r="N811" s="288" t="s">
        <v>51</v>
      </c>
      <c r="O811" s="288" t="s">
        <v>51</v>
      </c>
      <c r="P811" s="288" t="s">
        <v>52</v>
      </c>
      <c r="Q811" s="289">
        <v>3335</v>
      </c>
      <c r="R811" s="289">
        <v>3335</v>
      </c>
      <c r="S811" s="289">
        <v>19344</v>
      </c>
      <c r="T811" s="289">
        <v>19344</v>
      </c>
      <c r="U811" s="289">
        <v>1014.17</v>
      </c>
      <c r="V811" s="287">
        <v>2017</v>
      </c>
      <c r="W811" s="404"/>
      <c r="X811" s="273" t="str">
        <f t="shared" si="12"/>
        <v/>
      </c>
    </row>
    <row r="812" spans="1:24" x14ac:dyDescent="0.2">
      <c r="A812" s="287">
        <v>50661</v>
      </c>
      <c r="B812" s="288" t="s">
        <v>38</v>
      </c>
      <c r="C812" s="288" t="s">
        <v>1387</v>
      </c>
      <c r="D812" s="288" t="s">
        <v>242</v>
      </c>
      <c r="E812" s="288" t="s">
        <v>243</v>
      </c>
      <c r="F812" s="287">
        <v>13982</v>
      </c>
      <c r="G812" s="288" t="s">
        <v>86</v>
      </c>
      <c r="H812" s="288" t="s">
        <v>1393</v>
      </c>
      <c r="I812" s="288" t="s">
        <v>63</v>
      </c>
      <c r="J812" s="287">
        <v>22</v>
      </c>
      <c r="K812" s="287">
        <v>2</v>
      </c>
      <c r="L812" s="288" t="s">
        <v>57</v>
      </c>
      <c r="M812" s="288" t="s">
        <v>47</v>
      </c>
      <c r="N812" s="288" t="s">
        <v>20</v>
      </c>
      <c r="O812" s="288" t="s">
        <v>69</v>
      </c>
      <c r="P812" s="288" t="s">
        <v>50</v>
      </c>
      <c r="Q812" s="289">
        <v>377700</v>
      </c>
      <c r="R812" s="289">
        <v>377700</v>
      </c>
      <c r="S812" s="289">
        <v>2708865</v>
      </c>
      <c r="T812" s="289">
        <v>2708865</v>
      </c>
      <c r="U812" s="289">
        <v>158127.67000000001</v>
      </c>
      <c r="V812" s="287">
        <v>2017</v>
      </c>
      <c r="W812" s="404"/>
      <c r="X812" s="273" t="str">
        <f t="shared" si="12"/>
        <v/>
      </c>
    </row>
    <row r="813" spans="1:24" x14ac:dyDescent="0.2">
      <c r="A813" s="287">
        <v>50661</v>
      </c>
      <c r="B813" s="288" t="s">
        <v>38</v>
      </c>
      <c r="C813" s="288" t="s">
        <v>1387</v>
      </c>
      <c r="D813" s="288" t="s">
        <v>242</v>
      </c>
      <c r="E813" s="288" t="s">
        <v>243</v>
      </c>
      <c r="F813" s="287">
        <v>13982</v>
      </c>
      <c r="G813" s="288" t="s">
        <v>86</v>
      </c>
      <c r="H813" s="288" t="s">
        <v>1393</v>
      </c>
      <c r="I813" s="288" t="s">
        <v>63</v>
      </c>
      <c r="J813" s="287">
        <v>22</v>
      </c>
      <c r="K813" s="287">
        <v>2</v>
      </c>
      <c r="L813" s="288" t="s">
        <v>57</v>
      </c>
      <c r="M813" s="288" t="s">
        <v>47</v>
      </c>
      <c r="N813" s="288" t="s">
        <v>21</v>
      </c>
      <c r="O813" s="288" t="s">
        <v>87</v>
      </c>
      <c r="P813" s="288" t="s">
        <v>50</v>
      </c>
      <c r="Q813" s="289">
        <v>212458</v>
      </c>
      <c r="R813" s="289">
        <v>212458</v>
      </c>
      <c r="S813" s="289">
        <v>2602612</v>
      </c>
      <c r="T813" s="289">
        <v>2602612</v>
      </c>
      <c r="U813" s="289">
        <v>151925.16</v>
      </c>
      <c r="V813" s="287">
        <v>2017</v>
      </c>
      <c r="W813" s="404"/>
      <c r="X813" s="273" t="str">
        <f t="shared" si="12"/>
        <v/>
      </c>
    </row>
    <row r="814" spans="1:24" x14ac:dyDescent="0.2">
      <c r="A814" s="287">
        <v>50662</v>
      </c>
      <c r="B814" s="288" t="s">
        <v>38</v>
      </c>
      <c r="C814" s="288" t="s">
        <v>1387</v>
      </c>
      <c r="D814" s="288" t="s">
        <v>1050</v>
      </c>
      <c r="E814" s="288" t="s">
        <v>1051</v>
      </c>
      <c r="F814" s="287">
        <v>4487</v>
      </c>
      <c r="G814" s="288" t="s">
        <v>62</v>
      </c>
      <c r="H814" s="288" t="s">
        <v>1392</v>
      </c>
      <c r="I814" s="288" t="s">
        <v>63</v>
      </c>
      <c r="J814" s="287">
        <v>562213</v>
      </c>
      <c r="K814" s="287">
        <v>4</v>
      </c>
      <c r="L814" s="288" t="s">
        <v>492</v>
      </c>
      <c r="M814" s="288" t="s">
        <v>47</v>
      </c>
      <c r="N814" s="288" t="s">
        <v>20</v>
      </c>
      <c r="O814" s="288" t="s">
        <v>69</v>
      </c>
      <c r="P814" s="288" t="s">
        <v>50</v>
      </c>
      <c r="Q814" s="289">
        <v>227460</v>
      </c>
      <c r="R814" s="289">
        <v>227460</v>
      </c>
      <c r="S814" s="289">
        <v>1941529</v>
      </c>
      <c r="T814" s="289">
        <v>1941529</v>
      </c>
      <c r="U814" s="289">
        <v>112541.52</v>
      </c>
      <c r="V814" s="287">
        <v>2017</v>
      </c>
      <c r="W814" s="404"/>
      <c r="X814" s="273" t="str">
        <f t="shared" si="12"/>
        <v/>
      </c>
    </row>
    <row r="815" spans="1:24" x14ac:dyDescent="0.2">
      <c r="A815" s="287">
        <v>50662</v>
      </c>
      <c r="B815" s="288" t="s">
        <v>38</v>
      </c>
      <c r="C815" s="288" t="s">
        <v>1387</v>
      </c>
      <c r="D815" s="288" t="s">
        <v>1050</v>
      </c>
      <c r="E815" s="288" t="s">
        <v>1051</v>
      </c>
      <c r="F815" s="287">
        <v>4487</v>
      </c>
      <c r="G815" s="288" t="s">
        <v>62</v>
      </c>
      <c r="H815" s="288" t="s">
        <v>1392</v>
      </c>
      <c r="I815" s="288" t="s">
        <v>63</v>
      </c>
      <c r="J815" s="287">
        <v>562213</v>
      </c>
      <c r="K815" s="287">
        <v>4</v>
      </c>
      <c r="L815" s="288" t="s">
        <v>492</v>
      </c>
      <c r="M815" s="288" t="s">
        <v>47</v>
      </c>
      <c r="N815" s="288" t="s">
        <v>21</v>
      </c>
      <c r="O815" s="288" t="s">
        <v>87</v>
      </c>
      <c r="P815" s="288" t="s">
        <v>50</v>
      </c>
      <c r="Q815" s="289">
        <v>127945</v>
      </c>
      <c r="R815" s="289">
        <v>127945</v>
      </c>
      <c r="S815" s="289">
        <v>1865388</v>
      </c>
      <c r="T815" s="289">
        <v>1865388</v>
      </c>
      <c r="U815" s="289">
        <v>108128.08</v>
      </c>
      <c r="V815" s="287">
        <v>2017</v>
      </c>
      <c r="W815" s="404"/>
      <c r="X815" s="273" t="str">
        <f t="shared" si="12"/>
        <v/>
      </c>
    </row>
    <row r="816" spans="1:24" x14ac:dyDescent="0.2">
      <c r="A816" s="287">
        <v>50662</v>
      </c>
      <c r="B816" s="288" t="s">
        <v>38</v>
      </c>
      <c r="C816" s="288" t="s">
        <v>1387</v>
      </c>
      <c r="D816" s="288" t="s">
        <v>1050</v>
      </c>
      <c r="E816" s="288" t="s">
        <v>1051</v>
      </c>
      <c r="F816" s="287">
        <v>4487</v>
      </c>
      <c r="G816" s="288" t="s">
        <v>62</v>
      </c>
      <c r="H816" s="288" t="s">
        <v>1392</v>
      </c>
      <c r="I816" s="288" t="s">
        <v>63</v>
      </c>
      <c r="J816" s="287">
        <v>562213</v>
      </c>
      <c r="K816" s="287">
        <v>4</v>
      </c>
      <c r="L816" s="288" t="s">
        <v>492</v>
      </c>
      <c r="M816" s="288" t="s">
        <v>47</v>
      </c>
      <c r="N816" s="288" t="s">
        <v>44</v>
      </c>
      <c r="O816" s="288" t="s">
        <v>44</v>
      </c>
      <c r="P816" s="288" t="s">
        <v>1195</v>
      </c>
      <c r="Q816" s="289">
        <v>11240</v>
      </c>
      <c r="R816" s="289">
        <v>11240</v>
      </c>
      <c r="S816" s="289">
        <v>11578</v>
      </c>
      <c r="T816" s="289">
        <v>11578</v>
      </c>
      <c r="U816" s="289">
        <v>652.404</v>
      </c>
      <c r="V816" s="287">
        <v>2017</v>
      </c>
      <c r="W816" s="404"/>
      <c r="X816" s="273" t="str">
        <f t="shared" si="12"/>
        <v/>
      </c>
    </row>
    <row r="817" spans="1:24" x14ac:dyDescent="0.2">
      <c r="A817" s="287">
        <v>50688</v>
      </c>
      <c r="B817" s="288" t="s">
        <v>38</v>
      </c>
      <c r="C817" s="288" t="s">
        <v>1387</v>
      </c>
      <c r="D817" s="288" t="s">
        <v>1052</v>
      </c>
      <c r="E817" s="288" t="s">
        <v>1212</v>
      </c>
      <c r="F817" s="287">
        <v>56838</v>
      </c>
      <c r="G817" s="288" t="s">
        <v>95</v>
      </c>
      <c r="H817" s="288" t="s">
        <v>1393</v>
      </c>
      <c r="I817" s="288" t="s">
        <v>63</v>
      </c>
      <c r="J817" s="287">
        <v>22</v>
      </c>
      <c r="K817" s="287">
        <v>2</v>
      </c>
      <c r="L817" s="288" t="s">
        <v>57</v>
      </c>
      <c r="M817" s="288" t="s">
        <v>40</v>
      </c>
      <c r="N817" s="288" t="s">
        <v>41</v>
      </c>
      <c r="O817" s="288" t="s">
        <v>42</v>
      </c>
      <c r="P817" s="288" t="s">
        <v>1387</v>
      </c>
      <c r="Q817" s="289">
        <v>0</v>
      </c>
      <c r="R817" s="289">
        <v>0</v>
      </c>
      <c r="S817" s="289">
        <v>43661</v>
      </c>
      <c r="T817" s="289">
        <v>43661</v>
      </c>
      <c r="U817" s="289">
        <v>4739</v>
      </c>
      <c r="V817" s="287">
        <v>2017</v>
      </c>
      <c r="W817" s="404"/>
      <c r="X817" s="273" t="str">
        <f t="shared" si="12"/>
        <v/>
      </c>
    </row>
    <row r="818" spans="1:24" x14ac:dyDescent="0.2">
      <c r="A818" s="287">
        <v>50699</v>
      </c>
      <c r="B818" s="288" t="s">
        <v>38</v>
      </c>
      <c r="C818" s="288" t="s">
        <v>1387</v>
      </c>
      <c r="D818" s="288" t="s">
        <v>1053</v>
      </c>
      <c r="E818" s="288" t="s">
        <v>1218</v>
      </c>
      <c r="F818" s="287">
        <v>56837</v>
      </c>
      <c r="G818" s="288" t="s">
        <v>95</v>
      </c>
      <c r="H818" s="288" t="s">
        <v>1393</v>
      </c>
      <c r="I818" s="288" t="s">
        <v>63</v>
      </c>
      <c r="J818" s="287">
        <v>22</v>
      </c>
      <c r="K818" s="287">
        <v>2</v>
      </c>
      <c r="L818" s="288" t="s">
        <v>57</v>
      </c>
      <c r="M818" s="288" t="s">
        <v>40</v>
      </c>
      <c r="N818" s="288" t="s">
        <v>41</v>
      </c>
      <c r="O818" s="288" t="s">
        <v>42</v>
      </c>
      <c r="P818" s="288" t="s">
        <v>1387</v>
      </c>
      <c r="Q818" s="289">
        <v>0</v>
      </c>
      <c r="R818" s="289">
        <v>0</v>
      </c>
      <c r="S818" s="289">
        <v>34531</v>
      </c>
      <c r="T818" s="289">
        <v>34531</v>
      </c>
      <c r="U818" s="289">
        <v>3748</v>
      </c>
      <c r="V818" s="287">
        <v>2017</v>
      </c>
      <c r="W818" s="404"/>
      <c r="X818" s="273" t="str">
        <f t="shared" si="12"/>
        <v/>
      </c>
    </row>
    <row r="819" spans="1:24" x14ac:dyDescent="0.2">
      <c r="A819" s="287">
        <v>50702</v>
      </c>
      <c r="B819" s="288" t="s">
        <v>38</v>
      </c>
      <c r="C819" s="288" t="s">
        <v>1387</v>
      </c>
      <c r="D819" s="288" t="s">
        <v>1054</v>
      </c>
      <c r="E819" s="288" t="s">
        <v>1055</v>
      </c>
      <c r="F819" s="287">
        <v>4211</v>
      </c>
      <c r="G819" s="288" t="s">
        <v>95</v>
      </c>
      <c r="H819" s="288" t="s">
        <v>1393</v>
      </c>
      <c r="I819" s="288" t="s">
        <v>63</v>
      </c>
      <c r="J819" s="287">
        <v>22</v>
      </c>
      <c r="K819" s="287">
        <v>2</v>
      </c>
      <c r="L819" s="288" t="s">
        <v>57</v>
      </c>
      <c r="M819" s="288" t="s">
        <v>40</v>
      </c>
      <c r="N819" s="288" t="s">
        <v>41</v>
      </c>
      <c r="O819" s="288" t="s">
        <v>42</v>
      </c>
      <c r="P819" s="288" t="s">
        <v>1387</v>
      </c>
      <c r="Q819" s="289">
        <v>0</v>
      </c>
      <c r="R819" s="289">
        <v>0</v>
      </c>
      <c r="S819" s="289">
        <v>22371</v>
      </c>
      <c r="T819" s="289">
        <v>22371</v>
      </c>
      <c r="U819" s="289">
        <v>2428</v>
      </c>
      <c r="V819" s="287">
        <v>2017</v>
      </c>
      <c r="W819" s="404"/>
      <c r="X819" s="273" t="str">
        <f t="shared" si="12"/>
        <v/>
      </c>
    </row>
    <row r="820" spans="1:24" x14ac:dyDescent="0.2">
      <c r="A820" s="287">
        <v>50704</v>
      </c>
      <c r="B820" s="288" t="s">
        <v>38</v>
      </c>
      <c r="C820" s="288" t="s">
        <v>1387</v>
      </c>
      <c r="D820" s="288" t="s">
        <v>1056</v>
      </c>
      <c r="E820" s="288" t="s">
        <v>1057</v>
      </c>
      <c r="F820" s="287">
        <v>17902</v>
      </c>
      <c r="G820" s="288" t="s">
        <v>101</v>
      </c>
      <c r="H820" s="288" t="s">
        <v>1393</v>
      </c>
      <c r="I820" s="288" t="s">
        <v>63</v>
      </c>
      <c r="J820" s="287">
        <v>22</v>
      </c>
      <c r="K820" s="287">
        <v>2</v>
      </c>
      <c r="L820" s="288" t="s">
        <v>57</v>
      </c>
      <c r="M820" s="288" t="s">
        <v>40</v>
      </c>
      <c r="N820" s="288" t="s">
        <v>41</v>
      </c>
      <c r="O820" s="288" t="s">
        <v>42</v>
      </c>
      <c r="P820" s="288" t="s">
        <v>1387</v>
      </c>
      <c r="Q820" s="289">
        <v>0</v>
      </c>
      <c r="R820" s="289">
        <v>0</v>
      </c>
      <c r="S820" s="289">
        <v>16777</v>
      </c>
      <c r="T820" s="289">
        <v>16777</v>
      </c>
      <c r="U820" s="289">
        <v>1821</v>
      </c>
      <c r="V820" s="287">
        <v>2017</v>
      </c>
      <c r="W820" s="404"/>
      <c r="X820" s="273" t="str">
        <f t="shared" si="12"/>
        <v/>
      </c>
    </row>
    <row r="821" spans="1:24" x14ac:dyDescent="0.2">
      <c r="A821" s="287">
        <v>50713</v>
      </c>
      <c r="B821" s="288" t="s">
        <v>38</v>
      </c>
      <c r="C821" s="288" t="s">
        <v>1387</v>
      </c>
      <c r="D821" s="288" t="s">
        <v>1312</v>
      </c>
      <c r="E821" s="288" t="s">
        <v>141</v>
      </c>
      <c r="F821" s="287">
        <v>7601</v>
      </c>
      <c r="G821" s="288" t="s">
        <v>94</v>
      </c>
      <c r="H821" s="288" t="s">
        <v>1393</v>
      </c>
      <c r="I821" s="288" t="s">
        <v>63</v>
      </c>
      <c r="J821" s="287">
        <v>22</v>
      </c>
      <c r="K821" s="287">
        <v>1</v>
      </c>
      <c r="L821" s="288" t="s">
        <v>39</v>
      </c>
      <c r="M821" s="288" t="s">
        <v>40</v>
      </c>
      <c r="N821" s="288" t="s">
        <v>41</v>
      </c>
      <c r="O821" s="288" t="s">
        <v>42</v>
      </c>
      <c r="P821" s="288" t="s">
        <v>1387</v>
      </c>
      <c r="Q821" s="289">
        <v>0</v>
      </c>
      <c r="R821" s="289">
        <v>0</v>
      </c>
      <c r="S821" s="289">
        <v>112075</v>
      </c>
      <c r="T821" s="289">
        <v>112075</v>
      </c>
      <c r="U821" s="289">
        <v>12165</v>
      </c>
      <c r="V821" s="287">
        <v>2017</v>
      </c>
      <c r="W821" s="404"/>
      <c r="X821" s="273" t="str">
        <f t="shared" si="12"/>
        <v/>
      </c>
    </row>
    <row r="822" spans="1:24" x14ac:dyDescent="0.2">
      <c r="A822" s="287">
        <v>50739</v>
      </c>
      <c r="B822" s="288" t="s">
        <v>38</v>
      </c>
      <c r="C822" s="288" t="s">
        <v>1387</v>
      </c>
      <c r="D822" s="288" t="s">
        <v>1058</v>
      </c>
      <c r="E822" s="288" t="s">
        <v>2040</v>
      </c>
      <c r="F822" s="287">
        <v>15085</v>
      </c>
      <c r="G822" s="288" t="s">
        <v>101</v>
      </c>
      <c r="H822" s="288" t="s">
        <v>1393</v>
      </c>
      <c r="I822" s="288" t="s">
        <v>63</v>
      </c>
      <c r="J822" s="287">
        <v>22</v>
      </c>
      <c r="K822" s="287">
        <v>2</v>
      </c>
      <c r="L822" s="288" t="s">
        <v>57</v>
      </c>
      <c r="M822" s="288" t="s">
        <v>47</v>
      </c>
      <c r="N822" s="288" t="s">
        <v>74</v>
      </c>
      <c r="O822" s="288" t="s">
        <v>75</v>
      </c>
      <c r="P822" s="288" t="s">
        <v>50</v>
      </c>
      <c r="Q822" s="289">
        <v>281842</v>
      </c>
      <c r="R822" s="289">
        <v>281842</v>
      </c>
      <c r="S822" s="289">
        <v>2536578</v>
      </c>
      <c r="T822" s="289">
        <v>2536578</v>
      </c>
      <c r="U822" s="289">
        <v>155354</v>
      </c>
      <c r="V822" s="287">
        <v>2017</v>
      </c>
      <c r="W822" s="404"/>
      <c r="X822" s="273">
        <f t="shared" si="12"/>
        <v>16.327728928769133</v>
      </c>
    </row>
    <row r="823" spans="1:24" x14ac:dyDescent="0.2">
      <c r="A823" s="287">
        <v>50741</v>
      </c>
      <c r="B823" s="288" t="s">
        <v>38</v>
      </c>
      <c r="C823" s="288" t="s">
        <v>1387</v>
      </c>
      <c r="D823" s="288" t="s">
        <v>1059</v>
      </c>
      <c r="E823" s="288" t="s">
        <v>1060</v>
      </c>
      <c r="F823" s="287">
        <v>15213</v>
      </c>
      <c r="G823" s="288" t="s">
        <v>101</v>
      </c>
      <c r="H823" s="288" t="s">
        <v>1393</v>
      </c>
      <c r="I823" s="288" t="s">
        <v>63</v>
      </c>
      <c r="J823" s="287">
        <v>22</v>
      </c>
      <c r="K823" s="287">
        <v>2</v>
      </c>
      <c r="L823" s="288" t="s">
        <v>57</v>
      </c>
      <c r="M823" s="288" t="s">
        <v>40</v>
      </c>
      <c r="N823" s="288" t="s">
        <v>41</v>
      </c>
      <c r="O823" s="288" t="s">
        <v>42</v>
      </c>
      <c r="P823" s="288" t="s">
        <v>1387</v>
      </c>
      <c r="Q823" s="289">
        <v>0</v>
      </c>
      <c r="R823" s="289">
        <v>0</v>
      </c>
      <c r="S823" s="289">
        <v>414197</v>
      </c>
      <c r="T823" s="289">
        <v>414197</v>
      </c>
      <c r="U823" s="289">
        <v>44958</v>
      </c>
      <c r="V823" s="287">
        <v>2017</v>
      </c>
      <c r="W823" s="404"/>
      <c r="X823" s="273" t="str">
        <f t="shared" si="12"/>
        <v/>
      </c>
    </row>
    <row r="824" spans="1:24" x14ac:dyDescent="0.2">
      <c r="A824" s="287">
        <v>50743</v>
      </c>
      <c r="B824" s="288" t="s">
        <v>59</v>
      </c>
      <c r="C824" s="288" t="s">
        <v>1387</v>
      </c>
      <c r="D824" s="288" t="s">
        <v>512</v>
      </c>
      <c r="E824" s="288" t="s">
        <v>513</v>
      </c>
      <c r="F824" s="287">
        <v>18020</v>
      </c>
      <c r="G824" s="288" t="s">
        <v>62</v>
      </c>
      <c r="H824" s="288" t="s">
        <v>1392</v>
      </c>
      <c r="I824" s="288" t="s">
        <v>63</v>
      </c>
      <c r="J824" s="287">
        <v>521</v>
      </c>
      <c r="K824" s="287">
        <v>5</v>
      </c>
      <c r="L824" s="288" t="s">
        <v>493</v>
      </c>
      <c r="M824" s="288" t="s">
        <v>56</v>
      </c>
      <c r="N824" s="288" t="s">
        <v>51</v>
      </c>
      <c r="O824" s="288" t="s">
        <v>51</v>
      </c>
      <c r="P824" s="288" t="s">
        <v>52</v>
      </c>
      <c r="Q824" s="289">
        <v>2837</v>
      </c>
      <c r="R824" s="289">
        <v>1763</v>
      </c>
      <c r="S824" s="289">
        <v>17588</v>
      </c>
      <c r="T824" s="289">
        <v>10933</v>
      </c>
      <c r="U824" s="289">
        <v>1601.32</v>
      </c>
      <c r="V824" s="287">
        <v>2017</v>
      </c>
      <c r="W824" s="404"/>
      <c r="X824" s="273" t="str">
        <f t="shared" si="12"/>
        <v/>
      </c>
    </row>
    <row r="825" spans="1:24" x14ac:dyDescent="0.2">
      <c r="A825" s="287">
        <v>50743</v>
      </c>
      <c r="B825" s="288" t="s">
        <v>59</v>
      </c>
      <c r="C825" s="288" t="s">
        <v>1387</v>
      </c>
      <c r="D825" s="288" t="s">
        <v>512</v>
      </c>
      <c r="E825" s="288" t="s">
        <v>513</v>
      </c>
      <c r="F825" s="287">
        <v>18020</v>
      </c>
      <c r="G825" s="288" t="s">
        <v>62</v>
      </c>
      <c r="H825" s="288" t="s">
        <v>1392</v>
      </c>
      <c r="I825" s="288" t="s">
        <v>63</v>
      </c>
      <c r="J825" s="287">
        <v>521</v>
      </c>
      <c r="K825" s="287">
        <v>5</v>
      </c>
      <c r="L825" s="288" t="s">
        <v>493</v>
      </c>
      <c r="M825" s="288" t="s">
        <v>47</v>
      </c>
      <c r="N825" s="288" t="s">
        <v>44</v>
      </c>
      <c r="O825" s="288" t="s">
        <v>44</v>
      </c>
      <c r="P825" s="288" t="s">
        <v>1195</v>
      </c>
      <c r="Q825" s="289">
        <v>1400432</v>
      </c>
      <c r="R825" s="289">
        <v>437754</v>
      </c>
      <c r="S825" s="289">
        <v>1428444</v>
      </c>
      <c r="T825" s="289">
        <v>446509</v>
      </c>
      <c r="U825" s="289">
        <v>64738.557999999997</v>
      </c>
      <c r="V825" s="287">
        <v>2017</v>
      </c>
      <c r="W825" s="404"/>
      <c r="X825" s="273" t="str">
        <f t="shared" si="12"/>
        <v/>
      </c>
    </row>
    <row r="826" spans="1:24" x14ac:dyDescent="0.2">
      <c r="A826" s="287">
        <v>50743</v>
      </c>
      <c r="B826" s="288" t="s">
        <v>59</v>
      </c>
      <c r="C826" s="288" t="s">
        <v>1387</v>
      </c>
      <c r="D826" s="288" t="s">
        <v>512</v>
      </c>
      <c r="E826" s="288" t="s">
        <v>513</v>
      </c>
      <c r="F826" s="287">
        <v>18020</v>
      </c>
      <c r="G826" s="288" t="s">
        <v>62</v>
      </c>
      <c r="H826" s="288" t="s">
        <v>1392</v>
      </c>
      <c r="I826" s="288" t="s">
        <v>63</v>
      </c>
      <c r="J826" s="287">
        <v>521</v>
      </c>
      <c r="K826" s="287">
        <v>5</v>
      </c>
      <c r="L826" s="288" t="s">
        <v>493</v>
      </c>
      <c r="M826" s="288" t="s">
        <v>47</v>
      </c>
      <c r="N826" s="288" t="s">
        <v>66</v>
      </c>
      <c r="O826" s="288" t="s">
        <v>66</v>
      </c>
      <c r="P826" s="288" t="s">
        <v>52</v>
      </c>
      <c r="Q826" s="289">
        <v>7858</v>
      </c>
      <c r="R826" s="289">
        <v>2031</v>
      </c>
      <c r="S826" s="289">
        <v>53434</v>
      </c>
      <c r="T826" s="289">
        <v>13811</v>
      </c>
      <c r="U826" s="289">
        <v>2002.2919999999999</v>
      </c>
      <c r="V826" s="287">
        <v>2017</v>
      </c>
      <c r="W826" s="404"/>
      <c r="X826" s="273" t="str">
        <f t="shared" si="12"/>
        <v/>
      </c>
    </row>
    <row r="827" spans="1:24" x14ac:dyDescent="0.2">
      <c r="A827" s="287">
        <v>50744</v>
      </c>
      <c r="B827" s="288" t="s">
        <v>38</v>
      </c>
      <c r="C827" s="288" t="s">
        <v>1387</v>
      </c>
      <c r="D827" s="288" t="s">
        <v>244</v>
      </c>
      <c r="E827" s="288" t="s">
        <v>1061</v>
      </c>
      <c r="F827" s="287">
        <v>14182</v>
      </c>
      <c r="G827" s="288" t="s">
        <v>62</v>
      </c>
      <c r="H827" s="288" t="s">
        <v>1392</v>
      </c>
      <c r="I827" s="288" t="s">
        <v>63</v>
      </c>
      <c r="J827" s="287">
        <v>22</v>
      </c>
      <c r="K827" s="287">
        <v>2</v>
      </c>
      <c r="L827" s="288" t="s">
        <v>57</v>
      </c>
      <c r="M827" s="288" t="s">
        <v>43</v>
      </c>
      <c r="N827" s="288" t="s">
        <v>44</v>
      </c>
      <c r="O827" s="288" t="s">
        <v>44</v>
      </c>
      <c r="P827" s="288" t="s">
        <v>1195</v>
      </c>
      <c r="Q827" s="289">
        <v>0</v>
      </c>
      <c r="R827" s="289">
        <v>0</v>
      </c>
      <c r="S827" s="289">
        <v>0</v>
      </c>
      <c r="T827" s="289">
        <v>0</v>
      </c>
      <c r="U827" s="289">
        <v>3620</v>
      </c>
      <c r="V827" s="287">
        <v>2017</v>
      </c>
      <c r="W827" s="404" t="s">
        <v>662</v>
      </c>
      <c r="X827" s="273" t="str">
        <f t="shared" si="12"/>
        <v/>
      </c>
    </row>
    <row r="828" spans="1:24" x14ac:dyDescent="0.2">
      <c r="A828" s="287">
        <v>50744</v>
      </c>
      <c r="B828" s="288" t="s">
        <v>38</v>
      </c>
      <c r="C828" s="288" t="s">
        <v>1387</v>
      </c>
      <c r="D828" s="288" t="s">
        <v>244</v>
      </c>
      <c r="E828" s="288" t="s">
        <v>1061</v>
      </c>
      <c r="F828" s="287">
        <v>14182</v>
      </c>
      <c r="G828" s="288" t="s">
        <v>62</v>
      </c>
      <c r="H828" s="288" t="s">
        <v>1392</v>
      </c>
      <c r="I828" s="288" t="s">
        <v>63</v>
      </c>
      <c r="J828" s="287">
        <v>22</v>
      </c>
      <c r="K828" s="287">
        <v>2</v>
      </c>
      <c r="L828" s="288" t="s">
        <v>57</v>
      </c>
      <c r="M828" s="288" t="s">
        <v>46</v>
      </c>
      <c r="N828" s="288" t="s">
        <v>44</v>
      </c>
      <c r="O828" s="288" t="s">
        <v>44</v>
      </c>
      <c r="P828" s="288" t="s">
        <v>1195</v>
      </c>
      <c r="Q828" s="289">
        <v>123608</v>
      </c>
      <c r="R828" s="289">
        <v>123608</v>
      </c>
      <c r="S828" s="289">
        <v>124845</v>
      </c>
      <c r="T828" s="289">
        <v>124845</v>
      </c>
      <c r="U828" s="289">
        <v>8752</v>
      </c>
      <c r="V828" s="287">
        <v>2017</v>
      </c>
      <c r="W828" s="404" t="s">
        <v>662</v>
      </c>
      <c r="X828" s="273" t="str">
        <f t="shared" si="12"/>
        <v/>
      </c>
    </row>
    <row r="829" spans="1:24" x14ac:dyDescent="0.2">
      <c r="A829" s="287">
        <v>50744</v>
      </c>
      <c r="B829" s="288" t="s">
        <v>38</v>
      </c>
      <c r="C829" s="288" t="s">
        <v>1387</v>
      </c>
      <c r="D829" s="288" t="s">
        <v>244</v>
      </c>
      <c r="E829" s="288" t="s">
        <v>1061</v>
      </c>
      <c r="F829" s="287">
        <v>14182</v>
      </c>
      <c r="G829" s="288" t="s">
        <v>62</v>
      </c>
      <c r="H829" s="288" t="s">
        <v>1392</v>
      </c>
      <c r="I829" s="288" t="s">
        <v>63</v>
      </c>
      <c r="J829" s="287">
        <v>22</v>
      </c>
      <c r="K829" s="287">
        <v>2</v>
      </c>
      <c r="L829" s="288" t="s">
        <v>57</v>
      </c>
      <c r="M829" s="288" t="s">
        <v>56</v>
      </c>
      <c r="N829" s="288" t="s">
        <v>51</v>
      </c>
      <c r="O829" s="288" t="s">
        <v>51</v>
      </c>
      <c r="P829" s="288" t="s">
        <v>52</v>
      </c>
      <c r="Q829" s="289">
        <v>8</v>
      </c>
      <c r="R829" s="289">
        <v>8</v>
      </c>
      <c r="S829" s="289">
        <v>46</v>
      </c>
      <c r="T829" s="289">
        <v>46</v>
      </c>
      <c r="U829" s="289">
        <v>2</v>
      </c>
      <c r="V829" s="287">
        <v>2017</v>
      </c>
      <c r="W829" s="404"/>
      <c r="X829" s="273" t="str">
        <f t="shared" si="12"/>
        <v/>
      </c>
    </row>
    <row r="830" spans="1:24" x14ac:dyDescent="0.2">
      <c r="A830" s="287">
        <v>50758</v>
      </c>
      <c r="B830" s="288" t="s">
        <v>38</v>
      </c>
      <c r="C830" s="288" t="s">
        <v>1387</v>
      </c>
      <c r="D830" s="288" t="s">
        <v>1062</v>
      </c>
      <c r="E830" s="288" t="s">
        <v>1063</v>
      </c>
      <c r="F830" s="287">
        <v>19013</v>
      </c>
      <c r="G830" s="288" t="s">
        <v>95</v>
      </c>
      <c r="H830" s="288" t="s">
        <v>1393</v>
      </c>
      <c r="I830" s="288" t="s">
        <v>63</v>
      </c>
      <c r="J830" s="287">
        <v>22</v>
      </c>
      <c r="K830" s="287">
        <v>2</v>
      </c>
      <c r="L830" s="288" t="s">
        <v>57</v>
      </c>
      <c r="M830" s="288" t="s">
        <v>40</v>
      </c>
      <c r="N830" s="288" t="s">
        <v>41</v>
      </c>
      <c r="O830" s="288" t="s">
        <v>42</v>
      </c>
      <c r="P830" s="288" t="s">
        <v>1387</v>
      </c>
      <c r="Q830" s="289">
        <v>0</v>
      </c>
      <c r="R830" s="289">
        <v>0</v>
      </c>
      <c r="S830" s="289">
        <v>597639</v>
      </c>
      <c r="T830" s="289">
        <v>597639</v>
      </c>
      <c r="U830" s="289">
        <v>64869</v>
      </c>
      <c r="V830" s="287">
        <v>2017</v>
      </c>
      <c r="W830" s="404"/>
      <c r="X830" s="273" t="str">
        <f t="shared" si="12"/>
        <v/>
      </c>
    </row>
    <row r="831" spans="1:24" x14ac:dyDescent="0.2">
      <c r="A831" s="287">
        <v>50759</v>
      </c>
      <c r="B831" s="288" t="s">
        <v>38</v>
      </c>
      <c r="C831" s="288" t="s">
        <v>1387</v>
      </c>
      <c r="D831" s="288" t="s">
        <v>1064</v>
      </c>
      <c r="E831" s="288" t="s">
        <v>1313</v>
      </c>
      <c r="F831" s="287">
        <v>57144</v>
      </c>
      <c r="G831" s="288" t="s">
        <v>62</v>
      </c>
      <c r="H831" s="288" t="s">
        <v>1392</v>
      </c>
      <c r="I831" s="288" t="s">
        <v>63</v>
      </c>
      <c r="J831" s="287">
        <v>22</v>
      </c>
      <c r="K831" s="287">
        <v>2</v>
      </c>
      <c r="L831" s="288" t="s">
        <v>57</v>
      </c>
      <c r="M831" s="288" t="s">
        <v>40</v>
      </c>
      <c r="N831" s="288" t="s">
        <v>41</v>
      </c>
      <c r="O831" s="288" t="s">
        <v>42</v>
      </c>
      <c r="P831" s="288" t="s">
        <v>1387</v>
      </c>
      <c r="Q831" s="289">
        <v>0</v>
      </c>
      <c r="R831" s="289">
        <v>0</v>
      </c>
      <c r="S831" s="289">
        <v>236229</v>
      </c>
      <c r="T831" s="289">
        <v>236229</v>
      </c>
      <c r="U831" s="289">
        <v>25641</v>
      </c>
      <c r="V831" s="287">
        <v>2017</v>
      </c>
      <c r="W831" s="404"/>
      <c r="X831" s="273" t="str">
        <f t="shared" si="12"/>
        <v/>
      </c>
    </row>
    <row r="832" spans="1:24" x14ac:dyDescent="0.2">
      <c r="A832" s="287">
        <v>50768</v>
      </c>
      <c r="B832" s="288" t="s">
        <v>38</v>
      </c>
      <c r="C832" s="288" t="s">
        <v>1387</v>
      </c>
      <c r="D832" s="288" t="s">
        <v>1065</v>
      </c>
      <c r="E832" s="288" t="s">
        <v>1775</v>
      </c>
      <c r="F832" s="287">
        <v>57184</v>
      </c>
      <c r="G832" s="288" t="s">
        <v>62</v>
      </c>
      <c r="H832" s="288" t="s">
        <v>1392</v>
      </c>
      <c r="I832" s="288" t="s">
        <v>63</v>
      </c>
      <c r="J832" s="287">
        <v>22</v>
      </c>
      <c r="K832" s="287">
        <v>2</v>
      </c>
      <c r="L832" s="288" t="s">
        <v>57</v>
      </c>
      <c r="M832" s="288" t="s">
        <v>40</v>
      </c>
      <c r="N832" s="288" t="s">
        <v>41</v>
      </c>
      <c r="O832" s="288" t="s">
        <v>42</v>
      </c>
      <c r="P832" s="288" t="s">
        <v>1387</v>
      </c>
      <c r="Q832" s="289">
        <v>0</v>
      </c>
      <c r="R832" s="289">
        <v>0</v>
      </c>
      <c r="S832" s="289">
        <v>114564</v>
      </c>
      <c r="T832" s="289">
        <v>114564</v>
      </c>
      <c r="U832" s="289">
        <v>12435</v>
      </c>
      <c r="V832" s="287">
        <v>2017</v>
      </c>
      <c r="W832" s="404"/>
      <c r="X832" s="273" t="str">
        <f t="shared" si="12"/>
        <v/>
      </c>
    </row>
    <row r="833" spans="1:24" x14ac:dyDescent="0.2">
      <c r="A833" s="287">
        <v>50832</v>
      </c>
      <c r="B833" s="288" t="s">
        <v>38</v>
      </c>
      <c r="C833" s="288" t="s">
        <v>1387</v>
      </c>
      <c r="D833" s="288" t="s">
        <v>1066</v>
      </c>
      <c r="E833" s="288" t="s">
        <v>1303</v>
      </c>
      <c r="F833" s="287">
        <v>3477</v>
      </c>
      <c r="G833" s="288" t="s">
        <v>86</v>
      </c>
      <c r="H833" s="288" t="s">
        <v>1393</v>
      </c>
      <c r="I833" s="288" t="s">
        <v>63</v>
      </c>
      <c r="J833" s="287">
        <v>22</v>
      </c>
      <c r="K833" s="287">
        <v>1</v>
      </c>
      <c r="L833" s="288" t="s">
        <v>39</v>
      </c>
      <c r="M833" s="288" t="s">
        <v>40</v>
      </c>
      <c r="N833" s="288" t="s">
        <v>41</v>
      </c>
      <c r="O833" s="288" t="s">
        <v>42</v>
      </c>
      <c r="P833" s="288" t="s">
        <v>1387</v>
      </c>
      <c r="Q833" s="289">
        <v>0</v>
      </c>
      <c r="R833" s="289">
        <v>0</v>
      </c>
      <c r="S833" s="289">
        <v>60851</v>
      </c>
      <c r="T833" s="289">
        <v>60851</v>
      </c>
      <c r="U833" s="289">
        <v>6605</v>
      </c>
      <c r="V833" s="287">
        <v>2017</v>
      </c>
      <c r="W833" s="404"/>
      <c r="X833" s="273" t="str">
        <f t="shared" si="12"/>
        <v/>
      </c>
    </row>
    <row r="834" spans="1:24" x14ac:dyDescent="0.2">
      <c r="A834" s="287">
        <v>50873</v>
      </c>
      <c r="B834" s="288" t="s">
        <v>38</v>
      </c>
      <c r="C834" s="288" t="s">
        <v>1387</v>
      </c>
      <c r="D834" s="288" t="s">
        <v>1067</v>
      </c>
      <c r="E834" s="288" t="s">
        <v>97</v>
      </c>
      <c r="F834" s="287">
        <v>20541</v>
      </c>
      <c r="G834" s="288" t="s">
        <v>101</v>
      </c>
      <c r="H834" s="288" t="s">
        <v>1393</v>
      </c>
      <c r="I834" s="288" t="s">
        <v>63</v>
      </c>
      <c r="J834" s="287">
        <v>22</v>
      </c>
      <c r="K834" s="287">
        <v>2</v>
      </c>
      <c r="L834" s="288" t="s">
        <v>57</v>
      </c>
      <c r="M834" s="288" t="s">
        <v>47</v>
      </c>
      <c r="N834" s="288" t="s">
        <v>20</v>
      </c>
      <c r="O834" s="288" t="s">
        <v>69</v>
      </c>
      <c r="P834" s="288" t="s">
        <v>50</v>
      </c>
      <c r="Q834" s="289">
        <v>125557</v>
      </c>
      <c r="R834" s="289">
        <v>125557</v>
      </c>
      <c r="S834" s="289">
        <v>1040584</v>
      </c>
      <c r="T834" s="289">
        <v>1040584</v>
      </c>
      <c r="U834" s="289">
        <v>50673.737999999998</v>
      </c>
      <c r="V834" s="287">
        <v>2017</v>
      </c>
      <c r="W834" s="404"/>
      <c r="X834" s="273" t="str">
        <f t="shared" si="12"/>
        <v/>
      </c>
    </row>
    <row r="835" spans="1:24" x14ac:dyDescent="0.2">
      <c r="A835" s="287">
        <v>50873</v>
      </c>
      <c r="B835" s="288" t="s">
        <v>38</v>
      </c>
      <c r="C835" s="288" t="s">
        <v>1387</v>
      </c>
      <c r="D835" s="288" t="s">
        <v>1067</v>
      </c>
      <c r="E835" s="288" t="s">
        <v>97</v>
      </c>
      <c r="F835" s="287">
        <v>20541</v>
      </c>
      <c r="G835" s="288" t="s">
        <v>101</v>
      </c>
      <c r="H835" s="288" t="s">
        <v>1393</v>
      </c>
      <c r="I835" s="288" t="s">
        <v>63</v>
      </c>
      <c r="J835" s="287">
        <v>22</v>
      </c>
      <c r="K835" s="287">
        <v>2</v>
      </c>
      <c r="L835" s="288" t="s">
        <v>57</v>
      </c>
      <c r="M835" s="288" t="s">
        <v>47</v>
      </c>
      <c r="N835" s="288" t="s">
        <v>21</v>
      </c>
      <c r="O835" s="288" t="s">
        <v>87</v>
      </c>
      <c r="P835" s="288" t="s">
        <v>50</v>
      </c>
      <c r="Q835" s="289">
        <v>70626</v>
      </c>
      <c r="R835" s="289">
        <v>70626</v>
      </c>
      <c r="S835" s="289">
        <v>999731</v>
      </c>
      <c r="T835" s="289">
        <v>999731</v>
      </c>
      <c r="U835" s="289">
        <v>48684.262000000002</v>
      </c>
      <c r="V835" s="287">
        <v>2017</v>
      </c>
      <c r="W835" s="404"/>
      <c r="X835" s="273" t="str">
        <f t="shared" si="12"/>
        <v/>
      </c>
    </row>
    <row r="836" spans="1:24" x14ac:dyDescent="0.2">
      <c r="A836" s="287">
        <v>50877</v>
      </c>
      <c r="B836" s="288" t="s">
        <v>38</v>
      </c>
      <c r="C836" s="288" t="s">
        <v>1387</v>
      </c>
      <c r="D836" s="288" t="s">
        <v>1068</v>
      </c>
      <c r="E836" s="288" t="s">
        <v>97</v>
      </c>
      <c r="F836" s="287">
        <v>20541</v>
      </c>
      <c r="G836" s="288" t="s">
        <v>86</v>
      </c>
      <c r="H836" s="288" t="s">
        <v>1393</v>
      </c>
      <c r="I836" s="288" t="s">
        <v>63</v>
      </c>
      <c r="J836" s="287">
        <v>22</v>
      </c>
      <c r="K836" s="287">
        <v>2</v>
      </c>
      <c r="L836" s="288" t="s">
        <v>57</v>
      </c>
      <c r="M836" s="288" t="s">
        <v>47</v>
      </c>
      <c r="N836" s="288" t="s">
        <v>20</v>
      </c>
      <c r="O836" s="288" t="s">
        <v>69</v>
      </c>
      <c r="P836" s="288" t="s">
        <v>50</v>
      </c>
      <c r="Q836" s="289">
        <v>284033</v>
      </c>
      <c r="R836" s="289">
        <v>284033</v>
      </c>
      <c r="S836" s="289">
        <v>2353894</v>
      </c>
      <c r="T836" s="289">
        <v>2353894</v>
      </c>
      <c r="U836" s="289">
        <v>123493.28</v>
      </c>
      <c r="V836" s="287">
        <v>2017</v>
      </c>
      <c r="W836" s="404"/>
      <c r="X836" s="273" t="str">
        <f t="shared" si="12"/>
        <v/>
      </c>
    </row>
    <row r="837" spans="1:24" x14ac:dyDescent="0.2">
      <c r="A837" s="287">
        <v>50877</v>
      </c>
      <c r="B837" s="288" t="s">
        <v>38</v>
      </c>
      <c r="C837" s="288" t="s">
        <v>1387</v>
      </c>
      <c r="D837" s="288" t="s">
        <v>1068</v>
      </c>
      <c r="E837" s="288" t="s">
        <v>97</v>
      </c>
      <c r="F837" s="287">
        <v>20541</v>
      </c>
      <c r="G837" s="288" t="s">
        <v>86</v>
      </c>
      <c r="H837" s="288" t="s">
        <v>1393</v>
      </c>
      <c r="I837" s="288" t="s">
        <v>63</v>
      </c>
      <c r="J837" s="287">
        <v>22</v>
      </c>
      <c r="K837" s="287">
        <v>2</v>
      </c>
      <c r="L837" s="288" t="s">
        <v>57</v>
      </c>
      <c r="M837" s="288" t="s">
        <v>47</v>
      </c>
      <c r="N837" s="288" t="s">
        <v>21</v>
      </c>
      <c r="O837" s="288" t="s">
        <v>87</v>
      </c>
      <c r="P837" s="288" t="s">
        <v>50</v>
      </c>
      <c r="Q837" s="289">
        <v>159769</v>
      </c>
      <c r="R837" s="289">
        <v>159769</v>
      </c>
      <c r="S837" s="289">
        <v>2261651</v>
      </c>
      <c r="T837" s="289">
        <v>2261651</v>
      </c>
      <c r="U837" s="289">
        <v>118653.72</v>
      </c>
      <c r="V837" s="287">
        <v>2017</v>
      </c>
      <c r="W837" s="404"/>
      <c r="X837" s="273" t="str">
        <f t="shared" si="12"/>
        <v/>
      </c>
    </row>
    <row r="838" spans="1:24" x14ac:dyDescent="0.2">
      <c r="A838" s="287">
        <v>50877</v>
      </c>
      <c r="B838" s="288" t="s">
        <v>38</v>
      </c>
      <c r="C838" s="288" t="s">
        <v>1387</v>
      </c>
      <c r="D838" s="288" t="s">
        <v>1068</v>
      </c>
      <c r="E838" s="288" t="s">
        <v>97</v>
      </c>
      <c r="F838" s="287">
        <v>20541</v>
      </c>
      <c r="G838" s="288" t="s">
        <v>86</v>
      </c>
      <c r="H838" s="288" t="s">
        <v>1393</v>
      </c>
      <c r="I838" s="288" t="s">
        <v>63</v>
      </c>
      <c r="J838" s="287">
        <v>22</v>
      </c>
      <c r="K838" s="287">
        <v>2</v>
      </c>
      <c r="L838" s="288" t="s">
        <v>57</v>
      </c>
      <c r="M838" s="288" t="s">
        <v>47</v>
      </c>
      <c r="N838" s="288" t="s">
        <v>44</v>
      </c>
      <c r="O838" s="288" t="s">
        <v>44</v>
      </c>
      <c r="P838" s="288" t="s">
        <v>1195</v>
      </c>
      <c r="Q838" s="289">
        <v>0</v>
      </c>
      <c r="R838" s="289">
        <v>0</v>
      </c>
      <c r="S838" s="289">
        <v>0</v>
      </c>
      <c r="T838" s="289">
        <v>0</v>
      </c>
      <c r="U838" s="289">
        <v>0</v>
      </c>
      <c r="V838" s="287">
        <v>2017</v>
      </c>
      <c r="W838" s="404"/>
      <c r="X838" s="273" t="str">
        <f t="shared" si="12"/>
        <v/>
      </c>
    </row>
    <row r="839" spans="1:24" x14ac:dyDescent="0.2">
      <c r="A839" s="287">
        <v>50878</v>
      </c>
      <c r="B839" s="288" t="s">
        <v>38</v>
      </c>
      <c r="C839" s="288" t="s">
        <v>1387</v>
      </c>
      <c r="D839" s="288" t="s">
        <v>1069</v>
      </c>
      <c r="E839" s="288" t="s">
        <v>97</v>
      </c>
      <c r="F839" s="287">
        <v>20541</v>
      </c>
      <c r="G839" s="288" t="s">
        <v>86</v>
      </c>
      <c r="H839" s="288" t="s">
        <v>1393</v>
      </c>
      <c r="I839" s="288" t="s">
        <v>63</v>
      </c>
      <c r="J839" s="287">
        <v>22</v>
      </c>
      <c r="K839" s="287">
        <v>2</v>
      </c>
      <c r="L839" s="288" t="s">
        <v>57</v>
      </c>
      <c r="M839" s="288" t="s">
        <v>47</v>
      </c>
      <c r="N839" s="288" t="s">
        <v>20</v>
      </c>
      <c r="O839" s="288" t="s">
        <v>69</v>
      </c>
      <c r="P839" s="288" t="s">
        <v>50</v>
      </c>
      <c r="Q839" s="289">
        <v>307767</v>
      </c>
      <c r="R839" s="289">
        <v>307767</v>
      </c>
      <c r="S839" s="289">
        <v>2550615</v>
      </c>
      <c r="T839" s="289">
        <v>2550615</v>
      </c>
      <c r="U839" s="289">
        <v>149705.5</v>
      </c>
      <c r="V839" s="287">
        <v>2017</v>
      </c>
      <c r="W839" s="404"/>
      <c r="X839" s="273" t="str">
        <f t="shared" ref="X839:X902" si="13">IF(OR(K839&gt;3,T839=0),"",IF(N839="WDS",T839/U839,""))</f>
        <v/>
      </c>
    </row>
    <row r="840" spans="1:24" x14ac:dyDescent="0.2">
      <c r="A840" s="287">
        <v>50878</v>
      </c>
      <c r="B840" s="288" t="s">
        <v>38</v>
      </c>
      <c r="C840" s="288" t="s">
        <v>1387</v>
      </c>
      <c r="D840" s="288" t="s">
        <v>1069</v>
      </c>
      <c r="E840" s="288" t="s">
        <v>97</v>
      </c>
      <c r="F840" s="287">
        <v>20541</v>
      </c>
      <c r="G840" s="288" t="s">
        <v>86</v>
      </c>
      <c r="H840" s="288" t="s">
        <v>1393</v>
      </c>
      <c r="I840" s="288" t="s">
        <v>63</v>
      </c>
      <c r="J840" s="287">
        <v>22</v>
      </c>
      <c r="K840" s="287">
        <v>2</v>
      </c>
      <c r="L840" s="288" t="s">
        <v>57</v>
      </c>
      <c r="M840" s="288" t="s">
        <v>47</v>
      </c>
      <c r="N840" s="288" t="s">
        <v>21</v>
      </c>
      <c r="O840" s="288" t="s">
        <v>87</v>
      </c>
      <c r="P840" s="288" t="s">
        <v>50</v>
      </c>
      <c r="Q840" s="289">
        <v>173121</v>
      </c>
      <c r="R840" s="289">
        <v>173121</v>
      </c>
      <c r="S840" s="289">
        <v>2450619</v>
      </c>
      <c r="T840" s="289">
        <v>2450619</v>
      </c>
      <c r="U840" s="289">
        <v>143837.5</v>
      </c>
      <c r="V840" s="287">
        <v>2017</v>
      </c>
      <c r="W840" s="404"/>
      <c r="X840" s="273" t="str">
        <f t="shared" si="13"/>
        <v/>
      </c>
    </row>
    <row r="841" spans="1:24" s="184" customFormat="1" x14ac:dyDescent="0.2">
      <c r="A841" s="287">
        <v>50880</v>
      </c>
      <c r="B841" s="288" t="s">
        <v>38</v>
      </c>
      <c r="C841" s="288" t="s">
        <v>1387</v>
      </c>
      <c r="D841" s="288" t="s">
        <v>245</v>
      </c>
      <c r="E841" s="288" t="s">
        <v>97</v>
      </c>
      <c r="F841" s="287">
        <v>20541</v>
      </c>
      <c r="G841" s="288" t="s">
        <v>86</v>
      </c>
      <c r="H841" s="288" t="s">
        <v>1393</v>
      </c>
      <c r="I841" s="288" t="s">
        <v>63</v>
      </c>
      <c r="J841" s="287">
        <v>22</v>
      </c>
      <c r="K841" s="287">
        <v>2</v>
      </c>
      <c r="L841" s="288" t="s">
        <v>57</v>
      </c>
      <c r="M841" s="288" t="s">
        <v>47</v>
      </c>
      <c r="N841" s="288" t="s">
        <v>20</v>
      </c>
      <c r="O841" s="288" t="s">
        <v>69</v>
      </c>
      <c r="P841" s="288" t="s">
        <v>50</v>
      </c>
      <c r="Q841" s="289">
        <v>263883</v>
      </c>
      <c r="R841" s="289">
        <v>263883</v>
      </c>
      <c r="S841" s="289">
        <v>2186891</v>
      </c>
      <c r="T841" s="289">
        <v>2186891</v>
      </c>
      <c r="U841" s="289">
        <v>115405.09</v>
      </c>
      <c r="V841" s="287">
        <v>2017</v>
      </c>
      <c r="W841" s="460"/>
      <c r="X841" s="453" t="str">
        <f t="shared" si="13"/>
        <v/>
      </c>
    </row>
    <row r="842" spans="1:24" x14ac:dyDescent="0.2">
      <c r="A842" s="287">
        <v>50880</v>
      </c>
      <c r="B842" s="288" t="s">
        <v>38</v>
      </c>
      <c r="C842" s="288" t="s">
        <v>1387</v>
      </c>
      <c r="D842" s="288" t="s">
        <v>245</v>
      </c>
      <c r="E842" s="288" t="s">
        <v>97</v>
      </c>
      <c r="F842" s="287">
        <v>20541</v>
      </c>
      <c r="G842" s="288" t="s">
        <v>86</v>
      </c>
      <c r="H842" s="288" t="s">
        <v>1393</v>
      </c>
      <c r="I842" s="288" t="s">
        <v>63</v>
      </c>
      <c r="J842" s="287">
        <v>22</v>
      </c>
      <c r="K842" s="287">
        <v>2</v>
      </c>
      <c r="L842" s="288" t="s">
        <v>57</v>
      </c>
      <c r="M842" s="288" t="s">
        <v>47</v>
      </c>
      <c r="N842" s="288" t="s">
        <v>21</v>
      </c>
      <c r="O842" s="288" t="s">
        <v>87</v>
      </c>
      <c r="P842" s="288" t="s">
        <v>50</v>
      </c>
      <c r="Q842" s="289">
        <v>148430</v>
      </c>
      <c r="R842" s="289">
        <v>148430</v>
      </c>
      <c r="S842" s="289">
        <v>2101128</v>
      </c>
      <c r="T842" s="289">
        <v>2101128</v>
      </c>
      <c r="U842" s="289">
        <v>110878.91</v>
      </c>
      <c r="V842" s="287">
        <v>2017</v>
      </c>
      <c r="W842" s="404"/>
      <c r="X842" s="273" t="str">
        <f t="shared" si="13"/>
        <v/>
      </c>
    </row>
    <row r="843" spans="1:24" x14ac:dyDescent="0.2">
      <c r="A843" s="287">
        <v>50882</v>
      </c>
      <c r="B843" s="288" t="s">
        <v>38</v>
      </c>
      <c r="C843" s="288" t="s">
        <v>1387</v>
      </c>
      <c r="D843" s="288" t="s">
        <v>246</v>
      </c>
      <c r="E843" s="288" t="s">
        <v>97</v>
      </c>
      <c r="F843" s="287">
        <v>20541</v>
      </c>
      <c r="G843" s="288" t="s">
        <v>62</v>
      </c>
      <c r="H843" s="288" t="s">
        <v>1392</v>
      </c>
      <c r="I843" s="288" t="s">
        <v>63</v>
      </c>
      <c r="J843" s="287">
        <v>22</v>
      </c>
      <c r="K843" s="287">
        <v>2</v>
      </c>
      <c r="L843" s="288" t="s">
        <v>57</v>
      </c>
      <c r="M843" s="288" t="s">
        <v>47</v>
      </c>
      <c r="N843" s="288" t="s">
        <v>20</v>
      </c>
      <c r="O843" s="288" t="s">
        <v>69</v>
      </c>
      <c r="P843" s="288" t="s">
        <v>50</v>
      </c>
      <c r="Q843" s="289">
        <v>449921</v>
      </c>
      <c r="R843" s="289">
        <v>449921</v>
      </c>
      <c r="S843" s="289">
        <v>3728761</v>
      </c>
      <c r="T843" s="289">
        <v>3728761</v>
      </c>
      <c r="U843" s="289">
        <v>201067.87</v>
      </c>
      <c r="V843" s="287">
        <v>2017</v>
      </c>
      <c r="W843" s="404"/>
      <c r="X843" s="273" t="str">
        <f t="shared" si="13"/>
        <v/>
      </c>
    </row>
    <row r="844" spans="1:24" x14ac:dyDescent="0.2">
      <c r="A844" s="287">
        <v>50882</v>
      </c>
      <c r="B844" s="288" t="s">
        <v>38</v>
      </c>
      <c r="C844" s="288" t="s">
        <v>1387</v>
      </c>
      <c r="D844" s="288" t="s">
        <v>246</v>
      </c>
      <c r="E844" s="288" t="s">
        <v>97</v>
      </c>
      <c r="F844" s="287">
        <v>20541</v>
      </c>
      <c r="G844" s="288" t="s">
        <v>62</v>
      </c>
      <c r="H844" s="288" t="s">
        <v>1392</v>
      </c>
      <c r="I844" s="288" t="s">
        <v>63</v>
      </c>
      <c r="J844" s="287">
        <v>22</v>
      </c>
      <c r="K844" s="287">
        <v>2</v>
      </c>
      <c r="L844" s="288" t="s">
        <v>57</v>
      </c>
      <c r="M844" s="288" t="s">
        <v>47</v>
      </c>
      <c r="N844" s="288" t="s">
        <v>21</v>
      </c>
      <c r="O844" s="288" t="s">
        <v>87</v>
      </c>
      <c r="P844" s="288" t="s">
        <v>50</v>
      </c>
      <c r="Q844" s="289">
        <v>253085</v>
      </c>
      <c r="R844" s="289">
        <v>253085</v>
      </c>
      <c r="S844" s="289">
        <v>3582522</v>
      </c>
      <c r="T844" s="289">
        <v>3582522</v>
      </c>
      <c r="U844" s="289">
        <v>193182.13</v>
      </c>
      <c r="V844" s="287">
        <v>2017</v>
      </c>
      <c r="W844" s="404"/>
      <c r="X844" s="273" t="str">
        <f t="shared" si="13"/>
        <v/>
      </c>
    </row>
    <row r="845" spans="1:24" x14ac:dyDescent="0.2">
      <c r="A845" s="287">
        <v>50882</v>
      </c>
      <c r="B845" s="288" t="s">
        <v>38</v>
      </c>
      <c r="C845" s="288" t="s">
        <v>1387</v>
      </c>
      <c r="D845" s="288" t="s">
        <v>246</v>
      </c>
      <c r="E845" s="288" t="s">
        <v>97</v>
      </c>
      <c r="F845" s="287">
        <v>20541</v>
      </c>
      <c r="G845" s="288" t="s">
        <v>62</v>
      </c>
      <c r="H845" s="288" t="s">
        <v>1392</v>
      </c>
      <c r="I845" s="288" t="s">
        <v>63</v>
      </c>
      <c r="J845" s="287">
        <v>22</v>
      </c>
      <c r="K845" s="287">
        <v>2</v>
      </c>
      <c r="L845" s="288" t="s">
        <v>57</v>
      </c>
      <c r="M845" s="288" t="s">
        <v>47</v>
      </c>
      <c r="N845" s="288" t="s">
        <v>44</v>
      </c>
      <c r="O845" s="288" t="s">
        <v>44</v>
      </c>
      <c r="P845" s="288" t="s">
        <v>1195</v>
      </c>
      <c r="Q845" s="289">
        <v>0</v>
      </c>
      <c r="R845" s="289">
        <v>0</v>
      </c>
      <c r="S845" s="289">
        <v>0</v>
      </c>
      <c r="T845" s="289">
        <v>0</v>
      </c>
      <c r="U845" s="289">
        <v>0</v>
      </c>
      <c r="V845" s="287">
        <v>2017</v>
      </c>
      <c r="W845" s="404"/>
      <c r="X845" s="273" t="str">
        <f t="shared" si="13"/>
        <v/>
      </c>
    </row>
    <row r="846" spans="1:24" x14ac:dyDescent="0.2">
      <c r="A846" s="287">
        <v>50883</v>
      </c>
      <c r="B846" s="288" t="s">
        <v>38</v>
      </c>
      <c r="C846" s="288" t="s">
        <v>1387</v>
      </c>
      <c r="D846" s="288" t="s">
        <v>247</v>
      </c>
      <c r="E846" s="288" t="s">
        <v>97</v>
      </c>
      <c r="F846" s="287">
        <v>20541</v>
      </c>
      <c r="G846" s="288" t="s">
        <v>46</v>
      </c>
      <c r="H846" s="288" t="s">
        <v>1393</v>
      </c>
      <c r="I846" s="288" t="s">
        <v>63</v>
      </c>
      <c r="J846" s="287">
        <v>22</v>
      </c>
      <c r="K846" s="287">
        <v>2</v>
      </c>
      <c r="L846" s="288" t="s">
        <v>57</v>
      </c>
      <c r="M846" s="288" t="s">
        <v>47</v>
      </c>
      <c r="N846" s="288" t="s">
        <v>20</v>
      </c>
      <c r="O846" s="288" t="s">
        <v>69</v>
      </c>
      <c r="P846" s="288" t="s">
        <v>50</v>
      </c>
      <c r="Q846" s="289">
        <v>476795</v>
      </c>
      <c r="R846" s="289">
        <v>476795</v>
      </c>
      <c r="S846" s="289">
        <v>3951553</v>
      </c>
      <c r="T846" s="289">
        <v>3951553</v>
      </c>
      <c r="U846" s="289">
        <v>237821.28</v>
      </c>
      <c r="V846" s="287">
        <v>2017</v>
      </c>
      <c r="W846" s="404"/>
      <c r="X846" s="273" t="str">
        <f t="shared" si="13"/>
        <v/>
      </c>
    </row>
    <row r="847" spans="1:24" x14ac:dyDescent="0.2">
      <c r="A847" s="287">
        <v>50883</v>
      </c>
      <c r="B847" s="288" t="s">
        <v>38</v>
      </c>
      <c r="C847" s="288" t="s">
        <v>1387</v>
      </c>
      <c r="D847" s="288" t="s">
        <v>247</v>
      </c>
      <c r="E847" s="288" t="s">
        <v>97</v>
      </c>
      <c r="F847" s="287">
        <v>20541</v>
      </c>
      <c r="G847" s="288" t="s">
        <v>46</v>
      </c>
      <c r="H847" s="288" t="s">
        <v>1393</v>
      </c>
      <c r="I847" s="288" t="s">
        <v>63</v>
      </c>
      <c r="J847" s="287">
        <v>22</v>
      </c>
      <c r="K847" s="287">
        <v>2</v>
      </c>
      <c r="L847" s="288" t="s">
        <v>57</v>
      </c>
      <c r="M847" s="288" t="s">
        <v>47</v>
      </c>
      <c r="N847" s="288" t="s">
        <v>21</v>
      </c>
      <c r="O847" s="288" t="s">
        <v>87</v>
      </c>
      <c r="P847" s="288" t="s">
        <v>50</v>
      </c>
      <c r="Q847" s="289">
        <v>268203</v>
      </c>
      <c r="R847" s="289">
        <v>268203</v>
      </c>
      <c r="S847" s="289">
        <v>3796504</v>
      </c>
      <c r="T847" s="289">
        <v>3796504</v>
      </c>
      <c r="U847" s="289">
        <v>228489.72</v>
      </c>
      <c r="V847" s="287">
        <v>2017</v>
      </c>
      <c r="W847" s="404"/>
      <c r="X847" s="273" t="str">
        <f t="shared" si="13"/>
        <v/>
      </c>
    </row>
    <row r="848" spans="1:24" x14ac:dyDescent="0.2">
      <c r="A848" s="287">
        <v>50907</v>
      </c>
      <c r="B848" s="288" t="s">
        <v>59</v>
      </c>
      <c r="C848" s="288" t="s">
        <v>1387</v>
      </c>
      <c r="D848" s="288" t="s">
        <v>1070</v>
      </c>
      <c r="E848" s="288" t="s">
        <v>1071</v>
      </c>
      <c r="F848" s="287">
        <v>14222</v>
      </c>
      <c r="G848" s="288" t="s">
        <v>62</v>
      </c>
      <c r="H848" s="288" t="s">
        <v>1392</v>
      </c>
      <c r="I848" s="288" t="s">
        <v>63</v>
      </c>
      <c r="J848" s="287">
        <v>562212</v>
      </c>
      <c r="K848" s="287">
        <v>5</v>
      </c>
      <c r="L848" s="288" t="s">
        <v>493</v>
      </c>
      <c r="M848" s="288" t="s">
        <v>47</v>
      </c>
      <c r="N848" s="288" t="s">
        <v>20</v>
      </c>
      <c r="O848" s="288" t="s">
        <v>69</v>
      </c>
      <c r="P848" s="288" t="s">
        <v>50</v>
      </c>
      <c r="Q848" s="289">
        <v>35917</v>
      </c>
      <c r="R848" s="289">
        <v>3349</v>
      </c>
      <c r="S848" s="289">
        <v>343476</v>
      </c>
      <c r="T848" s="289">
        <v>32038</v>
      </c>
      <c r="U848" s="289">
        <v>5282.5069999999996</v>
      </c>
      <c r="V848" s="287">
        <v>2017</v>
      </c>
      <c r="W848" s="404"/>
      <c r="X848" s="273" t="str">
        <f t="shared" si="13"/>
        <v/>
      </c>
    </row>
    <row r="849" spans="1:24" x14ac:dyDescent="0.2">
      <c r="A849" s="287">
        <v>50907</v>
      </c>
      <c r="B849" s="288" t="s">
        <v>59</v>
      </c>
      <c r="C849" s="288" t="s">
        <v>1387</v>
      </c>
      <c r="D849" s="288" t="s">
        <v>1070</v>
      </c>
      <c r="E849" s="288" t="s">
        <v>1071</v>
      </c>
      <c r="F849" s="287">
        <v>14222</v>
      </c>
      <c r="G849" s="288" t="s">
        <v>62</v>
      </c>
      <c r="H849" s="288" t="s">
        <v>1392</v>
      </c>
      <c r="I849" s="288" t="s">
        <v>63</v>
      </c>
      <c r="J849" s="287">
        <v>562212</v>
      </c>
      <c r="K849" s="287">
        <v>5</v>
      </c>
      <c r="L849" s="288" t="s">
        <v>493</v>
      </c>
      <c r="M849" s="288" t="s">
        <v>47</v>
      </c>
      <c r="N849" s="288" t="s">
        <v>21</v>
      </c>
      <c r="O849" s="288" t="s">
        <v>87</v>
      </c>
      <c r="P849" s="288" t="s">
        <v>50</v>
      </c>
      <c r="Q849" s="289">
        <v>20204</v>
      </c>
      <c r="R849" s="289">
        <v>1883</v>
      </c>
      <c r="S849" s="289">
        <v>329992</v>
      </c>
      <c r="T849" s="289">
        <v>30779</v>
      </c>
      <c r="U849" s="289">
        <v>5075.1530000000002</v>
      </c>
      <c r="V849" s="287">
        <v>2017</v>
      </c>
      <c r="W849" s="404"/>
      <c r="X849" s="273" t="str">
        <f t="shared" si="13"/>
        <v/>
      </c>
    </row>
    <row r="850" spans="1:24" x14ac:dyDescent="0.2">
      <c r="A850" s="287">
        <v>50907</v>
      </c>
      <c r="B850" s="288" t="s">
        <v>59</v>
      </c>
      <c r="C850" s="288" t="s">
        <v>1387</v>
      </c>
      <c r="D850" s="288" t="s">
        <v>1070</v>
      </c>
      <c r="E850" s="288" t="s">
        <v>1071</v>
      </c>
      <c r="F850" s="287">
        <v>14222</v>
      </c>
      <c r="G850" s="288" t="s">
        <v>62</v>
      </c>
      <c r="H850" s="288" t="s">
        <v>1392</v>
      </c>
      <c r="I850" s="288" t="s">
        <v>63</v>
      </c>
      <c r="J850" s="287">
        <v>562212</v>
      </c>
      <c r="K850" s="287">
        <v>5</v>
      </c>
      <c r="L850" s="288" t="s">
        <v>493</v>
      </c>
      <c r="M850" s="288" t="s">
        <v>47</v>
      </c>
      <c r="N850" s="288" t="s">
        <v>44</v>
      </c>
      <c r="O850" s="288" t="s">
        <v>44</v>
      </c>
      <c r="P850" s="288" t="s">
        <v>1195</v>
      </c>
      <c r="Q850" s="289">
        <v>0</v>
      </c>
      <c r="R850" s="289">
        <v>0</v>
      </c>
      <c r="S850" s="289">
        <v>0</v>
      </c>
      <c r="T850" s="289">
        <v>0</v>
      </c>
      <c r="U850" s="289">
        <v>0</v>
      </c>
      <c r="V850" s="287">
        <v>2017</v>
      </c>
      <c r="W850" s="404"/>
      <c r="X850" s="273" t="str">
        <f t="shared" si="13"/>
        <v/>
      </c>
    </row>
    <row r="851" spans="1:24" x14ac:dyDescent="0.2">
      <c r="A851" s="287">
        <v>50955</v>
      </c>
      <c r="B851" s="288" t="s">
        <v>59</v>
      </c>
      <c r="C851" s="288" t="s">
        <v>1387</v>
      </c>
      <c r="D851" s="288" t="s">
        <v>1373</v>
      </c>
      <c r="E851" s="288" t="s">
        <v>1373</v>
      </c>
      <c r="F851" s="287">
        <v>5623</v>
      </c>
      <c r="G851" s="288" t="s">
        <v>86</v>
      </c>
      <c r="H851" s="288" t="s">
        <v>1393</v>
      </c>
      <c r="I851" s="288" t="s">
        <v>63</v>
      </c>
      <c r="J851" s="287">
        <v>325</v>
      </c>
      <c r="K851" s="287">
        <v>7</v>
      </c>
      <c r="L851" s="288" t="s">
        <v>489</v>
      </c>
      <c r="M851" s="288" t="s">
        <v>47</v>
      </c>
      <c r="N851" s="288" t="s">
        <v>44</v>
      </c>
      <c r="O851" s="288" t="s">
        <v>44</v>
      </c>
      <c r="P851" s="288" t="s">
        <v>1195</v>
      </c>
      <c r="Q851" s="289">
        <v>660301</v>
      </c>
      <c r="R851" s="289">
        <v>59944</v>
      </c>
      <c r="S851" s="289">
        <v>726333</v>
      </c>
      <c r="T851" s="289">
        <v>65937</v>
      </c>
      <c r="U851" s="289">
        <v>14623.855</v>
      </c>
      <c r="V851" s="287">
        <v>2017</v>
      </c>
      <c r="W851" s="404"/>
      <c r="X851" s="273" t="str">
        <f t="shared" si="13"/>
        <v/>
      </c>
    </row>
    <row r="852" spans="1:24" x14ac:dyDescent="0.2">
      <c r="A852" s="287">
        <v>50955</v>
      </c>
      <c r="B852" s="288" t="s">
        <v>59</v>
      </c>
      <c r="C852" s="288" t="s">
        <v>1387</v>
      </c>
      <c r="D852" s="288" t="s">
        <v>1373</v>
      </c>
      <c r="E852" s="288" t="s">
        <v>1373</v>
      </c>
      <c r="F852" s="287">
        <v>5623</v>
      </c>
      <c r="G852" s="288" t="s">
        <v>86</v>
      </c>
      <c r="H852" s="288" t="s">
        <v>1393</v>
      </c>
      <c r="I852" s="288" t="s">
        <v>63</v>
      </c>
      <c r="J852" s="287">
        <v>325</v>
      </c>
      <c r="K852" s="287">
        <v>7</v>
      </c>
      <c r="L852" s="288" t="s">
        <v>489</v>
      </c>
      <c r="M852" s="288" t="s">
        <v>47</v>
      </c>
      <c r="N852" s="288" t="s">
        <v>510</v>
      </c>
      <c r="O852" s="288" t="s">
        <v>72</v>
      </c>
      <c r="P852" s="288" t="s">
        <v>1195</v>
      </c>
      <c r="Q852" s="289">
        <v>5</v>
      </c>
      <c r="R852" s="289">
        <v>0</v>
      </c>
      <c r="S852" s="289">
        <v>15</v>
      </c>
      <c r="T852" s="289">
        <v>0</v>
      </c>
      <c r="U852" s="289">
        <v>0.252</v>
      </c>
      <c r="V852" s="287">
        <v>2017</v>
      </c>
      <c r="W852" s="404"/>
      <c r="X852" s="273" t="str">
        <f t="shared" si="13"/>
        <v/>
      </c>
    </row>
    <row r="853" spans="1:24" x14ac:dyDescent="0.2">
      <c r="A853" s="287">
        <v>50955</v>
      </c>
      <c r="B853" s="288" t="s">
        <v>59</v>
      </c>
      <c r="C853" s="288" t="s">
        <v>1387</v>
      </c>
      <c r="D853" s="288" t="s">
        <v>1373</v>
      </c>
      <c r="E853" s="288" t="s">
        <v>1373</v>
      </c>
      <c r="F853" s="287">
        <v>5623</v>
      </c>
      <c r="G853" s="288" t="s">
        <v>86</v>
      </c>
      <c r="H853" s="288" t="s">
        <v>1393</v>
      </c>
      <c r="I853" s="288" t="s">
        <v>63</v>
      </c>
      <c r="J853" s="287">
        <v>325</v>
      </c>
      <c r="K853" s="287">
        <v>7</v>
      </c>
      <c r="L853" s="288" t="s">
        <v>489</v>
      </c>
      <c r="M853" s="288" t="s">
        <v>47</v>
      </c>
      <c r="N853" s="288" t="s">
        <v>66</v>
      </c>
      <c r="O853" s="288" t="s">
        <v>66</v>
      </c>
      <c r="P853" s="288" t="s">
        <v>52</v>
      </c>
      <c r="Q853" s="289">
        <v>93</v>
      </c>
      <c r="R853" s="289">
        <v>9</v>
      </c>
      <c r="S853" s="289">
        <v>578</v>
      </c>
      <c r="T853" s="289">
        <v>57</v>
      </c>
      <c r="U853" s="289">
        <v>12.893000000000001</v>
      </c>
      <c r="V853" s="287">
        <v>2017</v>
      </c>
      <c r="W853" s="404"/>
      <c r="X853" s="273" t="str">
        <f t="shared" si="13"/>
        <v/>
      </c>
    </row>
    <row r="854" spans="1:24" x14ac:dyDescent="0.2">
      <c r="A854" s="287">
        <v>50978</v>
      </c>
      <c r="B854" s="288" t="s">
        <v>38</v>
      </c>
      <c r="C854" s="288" t="s">
        <v>1387</v>
      </c>
      <c r="D854" s="288" t="s">
        <v>248</v>
      </c>
      <c r="E854" s="288" t="s">
        <v>1072</v>
      </c>
      <c r="F854" s="287">
        <v>24202</v>
      </c>
      <c r="G854" s="288" t="s">
        <v>62</v>
      </c>
      <c r="H854" s="288" t="s">
        <v>1392</v>
      </c>
      <c r="I854" s="288" t="s">
        <v>63</v>
      </c>
      <c r="J854" s="287">
        <v>22</v>
      </c>
      <c r="K854" s="287">
        <v>2</v>
      </c>
      <c r="L854" s="288" t="s">
        <v>57</v>
      </c>
      <c r="M854" s="288" t="s">
        <v>43</v>
      </c>
      <c r="N854" s="288" t="s">
        <v>51</v>
      </c>
      <c r="O854" s="288" t="s">
        <v>51</v>
      </c>
      <c r="P854" s="288" t="s">
        <v>52</v>
      </c>
      <c r="Q854" s="289">
        <v>0</v>
      </c>
      <c r="R854" s="289">
        <v>0</v>
      </c>
      <c r="S854" s="289">
        <v>0</v>
      </c>
      <c r="T854" s="289">
        <v>0</v>
      </c>
      <c r="U854" s="289">
        <v>0</v>
      </c>
      <c r="V854" s="287">
        <v>2017</v>
      </c>
      <c r="W854" s="404" t="s">
        <v>662</v>
      </c>
      <c r="X854" s="273" t="str">
        <f t="shared" si="13"/>
        <v/>
      </c>
    </row>
    <row r="855" spans="1:24" x14ac:dyDescent="0.2">
      <c r="A855" s="287">
        <v>50978</v>
      </c>
      <c r="B855" s="288" t="s">
        <v>38</v>
      </c>
      <c r="C855" s="288" t="s">
        <v>1387</v>
      </c>
      <c r="D855" s="288" t="s">
        <v>248</v>
      </c>
      <c r="E855" s="288" t="s">
        <v>1072</v>
      </c>
      <c r="F855" s="287">
        <v>24202</v>
      </c>
      <c r="G855" s="288" t="s">
        <v>62</v>
      </c>
      <c r="H855" s="288" t="s">
        <v>1392</v>
      </c>
      <c r="I855" s="288" t="s">
        <v>63</v>
      </c>
      <c r="J855" s="287">
        <v>22</v>
      </c>
      <c r="K855" s="287">
        <v>2</v>
      </c>
      <c r="L855" s="288" t="s">
        <v>57</v>
      </c>
      <c r="M855" s="288" t="s">
        <v>43</v>
      </c>
      <c r="N855" s="288" t="s">
        <v>44</v>
      </c>
      <c r="O855" s="288" t="s">
        <v>44</v>
      </c>
      <c r="P855" s="288" t="s">
        <v>1195</v>
      </c>
      <c r="Q855" s="289">
        <v>0</v>
      </c>
      <c r="R855" s="289">
        <v>0</v>
      </c>
      <c r="S855" s="289">
        <v>0</v>
      </c>
      <c r="T855" s="289">
        <v>0</v>
      </c>
      <c r="U855" s="289">
        <v>19881</v>
      </c>
      <c r="V855" s="287">
        <v>2017</v>
      </c>
      <c r="W855" s="404" t="s">
        <v>662</v>
      </c>
      <c r="X855" s="273" t="str">
        <f t="shared" si="13"/>
        <v/>
      </c>
    </row>
    <row r="856" spans="1:24" x14ac:dyDescent="0.2">
      <c r="A856" s="287">
        <v>50978</v>
      </c>
      <c r="B856" s="288" t="s">
        <v>38</v>
      </c>
      <c r="C856" s="288" t="s">
        <v>1387</v>
      </c>
      <c r="D856" s="288" t="s">
        <v>248</v>
      </c>
      <c r="E856" s="288" t="s">
        <v>1072</v>
      </c>
      <c r="F856" s="287">
        <v>24202</v>
      </c>
      <c r="G856" s="288" t="s">
        <v>62</v>
      </c>
      <c r="H856" s="288" t="s">
        <v>1392</v>
      </c>
      <c r="I856" s="288" t="s">
        <v>63</v>
      </c>
      <c r="J856" s="287">
        <v>22</v>
      </c>
      <c r="K856" s="287">
        <v>2</v>
      </c>
      <c r="L856" s="288" t="s">
        <v>57</v>
      </c>
      <c r="M856" s="288" t="s">
        <v>46</v>
      </c>
      <c r="N856" s="288" t="s">
        <v>51</v>
      </c>
      <c r="O856" s="288" t="s">
        <v>51</v>
      </c>
      <c r="P856" s="288" t="s">
        <v>52</v>
      </c>
      <c r="Q856" s="289">
        <v>0</v>
      </c>
      <c r="R856" s="289">
        <v>0</v>
      </c>
      <c r="S856" s="289">
        <v>0</v>
      </c>
      <c r="T856" s="289">
        <v>0</v>
      </c>
      <c r="U856" s="289">
        <v>0</v>
      </c>
      <c r="V856" s="287">
        <v>2017</v>
      </c>
      <c r="W856" s="404" t="s">
        <v>662</v>
      </c>
      <c r="X856" s="273" t="str">
        <f t="shared" si="13"/>
        <v/>
      </c>
    </row>
    <row r="857" spans="1:24" x14ac:dyDescent="0.2">
      <c r="A857" s="287">
        <v>50978</v>
      </c>
      <c r="B857" s="288" t="s">
        <v>38</v>
      </c>
      <c r="C857" s="288" t="s">
        <v>1387</v>
      </c>
      <c r="D857" s="288" t="s">
        <v>248</v>
      </c>
      <c r="E857" s="288" t="s">
        <v>1072</v>
      </c>
      <c r="F857" s="287">
        <v>24202</v>
      </c>
      <c r="G857" s="288" t="s">
        <v>62</v>
      </c>
      <c r="H857" s="288" t="s">
        <v>1392</v>
      </c>
      <c r="I857" s="288" t="s">
        <v>63</v>
      </c>
      <c r="J857" s="287">
        <v>22</v>
      </c>
      <c r="K857" s="287">
        <v>2</v>
      </c>
      <c r="L857" s="288" t="s">
        <v>57</v>
      </c>
      <c r="M857" s="288" t="s">
        <v>46</v>
      </c>
      <c r="N857" s="288" t="s">
        <v>44</v>
      </c>
      <c r="O857" s="288" t="s">
        <v>44</v>
      </c>
      <c r="P857" s="288" t="s">
        <v>1195</v>
      </c>
      <c r="Q857" s="289">
        <v>731002</v>
      </c>
      <c r="R857" s="289">
        <v>731002</v>
      </c>
      <c r="S857" s="289">
        <v>749278</v>
      </c>
      <c r="T857" s="289">
        <v>749278</v>
      </c>
      <c r="U857" s="289">
        <v>65380</v>
      </c>
      <c r="V857" s="287">
        <v>2017</v>
      </c>
      <c r="W857" s="404" t="s">
        <v>662</v>
      </c>
      <c r="X857" s="273" t="str">
        <f t="shared" si="13"/>
        <v/>
      </c>
    </row>
    <row r="858" spans="1:24" x14ac:dyDescent="0.2">
      <c r="A858" s="287">
        <v>50999</v>
      </c>
      <c r="B858" s="288" t="s">
        <v>38</v>
      </c>
      <c r="C858" s="288" t="s">
        <v>1387</v>
      </c>
      <c r="D858" s="288" t="s">
        <v>1073</v>
      </c>
      <c r="E858" s="288" t="s">
        <v>1395</v>
      </c>
      <c r="F858" s="287">
        <v>39006</v>
      </c>
      <c r="G858" s="288" t="s">
        <v>95</v>
      </c>
      <c r="H858" s="288" t="s">
        <v>1393</v>
      </c>
      <c r="I858" s="288" t="s">
        <v>63</v>
      </c>
      <c r="J858" s="287">
        <v>22</v>
      </c>
      <c r="K858" s="287">
        <v>2</v>
      </c>
      <c r="L858" s="288" t="s">
        <v>57</v>
      </c>
      <c r="M858" s="288" t="s">
        <v>40</v>
      </c>
      <c r="N858" s="288" t="s">
        <v>41</v>
      </c>
      <c r="O858" s="288" t="s">
        <v>42</v>
      </c>
      <c r="P858" s="288" t="s">
        <v>1387</v>
      </c>
      <c r="Q858" s="289">
        <v>0</v>
      </c>
      <c r="R858" s="289">
        <v>0</v>
      </c>
      <c r="S858" s="289">
        <v>326694</v>
      </c>
      <c r="T858" s="289">
        <v>326694</v>
      </c>
      <c r="U858" s="289">
        <v>35460</v>
      </c>
      <c r="V858" s="287">
        <v>2017</v>
      </c>
      <c r="W858" s="404"/>
      <c r="X858" s="273" t="str">
        <f t="shared" si="13"/>
        <v/>
      </c>
    </row>
    <row r="859" spans="1:24" x14ac:dyDescent="0.2">
      <c r="A859" s="287">
        <v>51026</v>
      </c>
      <c r="B859" s="288" t="s">
        <v>38</v>
      </c>
      <c r="C859" s="288" t="s">
        <v>1387</v>
      </c>
      <c r="D859" s="288" t="s">
        <v>1074</v>
      </c>
      <c r="E859" s="288" t="s">
        <v>2307</v>
      </c>
      <c r="F859" s="287">
        <v>54824</v>
      </c>
      <c r="G859" s="288" t="s">
        <v>94</v>
      </c>
      <c r="H859" s="288" t="s">
        <v>1393</v>
      </c>
      <c r="I859" s="288" t="s">
        <v>63</v>
      </c>
      <c r="J859" s="287">
        <v>22</v>
      </c>
      <c r="K859" s="287">
        <v>2</v>
      </c>
      <c r="L859" s="288" t="s">
        <v>57</v>
      </c>
      <c r="M859" s="288" t="s">
        <v>47</v>
      </c>
      <c r="N859" s="288" t="s">
        <v>74</v>
      </c>
      <c r="O859" s="288" t="s">
        <v>75</v>
      </c>
      <c r="P859" s="288" t="s">
        <v>50</v>
      </c>
      <c r="Q859" s="289">
        <v>264588</v>
      </c>
      <c r="R859" s="289">
        <v>264588</v>
      </c>
      <c r="S859" s="289">
        <v>2249001</v>
      </c>
      <c r="T859" s="289">
        <v>2249001</v>
      </c>
      <c r="U859" s="289">
        <v>165945</v>
      </c>
      <c r="V859" s="287">
        <v>2017</v>
      </c>
      <c r="W859" s="404"/>
      <c r="X859" s="273">
        <f t="shared" si="13"/>
        <v>13.552689143993492</v>
      </c>
    </row>
    <row r="860" spans="1:24" x14ac:dyDescent="0.2">
      <c r="A860" s="287">
        <v>51030</v>
      </c>
      <c r="B860" s="288" t="s">
        <v>38</v>
      </c>
      <c r="C860" s="288" t="s">
        <v>1387</v>
      </c>
      <c r="D860" s="288" t="s">
        <v>143</v>
      </c>
      <c r="E860" s="288" t="s">
        <v>144</v>
      </c>
      <c r="F860" s="287">
        <v>27769</v>
      </c>
      <c r="G860" s="288" t="s">
        <v>140</v>
      </c>
      <c r="H860" s="288" t="s">
        <v>1393</v>
      </c>
      <c r="I860" s="288" t="s">
        <v>63</v>
      </c>
      <c r="J860" s="287">
        <v>22</v>
      </c>
      <c r="K860" s="287">
        <v>2</v>
      </c>
      <c r="L860" s="288" t="s">
        <v>57</v>
      </c>
      <c r="M860" s="288" t="s">
        <v>43</v>
      </c>
      <c r="N860" s="288" t="s">
        <v>51</v>
      </c>
      <c r="O860" s="288" t="s">
        <v>51</v>
      </c>
      <c r="P860" s="288" t="s">
        <v>52</v>
      </c>
      <c r="Q860" s="289">
        <v>0</v>
      </c>
      <c r="R860" s="289">
        <v>0</v>
      </c>
      <c r="S860" s="289">
        <v>0</v>
      </c>
      <c r="T860" s="289">
        <v>0</v>
      </c>
      <c r="U860" s="289">
        <v>2188.1550000000002</v>
      </c>
      <c r="V860" s="287">
        <v>2017</v>
      </c>
      <c r="W860" s="404" t="s">
        <v>662</v>
      </c>
      <c r="X860" s="273" t="str">
        <f t="shared" si="13"/>
        <v/>
      </c>
    </row>
    <row r="861" spans="1:24" x14ac:dyDescent="0.2">
      <c r="A861" s="287">
        <v>51030</v>
      </c>
      <c r="B861" s="288" t="s">
        <v>38</v>
      </c>
      <c r="C861" s="288" t="s">
        <v>1387</v>
      </c>
      <c r="D861" s="288" t="s">
        <v>143</v>
      </c>
      <c r="E861" s="288" t="s">
        <v>144</v>
      </c>
      <c r="F861" s="287">
        <v>27769</v>
      </c>
      <c r="G861" s="288" t="s">
        <v>140</v>
      </c>
      <c r="H861" s="288" t="s">
        <v>1393</v>
      </c>
      <c r="I861" s="288" t="s">
        <v>63</v>
      </c>
      <c r="J861" s="287">
        <v>22</v>
      </c>
      <c r="K861" s="287">
        <v>2</v>
      </c>
      <c r="L861" s="288" t="s">
        <v>57</v>
      </c>
      <c r="M861" s="288" t="s">
        <v>43</v>
      </c>
      <c r="N861" s="288" t="s">
        <v>44</v>
      </c>
      <c r="O861" s="288" t="s">
        <v>44</v>
      </c>
      <c r="P861" s="288" t="s">
        <v>1195</v>
      </c>
      <c r="Q861" s="289">
        <v>160826</v>
      </c>
      <c r="R861" s="289">
        <v>160826</v>
      </c>
      <c r="S861" s="289">
        <v>164983</v>
      </c>
      <c r="T861" s="289">
        <v>164983</v>
      </c>
      <c r="U861" s="289">
        <v>179770.85</v>
      </c>
      <c r="V861" s="287">
        <v>2017</v>
      </c>
      <c r="W861" s="404" t="s">
        <v>662</v>
      </c>
      <c r="X861" s="273" t="str">
        <f t="shared" si="13"/>
        <v/>
      </c>
    </row>
    <row r="862" spans="1:24" x14ac:dyDescent="0.2">
      <c r="A862" s="287">
        <v>51030</v>
      </c>
      <c r="B862" s="288" t="s">
        <v>38</v>
      </c>
      <c r="C862" s="288" t="s">
        <v>1387</v>
      </c>
      <c r="D862" s="288" t="s">
        <v>143</v>
      </c>
      <c r="E862" s="288" t="s">
        <v>144</v>
      </c>
      <c r="F862" s="287">
        <v>27769</v>
      </c>
      <c r="G862" s="288" t="s">
        <v>140</v>
      </c>
      <c r="H862" s="288" t="s">
        <v>1393</v>
      </c>
      <c r="I862" s="288" t="s">
        <v>63</v>
      </c>
      <c r="J862" s="287">
        <v>22</v>
      </c>
      <c r="K862" s="287">
        <v>2</v>
      </c>
      <c r="L862" s="288" t="s">
        <v>57</v>
      </c>
      <c r="M862" s="288" t="s">
        <v>46</v>
      </c>
      <c r="N862" s="288" t="s">
        <v>51</v>
      </c>
      <c r="O862" s="288" t="s">
        <v>51</v>
      </c>
      <c r="P862" s="288" t="s">
        <v>52</v>
      </c>
      <c r="Q862" s="289">
        <v>9218</v>
      </c>
      <c r="R862" s="289">
        <v>9218</v>
      </c>
      <c r="S862" s="289">
        <v>53371</v>
      </c>
      <c r="T862" s="289">
        <v>53371</v>
      </c>
      <c r="U862" s="289">
        <v>4508.2060000000001</v>
      </c>
      <c r="V862" s="287">
        <v>2017</v>
      </c>
      <c r="W862" s="404" t="s">
        <v>662</v>
      </c>
      <c r="X862" s="273" t="str">
        <f t="shared" si="13"/>
        <v/>
      </c>
    </row>
    <row r="863" spans="1:24" x14ac:dyDescent="0.2">
      <c r="A863" s="287">
        <v>51030</v>
      </c>
      <c r="B863" s="288" t="s">
        <v>38</v>
      </c>
      <c r="C863" s="288" t="s">
        <v>1387</v>
      </c>
      <c r="D863" s="288" t="s">
        <v>143</v>
      </c>
      <c r="E863" s="288" t="s">
        <v>144</v>
      </c>
      <c r="F863" s="287">
        <v>27769</v>
      </c>
      <c r="G863" s="288" t="s">
        <v>140</v>
      </c>
      <c r="H863" s="288" t="s">
        <v>1393</v>
      </c>
      <c r="I863" s="288" t="s">
        <v>63</v>
      </c>
      <c r="J863" s="287">
        <v>22</v>
      </c>
      <c r="K863" s="287">
        <v>2</v>
      </c>
      <c r="L863" s="288" t="s">
        <v>57</v>
      </c>
      <c r="M863" s="288" t="s">
        <v>46</v>
      </c>
      <c r="N863" s="288" t="s">
        <v>44</v>
      </c>
      <c r="O863" s="288" t="s">
        <v>44</v>
      </c>
      <c r="P863" s="288" t="s">
        <v>1195</v>
      </c>
      <c r="Q863" s="289">
        <v>3916268</v>
      </c>
      <c r="R863" s="289">
        <v>3916268</v>
      </c>
      <c r="S863" s="289">
        <v>4017780</v>
      </c>
      <c r="T863" s="289">
        <v>4017780</v>
      </c>
      <c r="U863" s="289">
        <v>326936.78999999998</v>
      </c>
      <c r="V863" s="287">
        <v>2017</v>
      </c>
      <c r="W863" s="404" t="s">
        <v>662</v>
      </c>
      <c r="X863" s="273" t="str">
        <f t="shared" si="13"/>
        <v/>
      </c>
    </row>
    <row r="864" spans="1:24" x14ac:dyDescent="0.2">
      <c r="A864" s="287">
        <v>51033</v>
      </c>
      <c r="B864" s="288" t="s">
        <v>38</v>
      </c>
      <c r="C864" s="288" t="s">
        <v>1387</v>
      </c>
      <c r="D864" s="288" t="s">
        <v>1075</v>
      </c>
      <c r="E864" s="288" t="s">
        <v>127</v>
      </c>
      <c r="F864" s="287">
        <v>5914</v>
      </c>
      <c r="G864" s="288" t="s">
        <v>62</v>
      </c>
      <c r="H864" s="288" t="s">
        <v>1392</v>
      </c>
      <c r="I864" s="288" t="s">
        <v>63</v>
      </c>
      <c r="J864" s="287">
        <v>22</v>
      </c>
      <c r="K864" s="287">
        <v>2</v>
      </c>
      <c r="L864" s="288" t="s">
        <v>57</v>
      </c>
      <c r="M864" s="288" t="s">
        <v>40</v>
      </c>
      <c r="N864" s="288" t="s">
        <v>41</v>
      </c>
      <c r="O864" s="288" t="s">
        <v>42</v>
      </c>
      <c r="P864" s="288" t="s">
        <v>1387</v>
      </c>
      <c r="Q864" s="289">
        <v>0</v>
      </c>
      <c r="R864" s="289">
        <v>0</v>
      </c>
      <c r="S864" s="289">
        <v>260303</v>
      </c>
      <c r="T864" s="289">
        <v>260303</v>
      </c>
      <c r="U864" s="289">
        <v>28254</v>
      </c>
      <c r="V864" s="287">
        <v>2017</v>
      </c>
      <c r="W864" s="404"/>
      <c r="X864" s="273" t="str">
        <f t="shared" si="13"/>
        <v/>
      </c>
    </row>
    <row r="865" spans="1:24" x14ac:dyDescent="0.2">
      <c r="A865" s="287">
        <v>51034</v>
      </c>
      <c r="B865" s="288" t="s">
        <v>38</v>
      </c>
      <c r="C865" s="288" t="s">
        <v>1387</v>
      </c>
      <c r="D865" s="288" t="s">
        <v>1076</v>
      </c>
      <c r="E865" s="288" t="s">
        <v>1077</v>
      </c>
      <c r="F865" s="287">
        <v>10714</v>
      </c>
      <c r="G865" s="288" t="s">
        <v>62</v>
      </c>
      <c r="H865" s="288" t="s">
        <v>1392</v>
      </c>
      <c r="I865" s="288" t="s">
        <v>63</v>
      </c>
      <c r="J865" s="287">
        <v>22</v>
      </c>
      <c r="K865" s="287">
        <v>2</v>
      </c>
      <c r="L865" s="288" t="s">
        <v>57</v>
      </c>
      <c r="M865" s="288" t="s">
        <v>40</v>
      </c>
      <c r="N865" s="288" t="s">
        <v>41</v>
      </c>
      <c r="O865" s="288" t="s">
        <v>42</v>
      </c>
      <c r="P865" s="288" t="s">
        <v>1387</v>
      </c>
      <c r="Q865" s="289">
        <v>0</v>
      </c>
      <c r="R865" s="289">
        <v>0</v>
      </c>
      <c r="S865" s="289">
        <v>572256</v>
      </c>
      <c r="T865" s="289">
        <v>572256</v>
      </c>
      <c r="U865" s="289">
        <v>62114</v>
      </c>
      <c r="V865" s="287">
        <v>2017</v>
      </c>
      <c r="W865" s="404"/>
      <c r="X865" s="273" t="str">
        <f t="shared" si="13"/>
        <v/>
      </c>
    </row>
    <row r="866" spans="1:24" x14ac:dyDescent="0.2">
      <c r="A866" s="287">
        <v>51035</v>
      </c>
      <c r="B866" s="288" t="s">
        <v>59</v>
      </c>
      <c r="C866" s="288" t="s">
        <v>1387</v>
      </c>
      <c r="D866" s="288" t="s">
        <v>1078</v>
      </c>
      <c r="E866" s="288" t="s">
        <v>1078</v>
      </c>
      <c r="F866" s="287">
        <v>8688</v>
      </c>
      <c r="G866" s="288" t="s">
        <v>62</v>
      </c>
      <c r="H866" s="288" t="s">
        <v>1392</v>
      </c>
      <c r="I866" s="288" t="s">
        <v>63</v>
      </c>
      <c r="J866" s="287">
        <v>611</v>
      </c>
      <c r="K866" s="287">
        <v>5</v>
      </c>
      <c r="L866" s="288" t="s">
        <v>493</v>
      </c>
      <c r="M866" s="288" t="s">
        <v>56</v>
      </c>
      <c r="N866" s="288" t="s">
        <v>51</v>
      </c>
      <c r="O866" s="288" t="s">
        <v>51</v>
      </c>
      <c r="P866" s="288" t="s">
        <v>52</v>
      </c>
      <c r="Q866" s="289">
        <v>0</v>
      </c>
      <c r="R866" s="289">
        <v>0</v>
      </c>
      <c r="S866" s="289">
        <v>0</v>
      </c>
      <c r="T866" s="289">
        <v>0</v>
      </c>
      <c r="U866" s="289">
        <v>0</v>
      </c>
      <c r="V866" s="287">
        <v>2017</v>
      </c>
      <c r="W866" s="404"/>
      <c r="X866" s="273" t="str">
        <f t="shared" si="13"/>
        <v/>
      </c>
    </row>
    <row r="867" spans="1:24" x14ac:dyDescent="0.2">
      <c r="A867" s="287">
        <v>51035</v>
      </c>
      <c r="B867" s="288" t="s">
        <v>59</v>
      </c>
      <c r="C867" s="288" t="s">
        <v>1387</v>
      </c>
      <c r="D867" s="288" t="s">
        <v>1078</v>
      </c>
      <c r="E867" s="288" t="s">
        <v>1078</v>
      </c>
      <c r="F867" s="287">
        <v>8688</v>
      </c>
      <c r="G867" s="288" t="s">
        <v>62</v>
      </c>
      <c r="H867" s="288" t="s">
        <v>1392</v>
      </c>
      <c r="I867" s="288" t="s">
        <v>63</v>
      </c>
      <c r="J867" s="287">
        <v>611</v>
      </c>
      <c r="K867" s="287">
        <v>5</v>
      </c>
      <c r="L867" s="288" t="s">
        <v>493</v>
      </c>
      <c r="M867" s="288" t="s">
        <v>56</v>
      </c>
      <c r="N867" s="288" t="s">
        <v>44</v>
      </c>
      <c r="O867" s="288" t="s">
        <v>44</v>
      </c>
      <c r="P867" s="288" t="s">
        <v>1195</v>
      </c>
      <c r="Q867" s="289">
        <v>0</v>
      </c>
      <c r="R867" s="289">
        <v>0</v>
      </c>
      <c r="S867" s="289">
        <v>0</v>
      </c>
      <c r="T867" s="289">
        <v>0</v>
      </c>
      <c r="U867" s="289">
        <v>0</v>
      </c>
      <c r="V867" s="287">
        <v>2017</v>
      </c>
      <c r="W867" s="404"/>
      <c r="X867" s="273" t="str">
        <f t="shared" si="13"/>
        <v/>
      </c>
    </row>
    <row r="868" spans="1:24" x14ac:dyDescent="0.2">
      <c r="A868" s="287">
        <v>51038</v>
      </c>
      <c r="B868" s="288" t="s">
        <v>38</v>
      </c>
      <c r="C868" s="288" t="s">
        <v>1387</v>
      </c>
      <c r="D868" s="288" t="s">
        <v>1079</v>
      </c>
      <c r="E868" s="288" t="s">
        <v>1080</v>
      </c>
      <c r="F868" s="287">
        <v>56601</v>
      </c>
      <c r="G868" s="288" t="s">
        <v>62</v>
      </c>
      <c r="H868" s="288" t="s">
        <v>1392</v>
      </c>
      <c r="I868" s="288" t="s">
        <v>63</v>
      </c>
      <c r="J868" s="287">
        <v>562213</v>
      </c>
      <c r="K868" s="287">
        <v>4</v>
      </c>
      <c r="L868" s="288" t="s">
        <v>492</v>
      </c>
      <c r="M868" s="288" t="s">
        <v>47</v>
      </c>
      <c r="N868" s="288" t="s">
        <v>51</v>
      </c>
      <c r="O868" s="288" t="s">
        <v>51</v>
      </c>
      <c r="P868" s="288" t="s">
        <v>52</v>
      </c>
      <c r="Q868" s="289">
        <v>0</v>
      </c>
      <c r="R868" s="289">
        <v>0</v>
      </c>
      <c r="S868" s="289">
        <v>0</v>
      </c>
      <c r="T868" s="289">
        <v>0</v>
      </c>
      <c r="U868" s="289">
        <v>0</v>
      </c>
      <c r="V868" s="287">
        <v>2017</v>
      </c>
      <c r="W868" s="404"/>
      <c r="X868" s="273" t="str">
        <f t="shared" si="13"/>
        <v/>
      </c>
    </row>
    <row r="869" spans="1:24" x14ac:dyDescent="0.2">
      <c r="A869" s="287">
        <v>51038</v>
      </c>
      <c r="B869" s="288" t="s">
        <v>38</v>
      </c>
      <c r="C869" s="288" t="s">
        <v>1387</v>
      </c>
      <c r="D869" s="288" t="s">
        <v>1079</v>
      </c>
      <c r="E869" s="288" t="s">
        <v>1080</v>
      </c>
      <c r="F869" s="287">
        <v>56601</v>
      </c>
      <c r="G869" s="288" t="s">
        <v>62</v>
      </c>
      <c r="H869" s="288" t="s">
        <v>1392</v>
      </c>
      <c r="I869" s="288" t="s">
        <v>63</v>
      </c>
      <c r="J869" s="287">
        <v>562213</v>
      </c>
      <c r="K869" s="287">
        <v>4</v>
      </c>
      <c r="L869" s="288" t="s">
        <v>492</v>
      </c>
      <c r="M869" s="288" t="s">
        <v>47</v>
      </c>
      <c r="N869" s="288" t="s">
        <v>20</v>
      </c>
      <c r="O869" s="288" t="s">
        <v>69</v>
      </c>
      <c r="P869" s="288" t="s">
        <v>50</v>
      </c>
      <c r="Q869" s="289">
        <v>110396</v>
      </c>
      <c r="R869" s="289">
        <v>110396</v>
      </c>
      <c r="S869" s="289">
        <v>791734</v>
      </c>
      <c r="T869" s="289">
        <v>791734</v>
      </c>
      <c r="U869" s="289">
        <v>27828.673999999999</v>
      </c>
      <c r="V869" s="287">
        <v>2017</v>
      </c>
      <c r="W869" s="404"/>
      <c r="X869" s="273" t="str">
        <f t="shared" si="13"/>
        <v/>
      </c>
    </row>
    <row r="870" spans="1:24" x14ac:dyDescent="0.2">
      <c r="A870" s="287">
        <v>51038</v>
      </c>
      <c r="B870" s="288" t="s">
        <v>38</v>
      </c>
      <c r="C870" s="288" t="s">
        <v>1387</v>
      </c>
      <c r="D870" s="288" t="s">
        <v>1079</v>
      </c>
      <c r="E870" s="288" t="s">
        <v>1080</v>
      </c>
      <c r="F870" s="287">
        <v>56601</v>
      </c>
      <c r="G870" s="288" t="s">
        <v>62</v>
      </c>
      <c r="H870" s="288" t="s">
        <v>1392</v>
      </c>
      <c r="I870" s="288" t="s">
        <v>63</v>
      </c>
      <c r="J870" s="287">
        <v>562213</v>
      </c>
      <c r="K870" s="287">
        <v>4</v>
      </c>
      <c r="L870" s="288" t="s">
        <v>492</v>
      </c>
      <c r="M870" s="288" t="s">
        <v>47</v>
      </c>
      <c r="N870" s="288" t="s">
        <v>21</v>
      </c>
      <c r="O870" s="288" t="s">
        <v>87</v>
      </c>
      <c r="P870" s="288" t="s">
        <v>50</v>
      </c>
      <c r="Q870" s="289">
        <v>62094</v>
      </c>
      <c r="R870" s="289">
        <v>62094</v>
      </c>
      <c r="S870" s="289">
        <v>760673</v>
      </c>
      <c r="T870" s="289">
        <v>760673</v>
      </c>
      <c r="U870" s="289">
        <v>26736.895</v>
      </c>
      <c r="V870" s="287">
        <v>2017</v>
      </c>
      <c r="W870" s="404"/>
      <c r="X870" s="273" t="str">
        <f t="shared" si="13"/>
        <v/>
      </c>
    </row>
    <row r="871" spans="1:24" s="184" customFormat="1" x14ac:dyDescent="0.2">
      <c r="A871" s="287">
        <v>51038</v>
      </c>
      <c r="B871" s="288" t="s">
        <v>38</v>
      </c>
      <c r="C871" s="288" t="s">
        <v>1387</v>
      </c>
      <c r="D871" s="288" t="s">
        <v>1079</v>
      </c>
      <c r="E871" s="288" t="s">
        <v>1080</v>
      </c>
      <c r="F871" s="287">
        <v>56601</v>
      </c>
      <c r="G871" s="288" t="s">
        <v>62</v>
      </c>
      <c r="H871" s="288" t="s">
        <v>1392</v>
      </c>
      <c r="I871" s="288" t="s">
        <v>63</v>
      </c>
      <c r="J871" s="287">
        <v>562213</v>
      </c>
      <c r="K871" s="287">
        <v>4</v>
      </c>
      <c r="L871" s="288" t="s">
        <v>492</v>
      </c>
      <c r="M871" s="288" t="s">
        <v>47</v>
      </c>
      <c r="N871" s="288" t="s">
        <v>44</v>
      </c>
      <c r="O871" s="288" t="s">
        <v>44</v>
      </c>
      <c r="P871" s="288" t="s">
        <v>1195</v>
      </c>
      <c r="Q871" s="289">
        <v>39180</v>
      </c>
      <c r="R871" s="289">
        <v>39180</v>
      </c>
      <c r="S871" s="289">
        <v>39180</v>
      </c>
      <c r="T871" s="289">
        <v>39180</v>
      </c>
      <c r="U871" s="289">
        <v>1239.431</v>
      </c>
      <c r="V871" s="287">
        <v>2017</v>
      </c>
      <c r="W871" s="404"/>
      <c r="X871" s="453" t="str">
        <f t="shared" si="13"/>
        <v/>
      </c>
    </row>
    <row r="872" spans="1:24" s="184" customFormat="1" x14ac:dyDescent="0.2">
      <c r="A872" s="287">
        <v>52024</v>
      </c>
      <c r="B872" s="288" t="s">
        <v>59</v>
      </c>
      <c r="C872" s="288" t="s">
        <v>1387</v>
      </c>
      <c r="D872" s="288" t="s">
        <v>1081</v>
      </c>
      <c r="E872" s="288" t="s">
        <v>1081</v>
      </c>
      <c r="F872" s="287">
        <v>16001</v>
      </c>
      <c r="G872" s="288" t="s">
        <v>140</v>
      </c>
      <c r="H872" s="288" t="s">
        <v>1393</v>
      </c>
      <c r="I872" s="288" t="s">
        <v>63</v>
      </c>
      <c r="J872" s="287">
        <v>622</v>
      </c>
      <c r="K872" s="287">
        <v>5</v>
      </c>
      <c r="L872" s="288" t="s">
        <v>493</v>
      </c>
      <c r="M872" s="288" t="s">
        <v>47</v>
      </c>
      <c r="N872" s="288" t="s">
        <v>44</v>
      </c>
      <c r="O872" s="288" t="s">
        <v>44</v>
      </c>
      <c r="P872" s="288" t="s">
        <v>1195</v>
      </c>
      <c r="Q872" s="289">
        <v>865970</v>
      </c>
      <c r="R872" s="289">
        <v>100698</v>
      </c>
      <c r="S872" s="289">
        <v>952566</v>
      </c>
      <c r="T872" s="289">
        <v>110768</v>
      </c>
      <c r="U872" s="289">
        <v>21098.976999999999</v>
      </c>
      <c r="V872" s="287">
        <v>2017</v>
      </c>
      <c r="W872" s="404"/>
      <c r="X872" s="453" t="str">
        <f t="shared" si="13"/>
        <v/>
      </c>
    </row>
    <row r="873" spans="1:24" s="184" customFormat="1" x14ac:dyDescent="0.2">
      <c r="A873" s="287">
        <v>52024</v>
      </c>
      <c r="B873" s="288" t="s">
        <v>59</v>
      </c>
      <c r="C873" s="288" t="s">
        <v>1387</v>
      </c>
      <c r="D873" s="288" t="s">
        <v>1081</v>
      </c>
      <c r="E873" s="288" t="s">
        <v>1081</v>
      </c>
      <c r="F873" s="287">
        <v>16001</v>
      </c>
      <c r="G873" s="288" t="s">
        <v>140</v>
      </c>
      <c r="H873" s="288" t="s">
        <v>1393</v>
      </c>
      <c r="I873" s="288" t="s">
        <v>63</v>
      </c>
      <c r="J873" s="287">
        <v>622</v>
      </c>
      <c r="K873" s="287">
        <v>5</v>
      </c>
      <c r="L873" s="288" t="s">
        <v>493</v>
      </c>
      <c r="M873" s="288" t="s">
        <v>47</v>
      </c>
      <c r="N873" s="288" t="s">
        <v>66</v>
      </c>
      <c r="O873" s="288" t="s">
        <v>66</v>
      </c>
      <c r="P873" s="288" t="s">
        <v>52</v>
      </c>
      <c r="Q873" s="289">
        <v>19290</v>
      </c>
      <c r="R873" s="289">
        <v>1994</v>
      </c>
      <c r="S873" s="289">
        <v>123456</v>
      </c>
      <c r="T873" s="289">
        <v>12761</v>
      </c>
      <c r="U873" s="289">
        <v>2431.0230000000001</v>
      </c>
      <c r="V873" s="287">
        <v>2017</v>
      </c>
      <c r="W873" s="404"/>
      <c r="X873" s="453" t="str">
        <f t="shared" si="13"/>
        <v/>
      </c>
    </row>
    <row r="874" spans="1:24" s="184" customFormat="1" x14ac:dyDescent="0.2">
      <c r="A874" s="287">
        <v>52026</v>
      </c>
      <c r="B874" s="288" t="s">
        <v>38</v>
      </c>
      <c r="C874" s="288" t="s">
        <v>1387</v>
      </c>
      <c r="D874" s="288" t="s">
        <v>1219</v>
      </c>
      <c r="E874" s="288" t="s">
        <v>1125</v>
      </c>
      <c r="F874" s="287">
        <v>56516</v>
      </c>
      <c r="G874" s="288" t="s">
        <v>86</v>
      </c>
      <c r="H874" s="288" t="s">
        <v>1393</v>
      </c>
      <c r="I874" s="288" t="s">
        <v>63</v>
      </c>
      <c r="J874" s="287">
        <v>22</v>
      </c>
      <c r="K874" s="287">
        <v>2</v>
      </c>
      <c r="L874" s="288" t="s">
        <v>57</v>
      </c>
      <c r="M874" s="288" t="s">
        <v>43</v>
      </c>
      <c r="N874" s="288" t="s">
        <v>51</v>
      </c>
      <c r="O874" s="288" t="s">
        <v>51</v>
      </c>
      <c r="P874" s="288" t="s">
        <v>52</v>
      </c>
      <c r="Q874" s="289">
        <v>0</v>
      </c>
      <c r="R874" s="289">
        <v>0</v>
      </c>
      <c r="S874" s="289">
        <v>0</v>
      </c>
      <c r="T874" s="289">
        <v>0</v>
      </c>
      <c r="U874" s="289">
        <v>0</v>
      </c>
      <c r="V874" s="287">
        <v>2017</v>
      </c>
      <c r="W874" s="404"/>
      <c r="X874" s="453" t="str">
        <f t="shared" si="13"/>
        <v/>
      </c>
    </row>
    <row r="875" spans="1:24" s="184" customFormat="1" x14ac:dyDescent="0.2">
      <c r="A875" s="287">
        <v>52026</v>
      </c>
      <c r="B875" s="288" t="s">
        <v>38</v>
      </c>
      <c r="C875" s="288" t="s">
        <v>1387</v>
      </c>
      <c r="D875" s="288" t="s">
        <v>1219</v>
      </c>
      <c r="E875" s="288" t="s">
        <v>1125</v>
      </c>
      <c r="F875" s="287">
        <v>56516</v>
      </c>
      <c r="G875" s="288" t="s">
        <v>86</v>
      </c>
      <c r="H875" s="288" t="s">
        <v>1393</v>
      </c>
      <c r="I875" s="288" t="s">
        <v>63</v>
      </c>
      <c r="J875" s="287">
        <v>22</v>
      </c>
      <c r="K875" s="287">
        <v>2</v>
      </c>
      <c r="L875" s="288" t="s">
        <v>57</v>
      </c>
      <c r="M875" s="288" t="s">
        <v>43</v>
      </c>
      <c r="N875" s="288" t="s">
        <v>44</v>
      </c>
      <c r="O875" s="288" t="s">
        <v>44</v>
      </c>
      <c r="P875" s="288" t="s">
        <v>1195</v>
      </c>
      <c r="Q875" s="289">
        <v>4848</v>
      </c>
      <c r="R875" s="289">
        <v>4848</v>
      </c>
      <c r="S875" s="289">
        <v>4980</v>
      </c>
      <c r="T875" s="289">
        <v>4980</v>
      </c>
      <c r="U875" s="289">
        <v>0</v>
      </c>
      <c r="V875" s="287">
        <v>2017</v>
      </c>
      <c r="W875" s="404"/>
      <c r="X875" s="453" t="str">
        <f t="shared" si="13"/>
        <v/>
      </c>
    </row>
    <row r="876" spans="1:24" s="184" customFormat="1" x14ac:dyDescent="0.2">
      <c r="A876" s="287">
        <v>52026</v>
      </c>
      <c r="B876" s="288" t="s">
        <v>38</v>
      </c>
      <c r="C876" s="288" t="s">
        <v>1387</v>
      </c>
      <c r="D876" s="288" t="s">
        <v>1219</v>
      </c>
      <c r="E876" s="288" t="s">
        <v>1125</v>
      </c>
      <c r="F876" s="287">
        <v>56516</v>
      </c>
      <c r="G876" s="288" t="s">
        <v>86</v>
      </c>
      <c r="H876" s="288" t="s">
        <v>1393</v>
      </c>
      <c r="I876" s="288" t="s">
        <v>63</v>
      </c>
      <c r="J876" s="287">
        <v>22</v>
      </c>
      <c r="K876" s="287">
        <v>2</v>
      </c>
      <c r="L876" s="288" t="s">
        <v>57</v>
      </c>
      <c r="M876" s="288" t="s">
        <v>46</v>
      </c>
      <c r="N876" s="288" t="s">
        <v>51</v>
      </c>
      <c r="O876" s="288" t="s">
        <v>51</v>
      </c>
      <c r="P876" s="288" t="s">
        <v>52</v>
      </c>
      <c r="Q876" s="289">
        <v>1666</v>
      </c>
      <c r="R876" s="289">
        <v>1666</v>
      </c>
      <c r="S876" s="289">
        <v>9664</v>
      </c>
      <c r="T876" s="289">
        <v>9664</v>
      </c>
      <c r="U876" s="289">
        <v>1185.981</v>
      </c>
      <c r="V876" s="287">
        <v>2017</v>
      </c>
      <c r="W876" s="404"/>
      <c r="X876" s="453" t="str">
        <f t="shared" si="13"/>
        <v/>
      </c>
    </row>
    <row r="877" spans="1:24" s="184" customFormat="1" x14ac:dyDescent="0.2">
      <c r="A877" s="287">
        <v>52026</v>
      </c>
      <c r="B877" s="288" t="s">
        <v>38</v>
      </c>
      <c r="C877" s="288" t="s">
        <v>1387</v>
      </c>
      <c r="D877" s="288" t="s">
        <v>1219</v>
      </c>
      <c r="E877" s="288" t="s">
        <v>1125</v>
      </c>
      <c r="F877" s="287">
        <v>56516</v>
      </c>
      <c r="G877" s="288" t="s">
        <v>86</v>
      </c>
      <c r="H877" s="288" t="s">
        <v>1393</v>
      </c>
      <c r="I877" s="288" t="s">
        <v>63</v>
      </c>
      <c r="J877" s="287">
        <v>22</v>
      </c>
      <c r="K877" s="287">
        <v>2</v>
      </c>
      <c r="L877" s="288" t="s">
        <v>57</v>
      </c>
      <c r="M877" s="288" t="s">
        <v>46</v>
      </c>
      <c r="N877" s="288" t="s">
        <v>44</v>
      </c>
      <c r="O877" s="288" t="s">
        <v>44</v>
      </c>
      <c r="P877" s="288" t="s">
        <v>1195</v>
      </c>
      <c r="Q877" s="289">
        <v>698854</v>
      </c>
      <c r="R877" s="289">
        <v>698854</v>
      </c>
      <c r="S877" s="289">
        <v>717800</v>
      </c>
      <c r="T877" s="289">
        <v>717800</v>
      </c>
      <c r="U877" s="289">
        <v>82147.019</v>
      </c>
      <c r="V877" s="287">
        <v>2017</v>
      </c>
      <c r="W877" s="460"/>
      <c r="X877" s="453" t="str">
        <f t="shared" si="13"/>
        <v/>
      </c>
    </row>
    <row r="878" spans="1:24" s="184" customFormat="1" x14ac:dyDescent="0.2">
      <c r="A878" s="287">
        <v>52026</v>
      </c>
      <c r="B878" s="288" t="s">
        <v>38</v>
      </c>
      <c r="C878" s="288" t="s">
        <v>1387</v>
      </c>
      <c r="D878" s="288" t="s">
        <v>1219</v>
      </c>
      <c r="E878" s="288" t="s">
        <v>1125</v>
      </c>
      <c r="F878" s="287">
        <v>56516</v>
      </c>
      <c r="G878" s="288" t="s">
        <v>86</v>
      </c>
      <c r="H878" s="288" t="s">
        <v>1393</v>
      </c>
      <c r="I878" s="288" t="s">
        <v>63</v>
      </c>
      <c r="J878" s="287">
        <v>22</v>
      </c>
      <c r="K878" s="287">
        <v>2</v>
      </c>
      <c r="L878" s="288" t="s">
        <v>57</v>
      </c>
      <c r="M878" s="288" t="s">
        <v>55</v>
      </c>
      <c r="N878" s="288" t="s">
        <v>51</v>
      </c>
      <c r="O878" s="288" t="s">
        <v>51</v>
      </c>
      <c r="P878" s="288" t="s">
        <v>52</v>
      </c>
      <c r="Q878" s="289">
        <v>734</v>
      </c>
      <c r="R878" s="289">
        <v>734</v>
      </c>
      <c r="S878" s="289">
        <v>4257</v>
      </c>
      <c r="T878" s="289">
        <v>4257</v>
      </c>
      <c r="U878" s="289">
        <v>371.54500000000002</v>
      </c>
      <c r="V878" s="287">
        <v>2017</v>
      </c>
      <c r="W878" s="404"/>
      <c r="X878" s="453" t="str">
        <f t="shared" si="13"/>
        <v/>
      </c>
    </row>
    <row r="879" spans="1:24" x14ac:dyDescent="0.2">
      <c r="A879" s="287">
        <v>52026</v>
      </c>
      <c r="B879" s="288" t="s">
        <v>38</v>
      </c>
      <c r="C879" s="288" t="s">
        <v>1387</v>
      </c>
      <c r="D879" s="288" t="s">
        <v>1219</v>
      </c>
      <c r="E879" s="288" t="s">
        <v>1125</v>
      </c>
      <c r="F879" s="287">
        <v>56516</v>
      </c>
      <c r="G879" s="288" t="s">
        <v>86</v>
      </c>
      <c r="H879" s="288" t="s">
        <v>1393</v>
      </c>
      <c r="I879" s="288" t="s">
        <v>63</v>
      </c>
      <c r="J879" s="287">
        <v>22</v>
      </c>
      <c r="K879" s="287">
        <v>2</v>
      </c>
      <c r="L879" s="288" t="s">
        <v>57</v>
      </c>
      <c r="M879" s="288" t="s">
        <v>55</v>
      </c>
      <c r="N879" s="288" t="s">
        <v>44</v>
      </c>
      <c r="O879" s="288" t="s">
        <v>44</v>
      </c>
      <c r="P879" s="288" t="s">
        <v>1195</v>
      </c>
      <c r="Q879" s="289">
        <v>126948</v>
      </c>
      <c r="R879" s="289">
        <v>126948</v>
      </c>
      <c r="S879" s="289">
        <v>130376</v>
      </c>
      <c r="T879" s="289">
        <v>130376</v>
      </c>
      <c r="U879" s="289">
        <v>11378.455</v>
      </c>
      <c r="V879" s="287">
        <v>2017</v>
      </c>
      <c r="W879" s="404"/>
      <c r="X879" s="273" t="str">
        <f t="shared" si="13"/>
        <v/>
      </c>
    </row>
    <row r="880" spans="1:24" x14ac:dyDescent="0.2">
      <c r="A880" s="287">
        <v>52056</v>
      </c>
      <c r="B880" s="288" t="s">
        <v>59</v>
      </c>
      <c r="C880" s="288" t="s">
        <v>1387</v>
      </c>
      <c r="D880" s="288" t="s">
        <v>1082</v>
      </c>
      <c r="E880" s="288" t="s">
        <v>1082</v>
      </c>
      <c r="F880" s="287">
        <v>19153</v>
      </c>
      <c r="G880" s="288" t="s">
        <v>62</v>
      </c>
      <c r="H880" s="288" t="s">
        <v>1392</v>
      </c>
      <c r="I880" s="288" t="s">
        <v>63</v>
      </c>
      <c r="J880" s="287">
        <v>22</v>
      </c>
      <c r="K880" s="287">
        <v>3</v>
      </c>
      <c r="L880" s="288" t="s">
        <v>60</v>
      </c>
      <c r="M880" s="288" t="s">
        <v>43</v>
      </c>
      <c r="N880" s="288" t="s">
        <v>51</v>
      </c>
      <c r="O880" s="288" t="s">
        <v>51</v>
      </c>
      <c r="P880" s="288" t="s">
        <v>52</v>
      </c>
      <c r="Q880" s="289">
        <v>0</v>
      </c>
      <c r="R880" s="289">
        <v>0</v>
      </c>
      <c r="S880" s="289">
        <v>0</v>
      </c>
      <c r="T880" s="289">
        <v>0</v>
      </c>
      <c r="U880" s="289">
        <v>3.39</v>
      </c>
      <c r="V880" s="287">
        <v>2017</v>
      </c>
      <c r="W880" s="404"/>
      <c r="X880" s="273" t="str">
        <f t="shared" si="13"/>
        <v/>
      </c>
    </row>
    <row r="881" spans="1:24" x14ac:dyDescent="0.2">
      <c r="A881" s="287">
        <v>52056</v>
      </c>
      <c r="B881" s="288" t="s">
        <v>59</v>
      </c>
      <c r="C881" s="288" t="s">
        <v>1387</v>
      </c>
      <c r="D881" s="288" t="s">
        <v>1082</v>
      </c>
      <c r="E881" s="288" t="s">
        <v>1082</v>
      </c>
      <c r="F881" s="287">
        <v>19153</v>
      </c>
      <c r="G881" s="288" t="s">
        <v>62</v>
      </c>
      <c r="H881" s="288" t="s">
        <v>1392</v>
      </c>
      <c r="I881" s="288" t="s">
        <v>63</v>
      </c>
      <c r="J881" s="287">
        <v>22</v>
      </c>
      <c r="K881" s="287">
        <v>3</v>
      </c>
      <c r="L881" s="288" t="s">
        <v>60</v>
      </c>
      <c r="M881" s="288" t="s">
        <v>43</v>
      </c>
      <c r="N881" s="288" t="s">
        <v>44</v>
      </c>
      <c r="O881" s="288" t="s">
        <v>44</v>
      </c>
      <c r="P881" s="288" t="s">
        <v>1195</v>
      </c>
      <c r="Q881" s="289">
        <v>79982</v>
      </c>
      <c r="R881" s="289">
        <v>79982</v>
      </c>
      <c r="S881" s="289">
        <v>82322</v>
      </c>
      <c r="T881" s="289">
        <v>82322</v>
      </c>
      <c r="U881" s="289">
        <v>59568.19</v>
      </c>
      <c r="V881" s="287">
        <v>2017</v>
      </c>
      <c r="W881" s="404"/>
      <c r="X881" s="273" t="str">
        <f t="shared" si="13"/>
        <v/>
      </c>
    </row>
    <row r="882" spans="1:24" x14ac:dyDescent="0.2">
      <c r="A882" s="287">
        <v>52056</v>
      </c>
      <c r="B882" s="288" t="s">
        <v>59</v>
      </c>
      <c r="C882" s="288" t="s">
        <v>1387</v>
      </c>
      <c r="D882" s="288" t="s">
        <v>1082</v>
      </c>
      <c r="E882" s="288" t="s">
        <v>1082</v>
      </c>
      <c r="F882" s="287">
        <v>19153</v>
      </c>
      <c r="G882" s="288" t="s">
        <v>62</v>
      </c>
      <c r="H882" s="288" t="s">
        <v>1392</v>
      </c>
      <c r="I882" s="288" t="s">
        <v>63</v>
      </c>
      <c r="J882" s="287">
        <v>22</v>
      </c>
      <c r="K882" s="287">
        <v>3</v>
      </c>
      <c r="L882" s="288" t="s">
        <v>60</v>
      </c>
      <c r="M882" s="288" t="s">
        <v>46</v>
      </c>
      <c r="N882" s="288" t="s">
        <v>51</v>
      </c>
      <c r="O882" s="288" t="s">
        <v>51</v>
      </c>
      <c r="P882" s="288" t="s">
        <v>52</v>
      </c>
      <c r="Q882" s="289">
        <v>33</v>
      </c>
      <c r="R882" s="289">
        <v>16</v>
      </c>
      <c r="S882" s="289">
        <v>194</v>
      </c>
      <c r="T882" s="289">
        <v>92</v>
      </c>
      <c r="U882" s="289">
        <v>15.548</v>
      </c>
      <c r="V882" s="287">
        <v>2017</v>
      </c>
      <c r="W882" s="404"/>
      <c r="X882" s="273" t="str">
        <f t="shared" si="13"/>
        <v/>
      </c>
    </row>
    <row r="883" spans="1:24" x14ac:dyDescent="0.2">
      <c r="A883" s="287">
        <v>52056</v>
      </c>
      <c r="B883" s="288" t="s">
        <v>59</v>
      </c>
      <c r="C883" s="288" t="s">
        <v>1387</v>
      </c>
      <c r="D883" s="288" t="s">
        <v>1082</v>
      </c>
      <c r="E883" s="288" t="s">
        <v>1082</v>
      </c>
      <c r="F883" s="287">
        <v>19153</v>
      </c>
      <c r="G883" s="288" t="s">
        <v>62</v>
      </c>
      <c r="H883" s="288" t="s">
        <v>1392</v>
      </c>
      <c r="I883" s="288" t="s">
        <v>63</v>
      </c>
      <c r="J883" s="287">
        <v>22</v>
      </c>
      <c r="K883" s="287">
        <v>3</v>
      </c>
      <c r="L883" s="288" t="s">
        <v>60</v>
      </c>
      <c r="M883" s="288" t="s">
        <v>46</v>
      </c>
      <c r="N883" s="288" t="s">
        <v>44</v>
      </c>
      <c r="O883" s="288" t="s">
        <v>44</v>
      </c>
      <c r="P883" s="288" t="s">
        <v>1195</v>
      </c>
      <c r="Q883" s="289">
        <v>3343936</v>
      </c>
      <c r="R883" s="289">
        <v>1527786</v>
      </c>
      <c r="S883" s="289">
        <v>3441464</v>
      </c>
      <c r="T883" s="289">
        <v>1572362</v>
      </c>
      <c r="U883" s="289">
        <v>279128.14</v>
      </c>
      <c r="V883" s="287">
        <v>2017</v>
      </c>
      <c r="W883" s="404"/>
      <c r="X883" s="273" t="str">
        <f t="shared" si="13"/>
        <v/>
      </c>
    </row>
    <row r="884" spans="1:24" x14ac:dyDescent="0.2">
      <c r="A884" s="287">
        <v>52058</v>
      </c>
      <c r="B884" s="288" t="s">
        <v>38</v>
      </c>
      <c r="C884" s="288" t="s">
        <v>1387</v>
      </c>
      <c r="D884" s="288" t="s">
        <v>1083</v>
      </c>
      <c r="E884" s="288" t="s">
        <v>1775</v>
      </c>
      <c r="F884" s="287">
        <v>57184</v>
      </c>
      <c r="G884" s="288" t="s">
        <v>62</v>
      </c>
      <c r="H884" s="288" t="s">
        <v>1392</v>
      </c>
      <c r="I884" s="288" t="s">
        <v>63</v>
      </c>
      <c r="J884" s="287">
        <v>22</v>
      </c>
      <c r="K884" s="287">
        <v>2</v>
      </c>
      <c r="L884" s="288" t="s">
        <v>57</v>
      </c>
      <c r="M884" s="288" t="s">
        <v>40</v>
      </c>
      <c r="N884" s="288" t="s">
        <v>41</v>
      </c>
      <c r="O884" s="288" t="s">
        <v>42</v>
      </c>
      <c r="P884" s="288" t="s">
        <v>1387</v>
      </c>
      <c r="Q884" s="289">
        <v>0</v>
      </c>
      <c r="R884" s="289">
        <v>0</v>
      </c>
      <c r="S884" s="289">
        <v>127859</v>
      </c>
      <c r="T884" s="289">
        <v>127859</v>
      </c>
      <c r="U884" s="289">
        <v>13878</v>
      </c>
      <c r="V884" s="287">
        <v>2017</v>
      </c>
      <c r="W884" s="404"/>
      <c r="X884" s="273" t="str">
        <f t="shared" si="13"/>
        <v/>
      </c>
    </row>
    <row r="885" spans="1:24" x14ac:dyDescent="0.2">
      <c r="A885" s="287">
        <v>52061</v>
      </c>
      <c r="B885" s="288" t="s">
        <v>59</v>
      </c>
      <c r="C885" s="288" t="s">
        <v>1387</v>
      </c>
      <c r="D885" s="288" t="s">
        <v>1084</v>
      </c>
      <c r="E885" s="288" t="s">
        <v>1085</v>
      </c>
      <c r="F885" s="287">
        <v>8153</v>
      </c>
      <c r="G885" s="288" t="s">
        <v>46</v>
      </c>
      <c r="H885" s="288" t="s">
        <v>1393</v>
      </c>
      <c r="I885" s="288" t="s">
        <v>63</v>
      </c>
      <c r="J885" s="287">
        <v>622</v>
      </c>
      <c r="K885" s="287">
        <v>5</v>
      </c>
      <c r="L885" s="288" t="s">
        <v>493</v>
      </c>
      <c r="M885" s="288" t="s">
        <v>43</v>
      </c>
      <c r="N885" s="288" t="s">
        <v>51</v>
      </c>
      <c r="O885" s="288" t="s">
        <v>51</v>
      </c>
      <c r="P885" s="288" t="s">
        <v>52</v>
      </c>
      <c r="Q885" s="289">
        <v>0</v>
      </c>
      <c r="R885" s="289">
        <v>0</v>
      </c>
      <c r="S885" s="289">
        <v>0</v>
      </c>
      <c r="T885" s="289">
        <v>0</v>
      </c>
      <c r="U885" s="289">
        <v>0</v>
      </c>
      <c r="V885" s="287">
        <v>2017</v>
      </c>
      <c r="W885" s="404"/>
      <c r="X885" s="273" t="str">
        <f t="shared" si="13"/>
        <v/>
      </c>
    </row>
    <row r="886" spans="1:24" x14ac:dyDescent="0.2">
      <c r="A886" s="287">
        <v>52061</v>
      </c>
      <c r="B886" s="288" t="s">
        <v>59</v>
      </c>
      <c r="C886" s="288" t="s">
        <v>1387</v>
      </c>
      <c r="D886" s="288" t="s">
        <v>1084</v>
      </c>
      <c r="E886" s="288" t="s">
        <v>1085</v>
      </c>
      <c r="F886" s="287">
        <v>8153</v>
      </c>
      <c r="G886" s="288" t="s">
        <v>46</v>
      </c>
      <c r="H886" s="288" t="s">
        <v>1393</v>
      </c>
      <c r="I886" s="288" t="s">
        <v>63</v>
      </c>
      <c r="J886" s="287">
        <v>622</v>
      </c>
      <c r="K886" s="287">
        <v>5</v>
      </c>
      <c r="L886" s="288" t="s">
        <v>493</v>
      </c>
      <c r="M886" s="288" t="s">
        <v>43</v>
      </c>
      <c r="N886" s="288" t="s">
        <v>44</v>
      </c>
      <c r="O886" s="288" t="s">
        <v>44</v>
      </c>
      <c r="P886" s="288" t="s">
        <v>1195</v>
      </c>
      <c r="Q886" s="289">
        <v>278703</v>
      </c>
      <c r="R886" s="289">
        <v>0</v>
      </c>
      <c r="S886" s="289">
        <v>286226</v>
      </c>
      <c r="T886" s="289">
        <v>0</v>
      </c>
      <c r="U886" s="289">
        <v>0</v>
      </c>
      <c r="V886" s="287">
        <v>2017</v>
      </c>
      <c r="W886" s="404"/>
      <c r="X886" s="273" t="str">
        <f t="shared" si="13"/>
        <v/>
      </c>
    </row>
    <row r="887" spans="1:24" x14ac:dyDescent="0.2">
      <c r="A887" s="287">
        <v>52061</v>
      </c>
      <c r="B887" s="288" t="s">
        <v>59</v>
      </c>
      <c r="C887" s="288" t="s">
        <v>1387</v>
      </c>
      <c r="D887" s="288" t="s">
        <v>1084</v>
      </c>
      <c r="E887" s="288" t="s">
        <v>1085</v>
      </c>
      <c r="F887" s="287">
        <v>8153</v>
      </c>
      <c r="G887" s="288" t="s">
        <v>46</v>
      </c>
      <c r="H887" s="288" t="s">
        <v>1393</v>
      </c>
      <c r="I887" s="288" t="s">
        <v>63</v>
      </c>
      <c r="J887" s="287">
        <v>622</v>
      </c>
      <c r="K887" s="287">
        <v>5</v>
      </c>
      <c r="L887" s="288" t="s">
        <v>493</v>
      </c>
      <c r="M887" s="288" t="s">
        <v>46</v>
      </c>
      <c r="N887" s="288" t="s">
        <v>51</v>
      </c>
      <c r="O887" s="288" t="s">
        <v>51</v>
      </c>
      <c r="P887" s="288" t="s">
        <v>52</v>
      </c>
      <c r="Q887" s="289">
        <v>90</v>
      </c>
      <c r="R887" s="289">
        <v>39</v>
      </c>
      <c r="S887" s="289">
        <v>521</v>
      </c>
      <c r="T887" s="289">
        <v>219</v>
      </c>
      <c r="U887" s="289">
        <v>39.28</v>
      </c>
      <c r="V887" s="287">
        <v>2017</v>
      </c>
      <c r="W887" s="404"/>
      <c r="X887" s="273" t="str">
        <f t="shared" si="13"/>
        <v/>
      </c>
    </row>
    <row r="888" spans="1:24" x14ac:dyDescent="0.2">
      <c r="A888" s="287">
        <v>52061</v>
      </c>
      <c r="B888" s="288" t="s">
        <v>59</v>
      </c>
      <c r="C888" s="288" t="s">
        <v>1387</v>
      </c>
      <c r="D888" s="288" t="s">
        <v>1084</v>
      </c>
      <c r="E888" s="288" t="s">
        <v>1085</v>
      </c>
      <c r="F888" s="287">
        <v>8153</v>
      </c>
      <c r="G888" s="288" t="s">
        <v>46</v>
      </c>
      <c r="H888" s="288" t="s">
        <v>1393</v>
      </c>
      <c r="I888" s="288" t="s">
        <v>63</v>
      </c>
      <c r="J888" s="287">
        <v>622</v>
      </c>
      <c r="K888" s="287">
        <v>5</v>
      </c>
      <c r="L888" s="288" t="s">
        <v>493</v>
      </c>
      <c r="M888" s="288" t="s">
        <v>46</v>
      </c>
      <c r="N888" s="288" t="s">
        <v>44</v>
      </c>
      <c r="O888" s="288" t="s">
        <v>44</v>
      </c>
      <c r="P888" s="288" t="s">
        <v>1195</v>
      </c>
      <c r="Q888" s="289">
        <v>516447</v>
      </c>
      <c r="R888" s="289">
        <v>218214</v>
      </c>
      <c r="S888" s="289">
        <v>530392</v>
      </c>
      <c r="T888" s="289">
        <v>224106</v>
      </c>
      <c r="U888" s="289">
        <v>40049.72</v>
      </c>
      <c r="V888" s="287">
        <v>2017</v>
      </c>
      <c r="W888" s="404"/>
      <c r="X888" s="273" t="str">
        <f t="shared" si="13"/>
        <v/>
      </c>
    </row>
    <row r="889" spans="1:24" x14ac:dyDescent="0.2">
      <c r="A889" s="287">
        <v>52061</v>
      </c>
      <c r="B889" s="288" t="s">
        <v>59</v>
      </c>
      <c r="C889" s="288" t="s">
        <v>1387</v>
      </c>
      <c r="D889" s="288" t="s">
        <v>1084</v>
      </c>
      <c r="E889" s="288" t="s">
        <v>1085</v>
      </c>
      <c r="F889" s="287">
        <v>8153</v>
      </c>
      <c r="G889" s="288" t="s">
        <v>46</v>
      </c>
      <c r="H889" s="288" t="s">
        <v>1393</v>
      </c>
      <c r="I889" s="288" t="s">
        <v>63</v>
      </c>
      <c r="J889" s="287">
        <v>622</v>
      </c>
      <c r="K889" s="287">
        <v>5</v>
      </c>
      <c r="L889" s="288" t="s">
        <v>493</v>
      </c>
      <c r="M889" s="288" t="s">
        <v>1473</v>
      </c>
      <c r="N889" s="288" t="s">
        <v>44</v>
      </c>
      <c r="O889" s="288" t="s">
        <v>44</v>
      </c>
      <c r="P889" s="288" t="s">
        <v>1195</v>
      </c>
      <c r="Q889" s="289">
        <v>75839</v>
      </c>
      <c r="R889" s="289">
        <v>43938</v>
      </c>
      <c r="S889" s="289">
        <v>77886</v>
      </c>
      <c r="T889" s="289">
        <v>45124</v>
      </c>
      <c r="U889" s="289">
        <v>7739</v>
      </c>
      <c r="V889" s="287">
        <v>2017</v>
      </c>
      <c r="W889" s="404"/>
      <c r="X889" s="273" t="str">
        <f t="shared" si="13"/>
        <v/>
      </c>
    </row>
    <row r="890" spans="1:24" x14ac:dyDescent="0.2">
      <c r="A890" s="287">
        <v>52166</v>
      </c>
      <c r="B890" s="288" t="s">
        <v>38</v>
      </c>
      <c r="C890" s="288" t="s">
        <v>1387</v>
      </c>
      <c r="D890" s="288" t="s">
        <v>1086</v>
      </c>
      <c r="E890" s="288" t="s">
        <v>1778</v>
      </c>
      <c r="F890" s="287">
        <v>59386</v>
      </c>
      <c r="G890" s="288" t="s">
        <v>86</v>
      </c>
      <c r="H890" s="288" t="s">
        <v>1393</v>
      </c>
      <c r="I890" s="288" t="s">
        <v>63</v>
      </c>
      <c r="J890" s="287">
        <v>22</v>
      </c>
      <c r="K890" s="287">
        <v>2</v>
      </c>
      <c r="L890" s="288" t="s">
        <v>57</v>
      </c>
      <c r="M890" s="288" t="s">
        <v>40</v>
      </c>
      <c r="N890" s="288" t="s">
        <v>41</v>
      </c>
      <c r="O890" s="288" t="s">
        <v>42</v>
      </c>
      <c r="P890" s="288" t="s">
        <v>1387</v>
      </c>
      <c r="Q890" s="289">
        <v>0</v>
      </c>
      <c r="R890" s="289">
        <v>0</v>
      </c>
      <c r="S890" s="289">
        <v>44756</v>
      </c>
      <c r="T890" s="289">
        <v>44756</v>
      </c>
      <c r="U890" s="289">
        <v>4858</v>
      </c>
      <c r="V890" s="287">
        <v>2017</v>
      </c>
      <c r="W890" s="404"/>
      <c r="X890" s="273" t="str">
        <f t="shared" si="13"/>
        <v/>
      </c>
    </row>
    <row r="891" spans="1:24" x14ac:dyDescent="0.2">
      <c r="A891" s="287">
        <v>52168</v>
      </c>
      <c r="B891" s="288" t="s">
        <v>59</v>
      </c>
      <c r="C891" s="288" t="s">
        <v>1387</v>
      </c>
      <c r="D891" s="288" t="s">
        <v>2041</v>
      </c>
      <c r="E891" s="288" t="s">
        <v>2042</v>
      </c>
      <c r="F891" s="287">
        <v>24210</v>
      </c>
      <c r="G891" s="288" t="s">
        <v>62</v>
      </c>
      <c r="H891" s="288" t="s">
        <v>1392</v>
      </c>
      <c r="I891" s="288" t="s">
        <v>63</v>
      </c>
      <c r="J891" s="287">
        <v>814</v>
      </c>
      <c r="K891" s="287">
        <v>5</v>
      </c>
      <c r="L891" s="288" t="s">
        <v>493</v>
      </c>
      <c r="M891" s="288" t="s">
        <v>55</v>
      </c>
      <c r="N891" s="288" t="s">
        <v>51</v>
      </c>
      <c r="O891" s="288" t="s">
        <v>51</v>
      </c>
      <c r="P891" s="288" t="s">
        <v>52</v>
      </c>
      <c r="Q891" s="289">
        <v>3727</v>
      </c>
      <c r="R891" s="289">
        <v>1859</v>
      </c>
      <c r="S891" s="289">
        <v>21448</v>
      </c>
      <c r="T891" s="289">
        <v>10699</v>
      </c>
      <c r="U891" s="289">
        <v>1966.96</v>
      </c>
      <c r="V891" s="287">
        <v>2017</v>
      </c>
      <c r="W891" s="404"/>
      <c r="X891" s="273" t="str">
        <f t="shared" si="13"/>
        <v/>
      </c>
    </row>
    <row r="892" spans="1:24" s="184" customFormat="1" x14ac:dyDescent="0.2">
      <c r="A892" s="287">
        <v>52168</v>
      </c>
      <c r="B892" s="288" t="s">
        <v>59</v>
      </c>
      <c r="C892" s="288" t="s">
        <v>1387</v>
      </c>
      <c r="D892" s="288" t="s">
        <v>2041</v>
      </c>
      <c r="E892" s="288" t="s">
        <v>2042</v>
      </c>
      <c r="F892" s="287">
        <v>24210</v>
      </c>
      <c r="G892" s="288" t="s">
        <v>62</v>
      </c>
      <c r="H892" s="288" t="s">
        <v>1392</v>
      </c>
      <c r="I892" s="288" t="s">
        <v>63</v>
      </c>
      <c r="J892" s="287">
        <v>814</v>
      </c>
      <c r="K892" s="287">
        <v>5</v>
      </c>
      <c r="L892" s="288" t="s">
        <v>493</v>
      </c>
      <c r="M892" s="288" t="s">
        <v>55</v>
      </c>
      <c r="N892" s="288" t="s">
        <v>44</v>
      </c>
      <c r="O892" s="288" t="s">
        <v>44</v>
      </c>
      <c r="P892" s="288" t="s">
        <v>1195</v>
      </c>
      <c r="Q892" s="289">
        <v>1045215</v>
      </c>
      <c r="R892" s="289">
        <v>521433</v>
      </c>
      <c r="S892" s="289">
        <v>1078661</v>
      </c>
      <c r="T892" s="289">
        <v>538119</v>
      </c>
      <c r="U892" s="289">
        <v>98918.16</v>
      </c>
      <c r="V892" s="287">
        <v>2017</v>
      </c>
      <c r="W892" s="460"/>
      <c r="X892" s="453" t="str">
        <f t="shared" si="13"/>
        <v/>
      </c>
    </row>
    <row r="893" spans="1:24" x14ac:dyDescent="0.2">
      <c r="A893" s="287">
        <v>52168</v>
      </c>
      <c r="B893" s="288" t="s">
        <v>59</v>
      </c>
      <c r="C893" s="288" t="s">
        <v>1387</v>
      </c>
      <c r="D893" s="288" t="s">
        <v>2041</v>
      </c>
      <c r="E893" s="288" t="s">
        <v>2042</v>
      </c>
      <c r="F893" s="287">
        <v>24210</v>
      </c>
      <c r="G893" s="288" t="s">
        <v>62</v>
      </c>
      <c r="H893" s="288" t="s">
        <v>1392</v>
      </c>
      <c r="I893" s="288" t="s">
        <v>63</v>
      </c>
      <c r="J893" s="287">
        <v>814</v>
      </c>
      <c r="K893" s="287">
        <v>5</v>
      </c>
      <c r="L893" s="288" t="s">
        <v>493</v>
      </c>
      <c r="M893" s="288" t="s">
        <v>55</v>
      </c>
      <c r="N893" s="288" t="s">
        <v>66</v>
      </c>
      <c r="O893" s="288" t="s">
        <v>66</v>
      </c>
      <c r="P893" s="288" t="s">
        <v>52</v>
      </c>
      <c r="Q893" s="289">
        <v>0</v>
      </c>
      <c r="R893" s="289">
        <v>0</v>
      </c>
      <c r="S893" s="289">
        <v>0</v>
      </c>
      <c r="T893" s="289">
        <v>0</v>
      </c>
      <c r="U893" s="289">
        <v>0</v>
      </c>
      <c r="V893" s="287">
        <v>2017</v>
      </c>
      <c r="W893" s="404"/>
      <c r="X893" s="273" t="str">
        <f t="shared" si="13"/>
        <v/>
      </c>
    </row>
    <row r="894" spans="1:24" x14ac:dyDescent="0.2">
      <c r="A894" s="287">
        <v>52168</v>
      </c>
      <c r="B894" s="288" t="s">
        <v>59</v>
      </c>
      <c r="C894" s="288" t="s">
        <v>1387</v>
      </c>
      <c r="D894" s="288" t="s">
        <v>2041</v>
      </c>
      <c r="E894" s="288" t="s">
        <v>2042</v>
      </c>
      <c r="F894" s="287">
        <v>24210</v>
      </c>
      <c r="G894" s="288" t="s">
        <v>62</v>
      </c>
      <c r="H894" s="288" t="s">
        <v>1392</v>
      </c>
      <c r="I894" s="288" t="s">
        <v>63</v>
      </c>
      <c r="J894" s="287">
        <v>814</v>
      </c>
      <c r="K894" s="287">
        <v>5</v>
      </c>
      <c r="L894" s="288" t="s">
        <v>493</v>
      </c>
      <c r="M894" s="288" t="s">
        <v>56</v>
      </c>
      <c r="N894" s="288" t="s">
        <v>51</v>
      </c>
      <c r="O894" s="288" t="s">
        <v>51</v>
      </c>
      <c r="P894" s="288" t="s">
        <v>52</v>
      </c>
      <c r="Q894" s="289">
        <v>138</v>
      </c>
      <c r="R894" s="289">
        <v>93</v>
      </c>
      <c r="S894" s="289">
        <v>797</v>
      </c>
      <c r="T894" s="289">
        <v>548</v>
      </c>
      <c r="U894" s="289">
        <v>100.94</v>
      </c>
      <c r="V894" s="287">
        <v>2017</v>
      </c>
      <c r="W894" s="404"/>
      <c r="X894" s="273" t="str">
        <f t="shared" si="13"/>
        <v/>
      </c>
    </row>
    <row r="895" spans="1:24" x14ac:dyDescent="0.2">
      <c r="A895" s="287">
        <v>52168</v>
      </c>
      <c r="B895" s="288" t="s">
        <v>59</v>
      </c>
      <c r="C895" s="288" t="s">
        <v>1387</v>
      </c>
      <c r="D895" s="288" t="s">
        <v>2041</v>
      </c>
      <c r="E895" s="288" t="s">
        <v>2042</v>
      </c>
      <c r="F895" s="287">
        <v>24210</v>
      </c>
      <c r="G895" s="288" t="s">
        <v>62</v>
      </c>
      <c r="H895" s="288" t="s">
        <v>1392</v>
      </c>
      <c r="I895" s="288" t="s">
        <v>63</v>
      </c>
      <c r="J895" s="287">
        <v>814</v>
      </c>
      <c r="K895" s="287">
        <v>5</v>
      </c>
      <c r="L895" s="288" t="s">
        <v>493</v>
      </c>
      <c r="M895" s="288" t="s">
        <v>47</v>
      </c>
      <c r="N895" s="288" t="s">
        <v>51</v>
      </c>
      <c r="O895" s="288" t="s">
        <v>51</v>
      </c>
      <c r="P895" s="288" t="s">
        <v>52</v>
      </c>
      <c r="Q895" s="289">
        <v>6555</v>
      </c>
      <c r="R895" s="289">
        <v>725</v>
      </c>
      <c r="S895" s="289">
        <v>37725</v>
      </c>
      <c r="T895" s="289">
        <v>4176</v>
      </c>
      <c r="U895" s="289">
        <v>759.95399999999995</v>
      </c>
      <c r="V895" s="287">
        <v>2017</v>
      </c>
      <c r="W895" s="404"/>
      <c r="X895" s="273" t="str">
        <f t="shared" si="13"/>
        <v/>
      </c>
    </row>
    <row r="896" spans="1:24" x14ac:dyDescent="0.2">
      <c r="A896" s="287">
        <v>52168</v>
      </c>
      <c r="B896" s="288" t="s">
        <v>59</v>
      </c>
      <c r="C896" s="288" t="s">
        <v>1387</v>
      </c>
      <c r="D896" s="288" t="s">
        <v>2041</v>
      </c>
      <c r="E896" s="288" t="s">
        <v>2042</v>
      </c>
      <c r="F896" s="287">
        <v>24210</v>
      </c>
      <c r="G896" s="288" t="s">
        <v>62</v>
      </c>
      <c r="H896" s="288" t="s">
        <v>1392</v>
      </c>
      <c r="I896" s="288" t="s">
        <v>63</v>
      </c>
      <c r="J896" s="287">
        <v>814</v>
      </c>
      <c r="K896" s="287">
        <v>5</v>
      </c>
      <c r="L896" s="288" t="s">
        <v>493</v>
      </c>
      <c r="M896" s="288" t="s">
        <v>47</v>
      </c>
      <c r="N896" s="288" t="s">
        <v>44</v>
      </c>
      <c r="O896" s="288" t="s">
        <v>44</v>
      </c>
      <c r="P896" s="288" t="s">
        <v>1195</v>
      </c>
      <c r="Q896" s="289">
        <v>1568004</v>
      </c>
      <c r="R896" s="289">
        <v>155814</v>
      </c>
      <c r="S896" s="289">
        <v>1618029</v>
      </c>
      <c r="T896" s="289">
        <v>160734</v>
      </c>
      <c r="U896" s="289">
        <v>29245.056</v>
      </c>
      <c r="V896" s="287">
        <v>2017</v>
      </c>
      <c r="W896" s="404"/>
      <c r="X896" s="273" t="str">
        <f t="shared" si="13"/>
        <v/>
      </c>
    </row>
    <row r="897" spans="1:24" x14ac:dyDescent="0.2">
      <c r="A897" s="287">
        <v>52171</v>
      </c>
      <c r="B897" s="288" t="s">
        <v>38</v>
      </c>
      <c r="C897" s="288" t="s">
        <v>1387</v>
      </c>
      <c r="D897" s="288" t="s">
        <v>1220</v>
      </c>
      <c r="E897" s="288" t="s">
        <v>1212</v>
      </c>
      <c r="F897" s="287">
        <v>56838</v>
      </c>
      <c r="G897" s="288" t="s">
        <v>95</v>
      </c>
      <c r="H897" s="288" t="s">
        <v>1393</v>
      </c>
      <c r="I897" s="288" t="s">
        <v>63</v>
      </c>
      <c r="J897" s="287">
        <v>22</v>
      </c>
      <c r="K897" s="287">
        <v>2</v>
      </c>
      <c r="L897" s="288" t="s">
        <v>57</v>
      </c>
      <c r="M897" s="288" t="s">
        <v>40</v>
      </c>
      <c r="N897" s="288" t="s">
        <v>41</v>
      </c>
      <c r="O897" s="288" t="s">
        <v>42</v>
      </c>
      <c r="P897" s="288" t="s">
        <v>1387</v>
      </c>
      <c r="Q897" s="289">
        <v>0</v>
      </c>
      <c r="R897" s="289">
        <v>0</v>
      </c>
      <c r="S897" s="289">
        <v>45760</v>
      </c>
      <c r="T897" s="289">
        <v>45760</v>
      </c>
      <c r="U897" s="289">
        <v>4967</v>
      </c>
      <c r="V897" s="287">
        <v>2017</v>
      </c>
      <c r="W897" s="404"/>
      <c r="X897" s="273" t="str">
        <f t="shared" si="13"/>
        <v/>
      </c>
    </row>
    <row r="898" spans="1:24" x14ac:dyDescent="0.2">
      <c r="A898" s="287">
        <v>54034</v>
      </c>
      <c r="B898" s="288" t="s">
        <v>38</v>
      </c>
      <c r="C898" s="288" t="s">
        <v>1387</v>
      </c>
      <c r="D898" s="288" t="s">
        <v>22</v>
      </c>
      <c r="E898" s="288" t="s">
        <v>2043</v>
      </c>
      <c r="F898" s="287">
        <v>6838</v>
      </c>
      <c r="G898" s="288" t="s">
        <v>62</v>
      </c>
      <c r="H898" s="288" t="s">
        <v>1392</v>
      </c>
      <c r="I898" s="288" t="s">
        <v>63</v>
      </c>
      <c r="J898" s="287">
        <v>22</v>
      </c>
      <c r="K898" s="287">
        <v>2</v>
      </c>
      <c r="L898" s="288" t="s">
        <v>57</v>
      </c>
      <c r="M898" s="288" t="s">
        <v>43</v>
      </c>
      <c r="N898" s="288" t="s">
        <v>51</v>
      </c>
      <c r="O898" s="288" t="s">
        <v>51</v>
      </c>
      <c r="P898" s="288" t="s">
        <v>52</v>
      </c>
      <c r="Q898" s="289">
        <v>0</v>
      </c>
      <c r="R898" s="289">
        <v>0</v>
      </c>
      <c r="S898" s="289">
        <v>0</v>
      </c>
      <c r="T898" s="289">
        <v>0</v>
      </c>
      <c r="U898" s="289">
        <v>0</v>
      </c>
      <c r="V898" s="287">
        <v>2017</v>
      </c>
      <c r="W898" s="404" t="s">
        <v>662</v>
      </c>
      <c r="X898" s="273" t="str">
        <f t="shared" si="13"/>
        <v/>
      </c>
    </row>
    <row r="899" spans="1:24" x14ac:dyDescent="0.2">
      <c r="A899" s="287">
        <v>54034</v>
      </c>
      <c r="B899" s="288" t="s">
        <v>38</v>
      </c>
      <c r="C899" s="288" t="s">
        <v>1387</v>
      </c>
      <c r="D899" s="288" t="s">
        <v>22</v>
      </c>
      <c r="E899" s="288" t="s">
        <v>2043</v>
      </c>
      <c r="F899" s="287">
        <v>6838</v>
      </c>
      <c r="G899" s="288" t="s">
        <v>62</v>
      </c>
      <c r="H899" s="288" t="s">
        <v>1392</v>
      </c>
      <c r="I899" s="288" t="s">
        <v>63</v>
      </c>
      <c r="J899" s="287">
        <v>22</v>
      </c>
      <c r="K899" s="287">
        <v>2</v>
      </c>
      <c r="L899" s="288" t="s">
        <v>57</v>
      </c>
      <c r="M899" s="288" t="s">
        <v>43</v>
      </c>
      <c r="N899" s="288" t="s">
        <v>44</v>
      </c>
      <c r="O899" s="288" t="s">
        <v>44</v>
      </c>
      <c r="P899" s="288" t="s">
        <v>1195</v>
      </c>
      <c r="Q899" s="289">
        <v>5073</v>
      </c>
      <c r="R899" s="289">
        <v>5073</v>
      </c>
      <c r="S899" s="289">
        <v>5215</v>
      </c>
      <c r="T899" s="289">
        <v>5215</v>
      </c>
      <c r="U899" s="289">
        <v>1676</v>
      </c>
      <c r="V899" s="287">
        <v>2017</v>
      </c>
      <c r="W899" s="404" t="s">
        <v>662</v>
      </c>
      <c r="X899" s="273" t="str">
        <f t="shared" si="13"/>
        <v/>
      </c>
    </row>
    <row r="900" spans="1:24" x14ac:dyDescent="0.2">
      <c r="A900" s="287">
        <v>54034</v>
      </c>
      <c r="B900" s="288" t="s">
        <v>38</v>
      </c>
      <c r="C900" s="288" t="s">
        <v>1387</v>
      </c>
      <c r="D900" s="288" t="s">
        <v>22</v>
      </c>
      <c r="E900" s="288" t="s">
        <v>2043</v>
      </c>
      <c r="F900" s="287">
        <v>6838</v>
      </c>
      <c r="G900" s="288" t="s">
        <v>62</v>
      </c>
      <c r="H900" s="288" t="s">
        <v>1392</v>
      </c>
      <c r="I900" s="288" t="s">
        <v>63</v>
      </c>
      <c r="J900" s="287">
        <v>22</v>
      </c>
      <c r="K900" s="287">
        <v>2</v>
      </c>
      <c r="L900" s="288" t="s">
        <v>57</v>
      </c>
      <c r="M900" s="288" t="s">
        <v>46</v>
      </c>
      <c r="N900" s="288" t="s">
        <v>51</v>
      </c>
      <c r="O900" s="288" t="s">
        <v>51</v>
      </c>
      <c r="P900" s="288" t="s">
        <v>52</v>
      </c>
      <c r="Q900" s="289">
        <v>0</v>
      </c>
      <c r="R900" s="289">
        <v>0</v>
      </c>
      <c r="S900" s="289">
        <v>0</v>
      </c>
      <c r="T900" s="289">
        <v>0</v>
      </c>
      <c r="U900" s="289">
        <v>0</v>
      </c>
      <c r="V900" s="287">
        <v>2017</v>
      </c>
      <c r="W900" s="404" t="s">
        <v>662</v>
      </c>
      <c r="X900" s="273" t="str">
        <f t="shared" si="13"/>
        <v/>
      </c>
    </row>
    <row r="901" spans="1:24" x14ac:dyDescent="0.2">
      <c r="A901" s="287">
        <v>54034</v>
      </c>
      <c r="B901" s="288" t="s">
        <v>38</v>
      </c>
      <c r="C901" s="288" t="s">
        <v>1387</v>
      </c>
      <c r="D901" s="288" t="s">
        <v>22</v>
      </c>
      <c r="E901" s="288" t="s">
        <v>2043</v>
      </c>
      <c r="F901" s="287">
        <v>6838</v>
      </c>
      <c r="G901" s="288" t="s">
        <v>62</v>
      </c>
      <c r="H901" s="288" t="s">
        <v>1392</v>
      </c>
      <c r="I901" s="288" t="s">
        <v>63</v>
      </c>
      <c r="J901" s="287">
        <v>22</v>
      </c>
      <c r="K901" s="287">
        <v>2</v>
      </c>
      <c r="L901" s="288" t="s">
        <v>57</v>
      </c>
      <c r="M901" s="288" t="s">
        <v>46</v>
      </c>
      <c r="N901" s="288" t="s">
        <v>44</v>
      </c>
      <c r="O901" s="288" t="s">
        <v>44</v>
      </c>
      <c r="P901" s="288" t="s">
        <v>1195</v>
      </c>
      <c r="Q901" s="289">
        <v>49925</v>
      </c>
      <c r="R901" s="289">
        <v>49925</v>
      </c>
      <c r="S901" s="289">
        <v>51344</v>
      </c>
      <c r="T901" s="289">
        <v>51344</v>
      </c>
      <c r="U901" s="289">
        <v>4468</v>
      </c>
      <c r="V901" s="287">
        <v>2017</v>
      </c>
      <c r="W901" s="404" t="s">
        <v>662</v>
      </c>
      <c r="X901" s="273" t="str">
        <f t="shared" si="13"/>
        <v/>
      </c>
    </row>
    <row r="902" spans="1:24" x14ac:dyDescent="0.2">
      <c r="A902" s="287">
        <v>54041</v>
      </c>
      <c r="B902" s="288" t="s">
        <v>59</v>
      </c>
      <c r="C902" s="288" t="s">
        <v>1387</v>
      </c>
      <c r="D902" s="288" t="s">
        <v>23</v>
      </c>
      <c r="E902" s="288" t="s">
        <v>23</v>
      </c>
      <c r="F902" s="287">
        <v>11127</v>
      </c>
      <c r="G902" s="288" t="s">
        <v>62</v>
      </c>
      <c r="H902" s="288" t="s">
        <v>1392</v>
      </c>
      <c r="I902" s="288" t="s">
        <v>63</v>
      </c>
      <c r="J902" s="287">
        <v>22</v>
      </c>
      <c r="K902" s="287">
        <v>3</v>
      </c>
      <c r="L902" s="288" t="s">
        <v>60</v>
      </c>
      <c r="M902" s="288" t="s">
        <v>43</v>
      </c>
      <c r="N902" s="288" t="s">
        <v>51</v>
      </c>
      <c r="O902" s="288" t="s">
        <v>51</v>
      </c>
      <c r="P902" s="288" t="s">
        <v>52</v>
      </c>
      <c r="Q902" s="289">
        <v>0</v>
      </c>
      <c r="R902" s="289">
        <v>0</v>
      </c>
      <c r="S902" s="289">
        <v>0</v>
      </c>
      <c r="T902" s="289">
        <v>0</v>
      </c>
      <c r="U902" s="289">
        <v>0</v>
      </c>
      <c r="V902" s="287">
        <v>2017</v>
      </c>
      <c r="W902" s="404"/>
      <c r="X902" s="273" t="str">
        <f t="shared" si="13"/>
        <v/>
      </c>
    </row>
    <row r="903" spans="1:24" x14ac:dyDescent="0.2">
      <c r="A903" s="287">
        <v>54041</v>
      </c>
      <c r="B903" s="288" t="s">
        <v>59</v>
      </c>
      <c r="C903" s="288" t="s">
        <v>1387</v>
      </c>
      <c r="D903" s="288" t="s">
        <v>23</v>
      </c>
      <c r="E903" s="288" t="s">
        <v>23</v>
      </c>
      <c r="F903" s="287">
        <v>11127</v>
      </c>
      <c r="G903" s="288" t="s">
        <v>62</v>
      </c>
      <c r="H903" s="288" t="s">
        <v>1392</v>
      </c>
      <c r="I903" s="288" t="s">
        <v>63</v>
      </c>
      <c r="J903" s="287">
        <v>22</v>
      </c>
      <c r="K903" s="287">
        <v>3</v>
      </c>
      <c r="L903" s="288" t="s">
        <v>60</v>
      </c>
      <c r="M903" s="288" t="s">
        <v>43</v>
      </c>
      <c r="N903" s="288" t="s">
        <v>44</v>
      </c>
      <c r="O903" s="288" t="s">
        <v>44</v>
      </c>
      <c r="P903" s="288" t="s">
        <v>1195</v>
      </c>
      <c r="Q903" s="289">
        <v>0</v>
      </c>
      <c r="R903" s="289">
        <v>0</v>
      </c>
      <c r="S903" s="289">
        <v>0</v>
      </c>
      <c r="T903" s="289">
        <v>0</v>
      </c>
      <c r="U903" s="289">
        <v>43952.639999999999</v>
      </c>
      <c r="V903" s="287">
        <v>2017</v>
      </c>
      <c r="W903" s="404"/>
      <c r="X903" s="273" t="str">
        <f t="shared" ref="X903:X966" si="14">IF(OR(K903&gt;3,T903=0),"",IF(N903="WDS",T903/U903,""))</f>
        <v/>
      </c>
    </row>
    <row r="904" spans="1:24" x14ac:dyDescent="0.2">
      <c r="A904" s="287">
        <v>54041</v>
      </c>
      <c r="B904" s="288" t="s">
        <v>59</v>
      </c>
      <c r="C904" s="288" t="s">
        <v>1387</v>
      </c>
      <c r="D904" s="288" t="s">
        <v>23</v>
      </c>
      <c r="E904" s="288" t="s">
        <v>23</v>
      </c>
      <c r="F904" s="287">
        <v>11127</v>
      </c>
      <c r="G904" s="288" t="s">
        <v>62</v>
      </c>
      <c r="H904" s="288" t="s">
        <v>1392</v>
      </c>
      <c r="I904" s="288" t="s">
        <v>63</v>
      </c>
      <c r="J904" s="287">
        <v>22</v>
      </c>
      <c r="K904" s="287">
        <v>3</v>
      </c>
      <c r="L904" s="288" t="s">
        <v>60</v>
      </c>
      <c r="M904" s="288" t="s">
        <v>46</v>
      </c>
      <c r="N904" s="288" t="s">
        <v>51</v>
      </c>
      <c r="O904" s="288" t="s">
        <v>51</v>
      </c>
      <c r="P904" s="288" t="s">
        <v>52</v>
      </c>
      <c r="Q904" s="289">
        <v>0</v>
      </c>
      <c r="R904" s="289">
        <v>0</v>
      </c>
      <c r="S904" s="289">
        <v>0</v>
      </c>
      <c r="T904" s="289">
        <v>0</v>
      </c>
      <c r="U904" s="289">
        <v>0</v>
      </c>
      <c r="V904" s="287">
        <v>2017</v>
      </c>
      <c r="W904" s="404"/>
      <c r="X904" s="273" t="str">
        <f t="shared" si="14"/>
        <v/>
      </c>
    </row>
    <row r="905" spans="1:24" x14ac:dyDescent="0.2">
      <c r="A905" s="287">
        <v>54041</v>
      </c>
      <c r="B905" s="288" t="s">
        <v>59</v>
      </c>
      <c r="C905" s="288" t="s">
        <v>1387</v>
      </c>
      <c r="D905" s="288" t="s">
        <v>23</v>
      </c>
      <c r="E905" s="288" t="s">
        <v>23</v>
      </c>
      <c r="F905" s="287">
        <v>11127</v>
      </c>
      <c r="G905" s="288" t="s">
        <v>62</v>
      </c>
      <c r="H905" s="288" t="s">
        <v>1392</v>
      </c>
      <c r="I905" s="288" t="s">
        <v>63</v>
      </c>
      <c r="J905" s="287">
        <v>22</v>
      </c>
      <c r="K905" s="287">
        <v>3</v>
      </c>
      <c r="L905" s="288" t="s">
        <v>60</v>
      </c>
      <c r="M905" s="288" t="s">
        <v>46</v>
      </c>
      <c r="N905" s="288" t="s">
        <v>44</v>
      </c>
      <c r="O905" s="288" t="s">
        <v>44</v>
      </c>
      <c r="P905" s="288" t="s">
        <v>1195</v>
      </c>
      <c r="Q905" s="289">
        <v>1272531</v>
      </c>
      <c r="R905" s="289">
        <v>1268393</v>
      </c>
      <c r="S905" s="289">
        <v>1311979</v>
      </c>
      <c r="T905" s="289">
        <v>1307713</v>
      </c>
      <c r="U905" s="289">
        <v>101268</v>
      </c>
      <c r="V905" s="287">
        <v>2017</v>
      </c>
      <c r="W905" s="404"/>
      <c r="X905" s="273" t="str">
        <f t="shared" si="14"/>
        <v/>
      </c>
    </row>
    <row r="906" spans="1:24" x14ac:dyDescent="0.2">
      <c r="A906" s="287">
        <v>54056</v>
      </c>
      <c r="B906" s="288" t="s">
        <v>38</v>
      </c>
      <c r="C906" s="288" t="s">
        <v>1387</v>
      </c>
      <c r="D906" s="288" t="s">
        <v>1087</v>
      </c>
      <c r="E906" s="288" t="s">
        <v>1088</v>
      </c>
      <c r="F906" s="287">
        <v>14584</v>
      </c>
      <c r="G906" s="288" t="s">
        <v>140</v>
      </c>
      <c r="H906" s="288" t="s">
        <v>1393</v>
      </c>
      <c r="I906" s="288" t="s">
        <v>63</v>
      </c>
      <c r="J906" s="287">
        <v>22</v>
      </c>
      <c r="K906" s="287">
        <v>2</v>
      </c>
      <c r="L906" s="288" t="s">
        <v>57</v>
      </c>
      <c r="M906" s="288" t="s">
        <v>43</v>
      </c>
      <c r="N906" s="288" t="s">
        <v>51</v>
      </c>
      <c r="O906" s="288" t="s">
        <v>51</v>
      </c>
      <c r="P906" s="288" t="s">
        <v>52</v>
      </c>
      <c r="Q906" s="289">
        <v>0</v>
      </c>
      <c r="R906" s="289">
        <v>0</v>
      </c>
      <c r="S906" s="289">
        <v>0</v>
      </c>
      <c r="T906" s="289">
        <v>0</v>
      </c>
      <c r="U906" s="289">
        <v>432</v>
      </c>
      <c r="V906" s="287">
        <v>2017</v>
      </c>
      <c r="W906" s="404" t="s">
        <v>662</v>
      </c>
      <c r="X906" s="273" t="str">
        <f t="shared" si="14"/>
        <v/>
      </c>
    </row>
    <row r="907" spans="1:24" x14ac:dyDescent="0.2">
      <c r="A907" s="287">
        <v>54056</v>
      </c>
      <c r="B907" s="288" t="s">
        <v>38</v>
      </c>
      <c r="C907" s="288" t="s">
        <v>1387</v>
      </c>
      <c r="D907" s="288" t="s">
        <v>1087</v>
      </c>
      <c r="E907" s="288" t="s">
        <v>1088</v>
      </c>
      <c r="F907" s="287">
        <v>14584</v>
      </c>
      <c r="G907" s="288" t="s">
        <v>140</v>
      </c>
      <c r="H907" s="288" t="s">
        <v>1393</v>
      </c>
      <c r="I907" s="288" t="s">
        <v>63</v>
      </c>
      <c r="J907" s="287">
        <v>22</v>
      </c>
      <c r="K907" s="287">
        <v>2</v>
      </c>
      <c r="L907" s="288" t="s">
        <v>57</v>
      </c>
      <c r="M907" s="288" t="s">
        <v>43</v>
      </c>
      <c r="N907" s="288" t="s">
        <v>44</v>
      </c>
      <c r="O907" s="288" t="s">
        <v>44</v>
      </c>
      <c r="P907" s="288" t="s">
        <v>1195</v>
      </c>
      <c r="Q907" s="289">
        <v>137</v>
      </c>
      <c r="R907" s="289">
        <v>137</v>
      </c>
      <c r="S907" s="289">
        <v>141</v>
      </c>
      <c r="T907" s="289">
        <v>141</v>
      </c>
      <c r="U907" s="289">
        <v>4530</v>
      </c>
      <c r="V907" s="287">
        <v>2017</v>
      </c>
      <c r="W907" s="404" t="s">
        <v>662</v>
      </c>
      <c r="X907" s="273" t="str">
        <f t="shared" si="14"/>
        <v/>
      </c>
    </row>
    <row r="908" spans="1:24" x14ac:dyDescent="0.2">
      <c r="A908" s="287">
        <v>54056</v>
      </c>
      <c r="B908" s="288" t="s">
        <v>38</v>
      </c>
      <c r="C908" s="288" t="s">
        <v>1387</v>
      </c>
      <c r="D908" s="288" t="s">
        <v>1087</v>
      </c>
      <c r="E908" s="288" t="s">
        <v>1088</v>
      </c>
      <c r="F908" s="287">
        <v>14584</v>
      </c>
      <c r="G908" s="288" t="s">
        <v>140</v>
      </c>
      <c r="H908" s="288" t="s">
        <v>1393</v>
      </c>
      <c r="I908" s="288" t="s">
        <v>63</v>
      </c>
      <c r="J908" s="287">
        <v>22</v>
      </c>
      <c r="K908" s="287">
        <v>2</v>
      </c>
      <c r="L908" s="288" t="s">
        <v>57</v>
      </c>
      <c r="M908" s="288" t="s">
        <v>46</v>
      </c>
      <c r="N908" s="288" t="s">
        <v>51</v>
      </c>
      <c r="O908" s="288" t="s">
        <v>51</v>
      </c>
      <c r="P908" s="288" t="s">
        <v>52</v>
      </c>
      <c r="Q908" s="289">
        <v>2124</v>
      </c>
      <c r="R908" s="289">
        <v>2124</v>
      </c>
      <c r="S908" s="289">
        <v>12107</v>
      </c>
      <c r="T908" s="289">
        <v>12107</v>
      </c>
      <c r="U908" s="289">
        <v>848</v>
      </c>
      <c r="V908" s="287">
        <v>2017</v>
      </c>
      <c r="W908" s="404" t="s">
        <v>662</v>
      </c>
      <c r="X908" s="273" t="str">
        <f t="shared" si="14"/>
        <v/>
      </c>
    </row>
    <row r="909" spans="1:24" x14ac:dyDescent="0.2">
      <c r="A909" s="287">
        <v>54056</v>
      </c>
      <c r="B909" s="288" t="s">
        <v>38</v>
      </c>
      <c r="C909" s="288" t="s">
        <v>1387</v>
      </c>
      <c r="D909" s="288" t="s">
        <v>1087</v>
      </c>
      <c r="E909" s="288" t="s">
        <v>1088</v>
      </c>
      <c r="F909" s="287">
        <v>14584</v>
      </c>
      <c r="G909" s="288" t="s">
        <v>140</v>
      </c>
      <c r="H909" s="288" t="s">
        <v>1393</v>
      </c>
      <c r="I909" s="288" t="s">
        <v>63</v>
      </c>
      <c r="J909" s="287">
        <v>22</v>
      </c>
      <c r="K909" s="287">
        <v>2</v>
      </c>
      <c r="L909" s="288" t="s">
        <v>57</v>
      </c>
      <c r="M909" s="288" t="s">
        <v>46</v>
      </c>
      <c r="N909" s="288" t="s">
        <v>44</v>
      </c>
      <c r="O909" s="288" t="s">
        <v>44</v>
      </c>
      <c r="P909" s="288" t="s">
        <v>1195</v>
      </c>
      <c r="Q909" s="289">
        <v>103724</v>
      </c>
      <c r="R909" s="289">
        <v>103724</v>
      </c>
      <c r="S909" s="289">
        <v>106421</v>
      </c>
      <c r="T909" s="289">
        <v>106421</v>
      </c>
      <c r="U909" s="289">
        <v>7472</v>
      </c>
      <c r="V909" s="287">
        <v>2017</v>
      </c>
      <c r="W909" s="404" t="s">
        <v>662</v>
      </c>
      <c r="X909" s="273" t="str">
        <f t="shared" si="14"/>
        <v/>
      </c>
    </row>
    <row r="910" spans="1:24" x14ac:dyDescent="0.2">
      <c r="A910" s="287">
        <v>54076</v>
      </c>
      <c r="B910" s="288" t="s">
        <v>59</v>
      </c>
      <c r="C910" s="288" t="s">
        <v>1387</v>
      </c>
      <c r="D910" s="288" t="s">
        <v>1089</v>
      </c>
      <c r="E910" s="288" t="s">
        <v>1090</v>
      </c>
      <c r="F910" s="287">
        <v>9261</v>
      </c>
      <c r="G910" s="288" t="s">
        <v>62</v>
      </c>
      <c r="H910" s="288" t="s">
        <v>1392</v>
      </c>
      <c r="I910" s="288" t="s">
        <v>63</v>
      </c>
      <c r="J910" s="287">
        <v>22</v>
      </c>
      <c r="K910" s="287">
        <v>3</v>
      </c>
      <c r="L910" s="288" t="s">
        <v>60</v>
      </c>
      <c r="M910" s="288" t="s">
        <v>43</v>
      </c>
      <c r="N910" s="288" t="s">
        <v>51</v>
      </c>
      <c r="O910" s="288" t="s">
        <v>51</v>
      </c>
      <c r="P910" s="288" t="s">
        <v>52</v>
      </c>
      <c r="Q910" s="289">
        <v>0</v>
      </c>
      <c r="R910" s="289">
        <v>0</v>
      </c>
      <c r="S910" s="289">
        <v>0</v>
      </c>
      <c r="T910" s="289">
        <v>0</v>
      </c>
      <c r="U910" s="289">
        <v>2.5299999999999998</v>
      </c>
      <c r="V910" s="287">
        <v>2017</v>
      </c>
      <c r="W910" s="404"/>
      <c r="X910" s="273" t="str">
        <f t="shared" si="14"/>
        <v/>
      </c>
    </row>
    <row r="911" spans="1:24" x14ac:dyDescent="0.2">
      <c r="A911" s="287">
        <v>54076</v>
      </c>
      <c r="B911" s="288" t="s">
        <v>59</v>
      </c>
      <c r="C911" s="288" t="s">
        <v>1387</v>
      </c>
      <c r="D911" s="288" t="s">
        <v>1089</v>
      </c>
      <c r="E911" s="288" t="s">
        <v>1090</v>
      </c>
      <c r="F911" s="287">
        <v>9261</v>
      </c>
      <c r="G911" s="288" t="s">
        <v>62</v>
      </c>
      <c r="H911" s="288" t="s">
        <v>1392</v>
      </c>
      <c r="I911" s="288" t="s">
        <v>63</v>
      </c>
      <c r="J911" s="287">
        <v>22</v>
      </c>
      <c r="K911" s="287">
        <v>3</v>
      </c>
      <c r="L911" s="288" t="s">
        <v>60</v>
      </c>
      <c r="M911" s="288" t="s">
        <v>43</v>
      </c>
      <c r="N911" s="288" t="s">
        <v>44</v>
      </c>
      <c r="O911" s="288" t="s">
        <v>44</v>
      </c>
      <c r="P911" s="288" t="s">
        <v>1195</v>
      </c>
      <c r="Q911" s="289">
        <v>167936</v>
      </c>
      <c r="R911" s="289">
        <v>167936</v>
      </c>
      <c r="S911" s="289">
        <v>183838</v>
      </c>
      <c r="T911" s="289">
        <v>183838</v>
      </c>
      <c r="U911" s="289">
        <v>36681.47</v>
      </c>
      <c r="V911" s="287">
        <v>2017</v>
      </c>
      <c r="W911" s="404"/>
      <c r="X911" s="273" t="str">
        <f t="shared" si="14"/>
        <v/>
      </c>
    </row>
    <row r="912" spans="1:24" x14ac:dyDescent="0.2">
      <c r="A912" s="287">
        <v>54076</v>
      </c>
      <c r="B912" s="288" t="s">
        <v>59</v>
      </c>
      <c r="C912" s="288" t="s">
        <v>1387</v>
      </c>
      <c r="D912" s="288" t="s">
        <v>1089</v>
      </c>
      <c r="E912" s="288" t="s">
        <v>1090</v>
      </c>
      <c r="F912" s="287">
        <v>9261</v>
      </c>
      <c r="G912" s="288" t="s">
        <v>62</v>
      </c>
      <c r="H912" s="288" t="s">
        <v>1392</v>
      </c>
      <c r="I912" s="288" t="s">
        <v>63</v>
      </c>
      <c r="J912" s="287">
        <v>22</v>
      </c>
      <c r="K912" s="287">
        <v>3</v>
      </c>
      <c r="L912" s="288" t="s">
        <v>60</v>
      </c>
      <c r="M912" s="288" t="s">
        <v>46</v>
      </c>
      <c r="N912" s="288" t="s">
        <v>51</v>
      </c>
      <c r="O912" s="288" t="s">
        <v>51</v>
      </c>
      <c r="P912" s="288" t="s">
        <v>52</v>
      </c>
      <c r="Q912" s="289">
        <v>12</v>
      </c>
      <c r="R912" s="289">
        <v>12</v>
      </c>
      <c r="S912" s="289">
        <v>57</v>
      </c>
      <c r="T912" s="289">
        <v>57</v>
      </c>
      <c r="U912" s="289">
        <v>4.3650000000000002</v>
      </c>
      <c r="V912" s="287">
        <v>2017</v>
      </c>
      <c r="W912" s="404"/>
      <c r="X912" s="273" t="str">
        <f t="shared" si="14"/>
        <v/>
      </c>
    </row>
    <row r="913" spans="1:24" x14ac:dyDescent="0.2">
      <c r="A913" s="287">
        <v>54076</v>
      </c>
      <c r="B913" s="288" t="s">
        <v>59</v>
      </c>
      <c r="C913" s="288" t="s">
        <v>1387</v>
      </c>
      <c r="D913" s="288" t="s">
        <v>1089</v>
      </c>
      <c r="E913" s="288" t="s">
        <v>1090</v>
      </c>
      <c r="F913" s="287">
        <v>9261</v>
      </c>
      <c r="G913" s="288" t="s">
        <v>62</v>
      </c>
      <c r="H913" s="288" t="s">
        <v>1392</v>
      </c>
      <c r="I913" s="288" t="s">
        <v>63</v>
      </c>
      <c r="J913" s="287">
        <v>22</v>
      </c>
      <c r="K913" s="287">
        <v>3</v>
      </c>
      <c r="L913" s="288" t="s">
        <v>60</v>
      </c>
      <c r="M913" s="288" t="s">
        <v>46</v>
      </c>
      <c r="N913" s="288" t="s">
        <v>44</v>
      </c>
      <c r="O913" s="288" t="s">
        <v>44</v>
      </c>
      <c r="P913" s="288" t="s">
        <v>1195</v>
      </c>
      <c r="Q913" s="289">
        <v>543627</v>
      </c>
      <c r="R913" s="289">
        <v>530919</v>
      </c>
      <c r="S913" s="289">
        <v>594761</v>
      </c>
      <c r="T913" s="289">
        <v>580525</v>
      </c>
      <c r="U913" s="289">
        <v>45938.635000000002</v>
      </c>
      <c r="V913" s="287">
        <v>2017</v>
      </c>
      <c r="W913" s="404"/>
      <c r="X913" s="273" t="str">
        <f t="shared" si="14"/>
        <v/>
      </c>
    </row>
    <row r="914" spans="1:24" x14ac:dyDescent="0.2">
      <c r="A914" s="287">
        <v>54085</v>
      </c>
      <c r="B914" s="288" t="s">
        <v>59</v>
      </c>
      <c r="C914" s="288" t="s">
        <v>1387</v>
      </c>
      <c r="D914" s="288" t="s">
        <v>514</v>
      </c>
      <c r="E914" s="288" t="s">
        <v>501</v>
      </c>
      <c r="F914" s="287">
        <v>55738</v>
      </c>
      <c r="G914" s="288" t="s">
        <v>95</v>
      </c>
      <c r="H914" s="288" t="s">
        <v>1393</v>
      </c>
      <c r="I914" s="288" t="s">
        <v>63</v>
      </c>
      <c r="J914" s="287">
        <v>322</v>
      </c>
      <c r="K914" s="287">
        <v>7</v>
      </c>
      <c r="L914" s="288" t="s">
        <v>489</v>
      </c>
      <c r="M914" s="288" t="s">
        <v>47</v>
      </c>
      <c r="N914" s="288" t="s">
        <v>164</v>
      </c>
      <c r="O914" s="288" t="s">
        <v>75</v>
      </c>
      <c r="P914" s="288" t="s">
        <v>50</v>
      </c>
      <c r="Q914" s="289">
        <v>371259</v>
      </c>
      <c r="R914" s="289">
        <v>57807</v>
      </c>
      <c r="S914" s="289">
        <v>4083849</v>
      </c>
      <c r="T914" s="289">
        <v>635872</v>
      </c>
      <c r="U914" s="289">
        <v>126727.14</v>
      </c>
      <c r="V914" s="287">
        <v>2017</v>
      </c>
      <c r="W914" s="404"/>
      <c r="X914" s="273" t="str">
        <f t="shared" si="14"/>
        <v/>
      </c>
    </row>
    <row r="915" spans="1:24" x14ac:dyDescent="0.2">
      <c r="A915" s="287">
        <v>54085</v>
      </c>
      <c r="B915" s="288" t="s">
        <v>59</v>
      </c>
      <c r="C915" s="288" t="s">
        <v>1387</v>
      </c>
      <c r="D915" s="288" t="s">
        <v>514</v>
      </c>
      <c r="E915" s="288" t="s">
        <v>501</v>
      </c>
      <c r="F915" s="287">
        <v>55738</v>
      </c>
      <c r="G915" s="288" t="s">
        <v>95</v>
      </c>
      <c r="H915" s="288" t="s">
        <v>1393</v>
      </c>
      <c r="I915" s="288" t="s">
        <v>63</v>
      </c>
      <c r="J915" s="287">
        <v>322</v>
      </c>
      <c r="K915" s="287">
        <v>7</v>
      </c>
      <c r="L915" s="288" t="s">
        <v>489</v>
      </c>
      <c r="M915" s="288" t="s">
        <v>47</v>
      </c>
      <c r="N915" s="288" t="s">
        <v>81</v>
      </c>
      <c r="O915" s="288" t="s">
        <v>72</v>
      </c>
      <c r="P915" s="288" t="s">
        <v>52</v>
      </c>
      <c r="Q915" s="289">
        <v>0</v>
      </c>
      <c r="R915" s="289">
        <v>0</v>
      </c>
      <c r="S915" s="289">
        <v>0</v>
      </c>
      <c r="T915" s="289">
        <v>0</v>
      </c>
      <c r="U915" s="289">
        <v>0</v>
      </c>
      <c r="V915" s="287">
        <v>2017</v>
      </c>
      <c r="W915" s="404"/>
      <c r="X915" s="273" t="str">
        <f t="shared" si="14"/>
        <v/>
      </c>
    </row>
    <row r="916" spans="1:24" x14ac:dyDescent="0.2">
      <c r="A916" s="287">
        <v>54085</v>
      </c>
      <c r="B916" s="288" t="s">
        <v>59</v>
      </c>
      <c r="C916" s="288" t="s">
        <v>1387</v>
      </c>
      <c r="D916" s="288" t="s">
        <v>514</v>
      </c>
      <c r="E916" s="288" t="s">
        <v>501</v>
      </c>
      <c r="F916" s="287">
        <v>55738</v>
      </c>
      <c r="G916" s="288" t="s">
        <v>95</v>
      </c>
      <c r="H916" s="288" t="s">
        <v>1393</v>
      </c>
      <c r="I916" s="288" t="s">
        <v>63</v>
      </c>
      <c r="J916" s="287">
        <v>322</v>
      </c>
      <c r="K916" s="287">
        <v>7</v>
      </c>
      <c r="L916" s="288" t="s">
        <v>489</v>
      </c>
      <c r="M916" s="288" t="s">
        <v>47</v>
      </c>
      <c r="N916" s="288" t="s">
        <v>44</v>
      </c>
      <c r="O916" s="288" t="s">
        <v>44</v>
      </c>
      <c r="P916" s="288" t="s">
        <v>1195</v>
      </c>
      <c r="Q916" s="289">
        <v>783710</v>
      </c>
      <c r="R916" s="289">
        <v>120346</v>
      </c>
      <c r="S916" s="289">
        <v>783710</v>
      </c>
      <c r="T916" s="289">
        <v>120346</v>
      </c>
      <c r="U916" s="289">
        <v>23984.432000000001</v>
      </c>
      <c r="V916" s="287">
        <v>2017</v>
      </c>
      <c r="W916" s="404"/>
      <c r="X916" s="273" t="str">
        <f t="shared" si="14"/>
        <v/>
      </c>
    </row>
    <row r="917" spans="1:24" x14ac:dyDescent="0.2">
      <c r="A917" s="287">
        <v>54085</v>
      </c>
      <c r="B917" s="288" t="s">
        <v>59</v>
      </c>
      <c r="C917" s="288" t="s">
        <v>1387</v>
      </c>
      <c r="D917" s="288" t="s">
        <v>514</v>
      </c>
      <c r="E917" s="288" t="s">
        <v>501</v>
      </c>
      <c r="F917" s="287">
        <v>55738</v>
      </c>
      <c r="G917" s="288" t="s">
        <v>95</v>
      </c>
      <c r="H917" s="288" t="s">
        <v>1393</v>
      </c>
      <c r="I917" s="288" t="s">
        <v>63</v>
      </c>
      <c r="J917" s="287">
        <v>322</v>
      </c>
      <c r="K917" s="287">
        <v>7</v>
      </c>
      <c r="L917" s="288" t="s">
        <v>489</v>
      </c>
      <c r="M917" s="288" t="s">
        <v>47</v>
      </c>
      <c r="N917" s="288" t="s">
        <v>66</v>
      </c>
      <c r="O917" s="288" t="s">
        <v>66</v>
      </c>
      <c r="P917" s="288" t="s">
        <v>52</v>
      </c>
      <c r="Q917" s="289">
        <v>0</v>
      </c>
      <c r="R917" s="289">
        <v>0</v>
      </c>
      <c r="S917" s="289">
        <v>0</v>
      </c>
      <c r="T917" s="289">
        <v>0</v>
      </c>
      <c r="U917" s="289">
        <v>0</v>
      </c>
      <c r="V917" s="287">
        <v>2017</v>
      </c>
      <c r="W917" s="404"/>
      <c r="X917" s="273" t="str">
        <f t="shared" si="14"/>
        <v/>
      </c>
    </row>
    <row r="918" spans="1:24" x14ac:dyDescent="0.2">
      <c r="A918" s="287">
        <v>54085</v>
      </c>
      <c r="B918" s="288" t="s">
        <v>59</v>
      </c>
      <c r="C918" s="288" t="s">
        <v>1387</v>
      </c>
      <c r="D918" s="288" t="s">
        <v>514</v>
      </c>
      <c r="E918" s="288" t="s">
        <v>501</v>
      </c>
      <c r="F918" s="287">
        <v>55738</v>
      </c>
      <c r="G918" s="288" t="s">
        <v>95</v>
      </c>
      <c r="H918" s="288" t="s">
        <v>1393</v>
      </c>
      <c r="I918" s="288" t="s">
        <v>63</v>
      </c>
      <c r="J918" s="287">
        <v>322</v>
      </c>
      <c r="K918" s="287">
        <v>7</v>
      </c>
      <c r="L918" s="288" t="s">
        <v>489</v>
      </c>
      <c r="M918" s="288" t="s">
        <v>47</v>
      </c>
      <c r="N918" s="288" t="s">
        <v>74</v>
      </c>
      <c r="O918" s="288" t="s">
        <v>75</v>
      </c>
      <c r="P918" s="288" t="s">
        <v>50</v>
      </c>
      <c r="Q918" s="289">
        <v>127349</v>
      </c>
      <c r="R918" s="289">
        <v>19723</v>
      </c>
      <c r="S918" s="289">
        <v>2037584</v>
      </c>
      <c r="T918" s="289">
        <v>315557</v>
      </c>
      <c r="U918" s="289">
        <v>62889.425000000003</v>
      </c>
      <c r="V918" s="287">
        <v>2017</v>
      </c>
      <c r="W918" s="404"/>
      <c r="X918" s="273" t="str">
        <f t="shared" si="14"/>
        <v/>
      </c>
    </row>
    <row r="919" spans="1:24" x14ac:dyDescent="0.2">
      <c r="A919" s="287">
        <v>54099</v>
      </c>
      <c r="B919" s="288" t="s">
        <v>59</v>
      </c>
      <c r="C919" s="288" t="s">
        <v>1387</v>
      </c>
      <c r="D919" s="288" t="s">
        <v>515</v>
      </c>
      <c r="E919" s="288" t="s">
        <v>516</v>
      </c>
      <c r="F919" s="287">
        <v>9350</v>
      </c>
      <c r="G919" s="288" t="s">
        <v>62</v>
      </c>
      <c r="H919" s="288" t="s">
        <v>1392</v>
      </c>
      <c r="I919" s="288" t="s">
        <v>63</v>
      </c>
      <c r="J919" s="287">
        <v>322122</v>
      </c>
      <c r="K919" s="287">
        <v>7</v>
      </c>
      <c r="L919" s="288" t="s">
        <v>489</v>
      </c>
      <c r="M919" s="288" t="s">
        <v>47</v>
      </c>
      <c r="N919" s="288" t="s">
        <v>164</v>
      </c>
      <c r="O919" s="288" t="s">
        <v>75</v>
      </c>
      <c r="P919" s="288" t="s">
        <v>50</v>
      </c>
      <c r="Q919" s="289">
        <v>212083</v>
      </c>
      <c r="R919" s="289">
        <v>64567</v>
      </c>
      <c r="S919" s="289">
        <v>1795707</v>
      </c>
      <c r="T919" s="289">
        <v>546682</v>
      </c>
      <c r="U919" s="289">
        <v>95517.691999999995</v>
      </c>
      <c r="V919" s="287">
        <v>2017</v>
      </c>
      <c r="W919" s="404"/>
      <c r="X919" s="273" t="str">
        <f t="shared" si="14"/>
        <v/>
      </c>
    </row>
    <row r="920" spans="1:24" x14ac:dyDescent="0.2">
      <c r="A920" s="287">
        <v>54099</v>
      </c>
      <c r="B920" s="288" t="s">
        <v>59</v>
      </c>
      <c r="C920" s="288" t="s">
        <v>1387</v>
      </c>
      <c r="D920" s="288" t="s">
        <v>515</v>
      </c>
      <c r="E920" s="288" t="s">
        <v>516</v>
      </c>
      <c r="F920" s="287">
        <v>9350</v>
      </c>
      <c r="G920" s="288" t="s">
        <v>62</v>
      </c>
      <c r="H920" s="288" t="s">
        <v>1392</v>
      </c>
      <c r="I920" s="288" t="s">
        <v>63</v>
      </c>
      <c r="J920" s="287">
        <v>322122</v>
      </c>
      <c r="K920" s="287">
        <v>7</v>
      </c>
      <c r="L920" s="288" t="s">
        <v>489</v>
      </c>
      <c r="M920" s="288" t="s">
        <v>47</v>
      </c>
      <c r="N920" s="288" t="s">
        <v>44</v>
      </c>
      <c r="O920" s="288" t="s">
        <v>44</v>
      </c>
      <c r="P920" s="288" t="s">
        <v>1195</v>
      </c>
      <c r="Q920" s="289">
        <v>1623740</v>
      </c>
      <c r="R920" s="289">
        <v>495319</v>
      </c>
      <c r="S920" s="289">
        <v>1623740</v>
      </c>
      <c r="T920" s="289">
        <v>495319</v>
      </c>
      <c r="U920" s="289">
        <v>86543.239000000001</v>
      </c>
      <c r="V920" s="287">
        <v>2017</v>
      </c>
      <c r="W920" s="404"/>
      <c r="X920" s="273" t="str">
        <f t="shared" si="14"/>
        <v/>
      </c>
    </row>
    <row r="921" spans="1:24" x14ac:dyDescent="0.2">
      <c r="A921" s="287">
        <v>54099</v>
      </c>
      <c r="B921" s="288" t="s">
        <v>59</v>
      </c>
      <c r="C921" s="288" t="s">
        <v>1387</v>
      </c>
      <c r="D921" s="288" t="s">
        <v>515</v>
      </c>
      <c r="E921" s="288" t="s">
        <v>516</v>
      </c>
      <c r="F921" s="287">
        <v>9350</v>
      </c>
      <c r="G921" s="288" t="s">
        <v>62</v>
      </c>
      <c r="H921" s="288" t="s">
        <v>1392</v>
      </c>
      <c r="I921" s="288" t="s">
        <v>63</v>
      </c>
      <c r="J921" s="287">
        <v>322122</v>
      </c>
      <c r="K921" s="287">
        <v>7</v>
      </c>
      <c r="L921" s="288" t="s">
        <v>489</v>
      </c>
      <c r="M921" s="288" t="s">
        <v>47</v>
      </c>
      <c r="N921" s="288" t="s">
        <v>1779</v>
      </c>
      <c r="O921" s="288" t="s">
        <v>511</v>
      </c>
      <c r="P921" s="288" t="s">
        <v>1195</v>
      </c>
      <c r="Q921" s="289">
        <v>0</v>
      </c>
      <c r="R921" s="289">
        <v>0</v>
      </c>
      <c r="S921" s="289">
        <v>0</v>
      </c>
      <c r="T921" s="289">
        <v>0</v>
      </c>
      <c r="U921" s="289">
        <v>0</v>
      </c>
      <c r="V921" s="287">
        <v>2017</v>
      </c>
      <c r="W921" s="404"/>
      <c r="X921" s="273" t="str">
        <f t="shared" si="14"/>
        <v/>
      </c>
    </row>
    <row r="922" spans="1:24" x14ac:dyDescent="0.2">
      <c r="A922" s="287">
        <v>54099</v>
      </c>
      <c r="B922" s="288" t="s">
        <v>59</v>
      </c>
      <c r="C922" s="288" t="s">
        <v>1387</v>
      </c>
      <c r="D922" s="288" t="s">
        <v>515</v>
      </c>
      <c r="E922" s="288" t="s">
        <v>516</v>
      </c>
      <c r="F922" s="287">
        <v>9350</v>
      </c>
      <c r="G922" s="288" t="s">
        <v>62</v>
      </c>
      <c r="H922" s="288" t="s">
        <v>1392</v>
      </c>
      <c r="I922" s="288" t="s">
        <v>63</v>
      </c>
      <c r="J922" s="287">
        <v>322122</v>
      </c>
      <c r="K922" s="287">
        <v>7</v>
      </c>
      <c r="L922" s="288" t="s">
        <v>489</v>
      </c>
      <c r="M922" s="288" t="s">
        <v>47</v>
      </c>
      <c r="N922" s="288" t="s">
        <v>510</v>
      </c>
      <c r="O922" s="288" t="s">
        <v>72</v>
      </c>
      <c r="P922" s="288" t="s">
        <v>1195</v>
      </c>
      <c r="Q922" s="289">
        <v>0</v>
      </c>
      <c r="R922" s="289">
        <v>0</v>
      </c>
      <c r="S922" s="289">
        <v>0</v>
      </c>
      <c r="T922" s="289">
        <v>0</v>
      </c>
      <c r="U922" s="289">
        <v>0</v>
      </c>
      <c r="V922" s="287">
        <v>2017</v>
      </c>
      <c r="W922" s="404"/>
      <c r="X922" s="273" t="str">
        <f t="shared" si="14"/>
        <v/>
      </c>
    </row>
    <row r="923" spans="1:24" x14ac:dyDescent="0.2">
      <c r="A923" s="287">
        <v>54099</v>
      </c>
      <c r="B923" s="288" t="s">
        <v>59</v>
      </c>
      <c r="C923" s="288" t="s">
        <v>1387</v>
      </c>
      <c r="D923" s="288" t="s">
        <v>515</v>
      </c>
      <c r="E923" s="288" t="s">
        <v>516</v>
      </c>
      <c r="F923" s="287">
        <v>9350</v>
      </c>
      <c r="G923" s="288" t="s">
        <v>62</v>
      </c>
      <c r="H923" s="288" t="s">
        <v>1392</v>
      </c>
      <c r="I923" s="288" t="s">
        <v>63</v>
      </c>
      <c r="J923" s="287">
        <v>322122</v>
      </c>
      <c r="K923" s="287">
        <v>7</v>
      </c>
      <c r="L923" s="288" t="s">
        <v>489</v>
      </c>
      <c r="M923" s="288" t="s">
        <v>47</v>
      </c>
      <c r="N923" s="288" t="s">
        <v>66</v>
      </c>
      <c r="O923" s="288" t="s">
        <v>66</v>
      </c>
      <c r="P923" s="288" t="s">
        <v>52</v>
      </c>
      <c r="Q923" s="289">
        <v>90143</v>
      </c>
      <c r="R923" s="289">
        <v>28018</v>
      </c>
      <c r="S923" s="289">
        <v>571507</v>
      </c>
      <c r="T923" s="289">
        <v>177625</v>
      </c>
      <c r="U923" s="289">
        <v>31035.412</v>
      </c>
      <c r="V923" s="287">
        <v>2017</v>
      </c>
      <c r="W923" s="404"/>
      <c r="X923" s="273" t="str">
        <f t="shared" si="14"/>
        <v/>
      </c>
    </row>
    <row r="924" spans="1:24" x14ac:dyDescent="0.2">
      <c r="A924" s="287">
        <v>54099</v>
      </c>
      <c r="B924" s="288" t="s">
        <v>59</v>
      </c>
      <c r="C924" s="288" t="s">
        <v>1387</v>
      </c>
      <c r="D924" s="288" t="s">
        <v>515</v>
      </c>
      <c r="E924" s="288" t="s">
        <v>516</v>
      </c>
      <c r="F924" s="287">
        <v>9350</v>
      </c>
      <c r="G924" s="288" t="s">
        <v>62</v>
      </c>
      <c r="H924" s="288" t="s">
        <v>1392</v>
      </c>
      <c r="I924" s="288" t="s">
        <v>63</v>
      </c>
      <c r="J924" s="287">
        <v>322122</v>
      </c>
      <c r="K924" s="287">
        <v>7</v>
      </c>
      <c r="L924" s="288" t="s">
        <v>489</v>
      </c>
      <c r="M924" s="288" t="s">
        <v>47</v>
      </c>
      <c r="N924" s="288" t="s">
        <v>74</v>
      </c>
      <c r="O924" s="288" t="s">
        <v>75</v>
      </c>
      <c r="P924" s="288" t="s">
        <v>50</v>
      </c>
      <c r="Q924" s="289">
        <v>15497</v>
      </c>
      <c r="R924" s="289">
        <v>4737</v>
      </c>
      <c r="S924" s="289">
        <v>131197</v>
      </c>
      <c r="T924" s="289">
        <v>40086</v>
      </c>
      <c r="U924" s="289">
        <v>7003.8029999999999</v>
      </c>
      <c r="V924" s="287">
        <v>2017</v>
      </c>
      <c r="W924" s="404"/>
      <c r="X924" s="273" t="str">
        <f t="shared" si="14"/>
        <v/>
      </c>
    </row>
    <row r="925" spans="1:24" x14ac:dyDescent="0.2">
      <c r="A925" s="287">
        <v>54114</v>
      </c>
      <c r="B925" s="288" t="s">
        <v>59</v>
      </c>
      <c r="C925" s="288" t="s">
        <v>1387</v>
      </c>
      <c r="D925" s="288" t="s">
        <v>1091</v>
      </c>
      <c r="E925" s="288" t="s">
        <v>1092</v>
      </c>
      <c r="F925" s="287">
        <v>10349</v>
      </c>
      <c r="G925" s="288" t="s">
        <v>62</v>
      </c>
      <c r="H925" s="288" t="s">
        <v>1392</v>
      </c>
      <c r="I925" s="288" t="s">
        <v>63</v>
      </c>
      <c r="J925" s="287">
        <v>22</v>
      </c>
      <c r="K925" s="287">
        <v>3</v>
      </c>
      <c r="L925" s="288" t="s">
        <v>60</v>
      </c>
      <c r="M925" s="288" t="s">
        <v>43</v>
      </c>
      <c r="N925" s="288" t="s">
        <v>51</v>
      </c>
      <c r="O925" s="288" t="s">
        <v>51</v>
      </c>
      <c r="P925" s="288" t="s">
        <v>52</v>
      </c>
      <c r="Q925" s="289">
        <v>0</v>
      </c>
      <c r="R925" s="289">
        <v>0</v>
      </c>
      <c r="S925" s="289">
        <v>0</v>
      </c>
      <c r="T925" s="289">
        <v>0</v>
      </c>
      <c r="U925" s="289">
        <v>0</v>
      </c>
      <c r="V925" s="287">
        <v>2017</v>
      </c>
      <c r="W925" s="404"/>
      <c r="X925" s="273" t="str">
        <f t="shared" si="14"/>
        <v/>
      </c>
    </row>
    <row r="926" spans="1:24" x14ac:dyDescent="0.2">
      <c r="A926" s="287">
        <v>54114</v>
      </c>
      <c r="B926" s="288" t="s">
        <v>59</v>
      </c>
      <c r="C926" s="288" t="s">
        <v>1387</v>
      </c>
      <c r="D926" s="288" t="s">
        <v>1091</v>
      </c>
      <c r="E926" s="288" t="s">
        <v>1092</v>
      </c>
      <c r="F926" s="287">
        <v>10349</v>
      </c>
      <c r="G926" s="288" t="s">
        <v>62</v>
      </c>
      <c r="H926" s="288" t="s">
        <v>1392</v>
      </c>
      <c r="I926" s="288" t="s">
        <v>63</v>
      </c>
      <c r="J926" s="287">
        <v>22</v>
      </c>
      <c r="K926" s="287">
        <v>3</v>
      </c>
      <c r="L926" s="288" t="s">
        <v>60</v>
      </c>
      <c r="M926" s="288" t="s">
        <v>43</v>
      </c>
      <c r="N926" s="288" t="s">
        <v>44</v>
      </c>
      <c r="O926" s="288" t="s">
        <v>44</v>
      </c>
      <c r="P926" s="288" t="s">
        <v>1195</v>
      </c>
      <c r="Q926" s="289">
        <v>0</v>
      </c>
      <c r="R926" s="289">
        <v>0</v>
      </c>
      <c r="S926" s="289">
        <v>0</v>
      </c>
      <c r="T926" s="289">
        <v>0</v>
      </c>
      <c r="U926" s="289">
        <v>111372</v>
      </c>
      <c r="V926" s="287">
        <v>2017</v>
      </c>
      <c r="W926" s="404"/>
      <c r="X926" s="273" t="str">
        <f t="shared" si="14"/>
        <v/>
      </c>
    </row>
    <row r="927" spans="1:24" x14ac:dyDescent="0.2">
      <c r="A927" s="287">
        <v>54114</v>
      </c>
      <c r="B927" s="288" t="s">
        <v>59</v>
      </c>
      <c r="C927" s="288" t="s">
        <v>1387</v>
      </c>
      <c r="D927" s="288" t="s">
        <v>1091</v>
      </c>
      <c r="E927" s="288" t="s">
        <v>1092</v>
      </c>
      <c r="F927" s="287">
        <v>10349</v>
      </c>
      <c r="G927" s="288" t="s">
        <v>62</v>
      </c>
      <c r="H927" s="288" t="s">
        <v>1392</v>
      </c>
      <c r="I927" s="288" t="s">
        <v>63</v>
      </c>
      <c r="J927" s="287">
        <v>22</v>
      </c>
      <c r="K927" s="287">
        <v>3</v>
      </c>
      <c r="L927" s="288" t="s">
        <v>60</v>
      </c>
      <c r="M927" s="288" t="s">
        <v>46</v>
      </c>
      <c r="N927" s="288" t="s">
        <v>51</v>
      </c>
      <c r="O927" s="288" t="s">
        <v>51</v>
      </c>
      <c r="P927" s="288" t="s">
        <v>52</v>
      </c>
      <c r="Q927" s="289">
        <v>0</v>
      </c>
      <c r="R927" s="289">
        <v>0</v>
      </c>
      <c r="S927" s="289">
        <v>0</v>
      </c>
      <c r="T927" s="289">
        <v>0</v>
      </c>
      <c r="U927" s="289">
        <v>0</v>
      </c>
      <c r="V927" s="287">
        <v>2017</v>
      </c>
      <c r="W927" s="404"/>
      <c r="X927" s="273" t="str">
        <f t="shared" si="14"/>
        <v/>
      </c>
    </row>
    <row r="928" spans="1:24" x14ac:dyDescent="0.2">
      <c r="A928" s="287">
        <v>54114</v>
      </c>
      <c r="B928" s="288" t="s">
        <v>59</v>
      </c>
      <c r="C928" s="288" t="s">
        <v>1387</v>
      </c>
      <c r="D928" s="288" t="s">
        <v>1091</v>
      </c>
      <c r="E928" s="288" t="s">
        <v>1092</v>
      </c>
      <c r="F928" s="287">
        <v>10349</v>
      </c>
      <c r="G928" s="288" t="s">
        <v>62</v>
      </c>
      <c r="H928" s="288" t="s">
        <v>1392</v>
      </c>
      <c r="I928" s="288" t="s">
        <v>63</v>
      </c>
      <c r="J928" s="287">
        <v>22</v>
      </c>
      <c r="K928" s="287">
        <v>3</v>
      </c>
      <c r="L928" s="288" t="s">
        <v>60</v>
      </c>
      <c r="M928" s="288" t="s">
        <v>46</v>
      </c>
      <c r="N928" s="288" t="s">
        <v>44</v>
      </c>
      <c r="O928" s="288" t="s">
        <v>44</v>
      </c>
      <c r="P928" s="288" t="s">
        <v>1195</v>
      </c>
      <c r="Q928" s="289">
        <v>4968288</v>
      </c>
      <c r="R928" s="289">
        <v>4968288</v>
      </c>
      <c r="S928" s="289">
        <v>5181245</v>
      </c>
      <c r="T928" s="289">
        <v>5181245</v>
      </c>
      <c r="U928" s="289">
        <v>475221</v>
      </c>
      <c r="V928" s="287">
        <v>2017</v>
      </c>
      <c r="W928" s="404"/>
      <c r="X928" s="273" t="str">
        <f t="shared" si="14"/>
        <v/>
      </c>
    </row>
    <row r="929" spans="1:24" x14ac:dyDescent="0.2">
      <c r="A929" s="287">
        <v>54123</v>
      </c>
      <c r="B929" s="288" t="s">
        <v>38</v>
      </c>
      <c r="C929" s="288" t="s">
        <v>1387</v>
      </c>
      <c r="D929" s="288" t="s">
        <v>1093</v>
      </c>
      <c r="E929" s="288" t="s">
        <v>1221</v>
      </c>
      <c r="F929" s="287">
        <v>56839</v>
      </c>
      <c r="G929" s="288" t="s">
        <v>95</v>
      </c>
      <c r="H929" s="288" t="s">
        <v>1393</v>
      </c>
      <c r="I929" s="288" t="s">
        <v>63</v>
      </c>
      <c r="J929" s="287">
        <v>22</v>
      </c>
      <c r="K929" s="287">
        <v>2</v>
      </c>
      <c r="L929" s="288" t="s">
        <v>57</v>
      </c>
      <c r="M929" s="288" t="s">
        <v>40</v>
      </c>
      <c r="N929" s="288" t="s">
        <v>41</v>
      </c>
      <c r="O929" s="288" t="s">
        <v>42</v>
      </c>
      <c r="P929" s="288" t="s">
        <v>1387</v>
      </c>
      <c r="Q929" s="289">
        <v>0</v>
      </c>
      <c r="R929" s="289">
        <v>0</v>
      </c>
      <c r="S929" s="289">
        <v>20904</v>
      </c>
      <c r="T929" s="289">
        <v>20904</v>
      </c>
      <c r="U929" s="289">
        <v>2269</v>
      </c>
      <c r="V929" s="287">
        <v>2017</v>
      </c>
      <c r="W929" s="404"/>
      <c r="X929" s="273" t="str">
        <f t="shared" si="14"/>
        <v/>
      </c>
    </row>
    <row r="930" spans="1:24" x14ac:dyDescent="0.2">
      <c r="A930" s="287">
        <v>54124</v>
      </c>
      <c r="B930" s="288" t="s">
        <v>38</v>
      </c>
      <c r="C930" s="288" t="s">
        <v>1387</v>
      </c>
      <c r="D930" s="288" t="s">
        <v>1527</v>
      </c>
      <c r="E930" s="288" t="s">
        <v>1218</v>
      </c>
      <c r="F930" s="287">
        <v>56837</v>
      </c>
      <c r="G930" s="288" t="s">
        <v>95</v>
      </c>
      <c r="H930" s="288" t="s">
        <v>1393</v>
      </c>
      <c r="I930" s="288" t="s">
        <v>63</v>
      </c>
      <c r="J930" s="287">
        <v>22</v>
      </c>
      <c r="K930" s="287">
        <v>2</v>
      </c>
      <c r="L930" s="288" t="s">
        <v>57</v>
      </c>
      <c r="M930" s="288" t="s">
        <v>40</v>
      </c>
      <c r="N930" s="288" t="s">
        <v>41</v>
      </c>
      <c r="O930" s="288" t="s">
        <v>42</v>
      </c>
      <c r="P930" s="288" t="s">
        <v>1387</v>
      </c>
      <c r="Q930" s="289">
        <v>0</v>
      </c>
      <c r="R930" s="289">
        <v>0</v>
      </c>
      <c r="S930" s="289">
        <v>34798</v>
      </c>
      <c r="T930" s="289">
        <v>34798</v>
      </c>
      <c r="U930" s="289">
        <v>3777</v>
      </c>
      <c r="V930" s="287">
        <v>2017</v>
      </c>
      <c r="W930" s="404"/>
      <c r="X930" s="273" t="str">
        <f t="shared" si="14"/>
        <v/>
      </c>
    </row>
    <row r="931" spans="1:24" x14ac:dyDescent="0.2">
      <c r="A931" s="287">
        <v>54131</v>
      </c>
      <c r="B931" s="288" t="s">
        <v>59</v>
      </c>
      <c r="C931" s="288" t="s">
        <v>1387</v>
      </c>
      <c r="D931" s="288" t="s">
        <v>1094</v>
      </c>
      <c r="E931" s="288" t="s">
        <v>1095</v>
      </c>
      <c r="F931" s="287">
        <v>50136</v>
      </c>
      <c r="G931" s="288" t="s">
        <v>62</v>
      </c>
      <c r="H931" s="288" t="s">
        <v>1392</v>
      </c>
      <c r="I931" s="288" t="s">
        <v>63</v>
      </c>
      <c r="J931" s="287">
        <v>22</v>
      </c>
      <c r="K931" s="287">
        <v>3</v>
      </c>
      <c r="L931" s="288" t="s">
        <v>60</v>
      </c>
      <c r="M931" s="288" t="s">
        <v>43</v>
      </c>
      <c r="N931" s="288" t="s">
        <v>51</v>
      </c>
      <c r="O931" s="288" t="s">
        <v>51</v>
      </c>
      <c r="P931" s="288" t="s">
        <v>52</v>
      </c>
      <c r="Q931" s="289">
        <v>0</v>
      </c>
      <c r="R931" s="289">
        <v>0</v>
      </c>
      <c r="S931" s="289">
        <v>0</v>
      </c>
      <c r="T931" s="289">
        <v>0</v>
      </c>
      <c r="U931" s="289">
        <v>0</v>
      </c>
      <c r="V931" s="287">
        <v>2017</v>
      </c>
      <c r="W931" s="404"/>
      <c r="X931" s="273" t="str">
        <f t="shared" si="14"/>
        <v/>
      </c>
    </row>
    <row r="932" spans="1:24" x14ac:dyDescent="0.2">
      <c r="A932" s="287">
        <v>54131</v>
      </c>
      <c r="B932" s="288" t="s">
        <v>59</v>
      </c>
      <c r="C932" s="288" t="s">
        <v>1387</v>
      </c>
      <c r="D932" s="288" t="s">
        <v>1094</v>
      </c>
      <c r="E932" s="288" t="s">
        <v>1095</v>
      </c>
      <c r="F932" s="287">
        <v>50136</v>
      </c>
      <c r="G932" s="288" t="s">
        <v>62</v>
      </c>
      <c r="H932" s="288" t="s">
        <v>1392</v>
      </c>
      <c r="I932" s="288" t="s">
        <v>63</v>
      </c>
      <c r="J932" s="287">
        <v>22</v>
      </c>
      <c r="K932" s="287">
        <v>3</v>
      </c>
      <c r="L932" s="288" t="s">
        <v>60</v>
      </c>
      <c r="M932" s="288" t="s">
        <v>43</v>
      </c>
      <c r="N932" s="288" t="s">
        <v>44</v>
      </c>
      <c r="O932" s="288" t="s">
        <v>44</v>
      </c>
      <c r="P932" s="288" t="s">
        <v>1195</v>
      </c>
      <c r="Q932" s="289">
        <v>679</v>
      </c>
      <c r="R932" s="289">
        <v>679</v>
      </c>
      <c r="S932" s="289">
        <v>704</v>
      </c>
      <c r="T932" s="289">
        <v>704</v>
      </c>
      <c r="U932" s="289">
        <v>3131</v>
      </c>
      <c r="V932" s="287">
        <v>2017</v>
      </c>
      <c r="W932" s="404"/>
      <c r="X932" s="273" t="str">
        <f t="shared" si="14"/>
        <v/>
      </c>
    </row>
    <row r="933" spans="1:24" x14ac:dyDescent="0.2">
      <c r="A933" s="287">
        <v>54131</v>
      </c>
      <c r="B933" s="288" t="s">
        <v>59</v>
      </c>
      <c r="C933" s="288" t="s">
        <v>1387</v>
      </c>
      <c r="D933" s="288" t="s">
        <v>1094</v>
      </c>
      <c r="E933" s="288" t="s">
        <v>1095</v>
      </c>
      <c r="F933" s="287">
        <v>50136</v>
      </c>
      <c r="G933" s="288" t="s">
        <v>62</v>
      </c>
      <c r="H933" s="288" t="s">
        <v>1392</v>
      </c>
      <c r="I933" s="288" t="s">
        <v>63</v>
      </c>
      <c r="J933" s="287">
        <v>22</v>
      </c>
      <c r="K933" s="287">
        <v>3</v>
      </c>
      <c r="L933" s="288" t="s">
        <v>60</v>
      </c>
      <c r="M933" s="288" t="s">
        <v>46</v>
      </c>
      <c r="N933" s="288" t="s">
        <v>51</v>
      </c>
      <c r="O933" s="288" t="s">
        <v>51</v>
      </c>
      <c r="P933" s="288" t="s">
        <v>52</v>
      </c>
      <c r="Q933" s="289">
        <v>0</v>
      </c>
      <c r="R933" s="289">
        <v>0</v>
      </c>
      <c r="S933" s="289">
        <v>0</v>
      </c>
      <c r="T933" s="289">
        <v>0</v>
      </c>
      <c r="U933" s="289">
        <v>0</v>
      </c>
      <c r="V933" s="287">
        <v>2017</v>
      </c>
      <c r="W933" s="404"/>
      <c r="X933" s="273" t="str">
        <f t="shared" si="14"/>
        <v/>
      </c>
    </row>
    <row r="934" spans="1:24" x14ac:dyDescent="0.2">
      <c r="A934" s="287">
        <v>54131</v>
      </c>
      <c r="B934" s="288" t="s">
        <v>59</v>
      </c>
      <c r="C934" s="288" t="s">
        <v>1387</v>
      </c>
      <c r="D934" s="288" t="s">
        <v>1094</v>
      </c>
      <c r="E934" s="288" t="s">
        <v>1095</v>
      </c>
      <c r="F934" s="287">
        <v>50136</v>
      </c>
      <c r="G934" s="288" t="s">
        <v>62</v>
      </c>
      <c r="H934" s="288" t="s">
        <v>1392</v>
      </c>
      <c r="I934" s="288" t="s">
        <v>63</v>
      </c>
      <c r="J934" s="287">
        <v>22</v>
      </c>
      <c r="K934" s="287">
        <v>3</v>
      </c>
      <c r="L934" s="288" t="s">
        <v>60</v>
      </c>
      <c r="M934" s="288" t="s">
        <v>46</v>
      </c>
      <c r="N934" s="288" t="s">
        <v>44</v>
      </c>
      <c r="O934" s="288" t="s">
        <v>44</v>
      </c>
      <c r="P934" s="288" t="s">
        <v>1195</v>
      </c>
      <c r="Q934" s="289">
        <v>97162</v>
      </c>
      <c r="R934" s="289">
        <v>82616</v>
      </c>
      <c r="S934" s="289">
        <v>100625</v>
      </c>
      <c r="T934" s="289">
        <v>85558</v>
      </c>
      <c r="U934" s="289">
        <v>8028</v>
      </c>
      <c r="V934" s="287">
        <v>2017</v>
      </c>
      <c r="W934" s="404"/>
      <c r="X934" s="273" t="str">
        <f t="shared" si="14"/>
        <v/>
      </c>
    </row>
    <row r="935" spans="1:24" x14ac:dyDescent="0.2">
      <c r="A935" s="287">
        <v>54134</v>
      </c>
      <c r="B935" s="288" t="s">
        <v>38</v>
      </c>
      <c r="C935" s="288" t="s">
        <v>1387</v>
      </c>
      <c r="D935" s="288" t="s">
        <v>24</v>
      </c>
      <c r="E935" s="288" t="s">
        <v>25</v>
      </c>
      <c r="F935" s="287">
        <v>7595</v>
      </c>
      <c r="G935" s="288" t="s">
        <v>95</v>
      </c>
      <c r="H935" s="288" t="s">
        <v>1393</v>
      </c>
      <c r="I935" s="288" t="s">
        <v>63</v>
      </c>
      <c r="J935" s="287">
        <v>22</v>
      </c>
      <c r="K935" s="287">
        <v>2</v>
      </c>
      <c r="L935" s="288" t="s">
        <v>57</v>
      </c>
      <c r="M935" s="288" t="s">
        <v>40</v>
      </c>
      <c r="N935" s="288" t="s">
        <v>41</v>
      </c>
      <c r="O935" s="288" t="s">
        <v>42</v>
      </c>
      <c r="P935" s="288" t="s">
        <v>1387</v>
      </c>
      <c r="Q935" s="289">
        <v>0</v>
      </c>
      <c r="R935" s="289">
        <v>0</v>
      </c>
      <c r="S935" s="289">
        <v>6003818</v>
      </c>
      <c r="T935" s="289">
        <v>6003818</v>
      </c>
      <c r="U935" s="289">
        <v>651668</v>
      </c>
      <c r="V935" s="287">
        <v>2017</v>
      </c>
      <c r="W935" s="404"/>
      <c r="X935" s="273" t="str">
        <f t="shared" si="14"/>
        <v/>
      </c>
    </row>
    <row r="936" spans="1:24" x14ac:dyDescent="0.2">
      <c r="A936" s="287">
        <v>54148</v>
      </c>
      <c r="B936" s="288" t="s">
        <v>38</v>
      </c>
      <c r="C936" s="288" t="s">
        <v>1387</v>
      </c>
      <c r="D936" s="288" t="s">
        <v>1096</v>
      </c>
      <c r="E936" s="288" t="s">
        <v>1097</v>
      </c>
      <c r="F936" s="287">
        <v>56597</v>
      </c>
      <c r="G936" s="288" t="s">
        <v>95</v>
      </c>
      <c r="H936" s="288" t="s">
        <v>1393</v>
      </c>
      <c r="I936" s="288" t="s">
        <v>63</v>
      </c>
      <c r="J936" s="287">
        <v>22</v>
      </c>
      <c r="K936" s="287">
        <v>2</v>
      </c>
      <c r="L936" s="288" t="s">
        <v>57</v>
      </c>
      <c r="M936" s="288" t="s">
        <v>40</v>
      </c>
      <c r="N936" s="288" t="s">
        <v>41</v>
      </c>
      <c r="O936" s="288" t="s">
        <v>42</v>
      </c>
      <c r="P936" s="288" t="s">
        <v>1387</v>
      </c>
      <c r="Q936" s="289">
        <v>0</v>
      </c>
      <c r="R936" s="289">
        <v>0</v>
      </c>
      <c r="S936" s="289">
        <v>669289</v>
      </c>
      <c r="T936" s="289">
        <v>669289</v>
      </c>
      <c r="U936" s="289">
        <v>72646</v>
      </c>
      <c r="V936" s="287">
        <v>2017</v>
      </c>
      <c r="W936" s="404"/>
      <c r="X936" s="273" t="str">
        <f t="shared" si="14"/>
        <v/>
      </c>
    </row>
    <row r="937" spans="1:24" x14ac:dyDescent="0.2">
      <c r="A937" s="287">
        <v>54149</v>
      </c>
      <c r="B937" s="288" t="s">
        <v>59</v>
      </c>
      <c r="C937" s="288" t="s">
        <v>1387</v>
      </c>
      <c r="D937" s="288" t="s">
        <v>1098</v>
      </c>
      <c r="E937" s="288" t="s">
        <v>1099</v>
      </c>
      <c r="F937" s="287">
        <v>13587</v>
      </c>
      <c r="G937" s="288" t="s">
        <v>62</v>
      </c>
      <c r="H937" s="288" t="s">
        <v>1392</v>
      </c>
      <c r="I937" s="288" t="s">
        <v>63</v>
      </c>
      <c r="J937" s="287">
        <v>22</v>
      </c>
      <c r="K937" s="287">
        <v>3</v>
      </c>
      <c r="L937" s="288" t="s">
        <v>60</v>
      </c>
      <c r="M937" s="288" t="s">
        <v>55</v>
      </c>
      <c r="N937" s="288" t="s">
        <v>51</v>
      </c>
      <c r="O937" s="288" t="s">
        <v>51</v>
      </c>
      <c r="P937" s="288" t="s">
        <v>52</v>
      </c>
      <c r="Q937" s="289">
        <v>3</v>
      </c>
      <c r="R937" s="289">
        <v>1</v>
      </c>
      <c r="S937" s="289">
        <v>18</v>
      </c>
      <c r="T937" s="289">
        <v>6</v>
      </c>
      <c r="U937" s="289">
        <v>1.675</v>
      </c>
      <c r="V937" s="287">
        <v>2017</v>
      </c>
      <c r="W937" s="404"/>
      <c r="X937" s="273" t="str">
        <f t="shared" si="14"/>
        <v/>
      </c>
    </row>
    <row r="938" spans="1:24" x14ac:dyDescent="0.2">
      <c r="A938" s="287">
        <v>54149</v>
      </c>
      <c r="B938" s="288" t="s">
        <v>59</v>
      </c>
      <c r="C938" s="288" t="s">
        <v>1387</v>
      </c>
      <c r="D938" s="288" t="s">
        <v>1098</v>
      </c>
      <c r="E938" s="288" t="s">
        <v>1099</v>
      </c>
      <c r="F938" s="287">
        <v>13587</v>
      </c>
      <c r="G938" s="288" t="s">
        <v>62</v>
      </c>
      <c r="H938" s="288" t="s">
        <v>1392</v>
      </c>
      <c r="I938" s="288" t="s">
        <v>63</v>
      </c>
      <c r="J938" s="287">
        <v>22</v>
      </c>
      <c r="K938" s="287">
        <v>3</v>
      </c>
      <c r="L938" s="288" t="s">
        <v>60</v>
      </c>
      <c r="M938" s="288" t="s">
        <v>55</v>
      </c>
      <c r="N938" s="288" t="s">
        <v>44</v>
      </c>
      <c r="O938" s="288" t="s">
        <v>44</v>
      </c>
      <c r="P938" s="288" t="s">
        <v>1195</v>
      </c>
      <c r="Q938" s="289">
        <v>3069504</v>
      </c>
      <c r="R938" s="289">
        <v>1595086</v>
      </c>
      <c r="S938" s="289">
        <v>3158519</v>
      </c>
      <c r="T938" s="289">
        <v>1641345</v>
      </c>
      <c r="U938" s="289">
        <v>299975.33</v>
      </c>
      <c r="V938" s="287">
        <v>2017</v>
      </c>
      <c r="W938" s="404"/>
      <c r="X938" s="273" t="str">
        <f t="shared" si="14"/>
        <v/>
      </c>
    </row>
    <row r="939" spans="1:24" x14ac:dyDescent="0.2">
      <c r="A939" s="287">
        <v>54225</v>
      </c>
      <c r="B939" s="288" t="s">
        <v>59</v>
      </c>
      <c r="C939" s="288" t="s">
        <v>1387</v>
      </c>
      <c r="D939" s="288" t="s">
        <v>1100</v>
      </c>
      <c r="E939" s="288" t="s">
        <v>1101</v>
      </c>
      <c r="F939" s="287">
        <v>7209</v>
      </c>
      <c r="G939" s="288" t="s">
        <v>86</v>
      </c>
      <c r="H939" s="288" t="s">
        <v>1393</v>
      </c>
      <c r="I939" s="288" t="s">
        <v>63</v>
      </c>
      <c r="J939" s="287">
        <v>332</v>
      </c>
      <c r="K939" s="287">
        <v>7</v>
      </c>
      <c r="L939" s="288" t="s">
        <v>489</v>
      </c>
      <c r="M939" s="288" t="s">
        <v>55</v>
      </c>
      <c r="N939" s="288" t="s">
        <v>51</v>
      </c>
      <c r="O939" s="288" t="s">
        <v>51</v>
      </c>
      <c r="P939" s="288" t="s">
        <v>52</v>
      </c>
      <c r="Q939" s="289">
        <v>1621</v>
      </c>
      <c r="R939" s="289">
        <v>439</v>
      </c>
      <c r="S939" s="289">
        <v>9531</v>
      </c>
      <c r="T939" s="289">
        <v>2583</v>
      </c>
      <c r="U939" s="289">
        <v>628.30499999999995</v>
      </c>
      <c r="V939" s="287">
        <v>2017</v>
      </c>
      <c r="W939" s="404"/>
      <c r="X939" s="273" t="str">
        <f t="shared" si="14"/>
        <v/>
      </c>
    </row>
    <row r="940" spans="1:24" x14ac:dyDescent="0.2">
      <c r="A940" s="287">
        <v>54225</v>
      </c>
      <c r="B940" s="288" t="s">
        <v>59</v>
      </c>
      <c r="C940" s="288" t="s">
        <v>1387</v>
      </c>
      <c r="D940" s="288" t="s">
        <v>1100</v>
      </c>
      <c r="E940" s="288" t="s">
        <v>1101</v>
      </c>
      <c r="F940" s="287">
        <v>7209</v>
      </c>
      <c r="G940" s="288" t="s">
        <v>86</v>
      </c>
      <c r="H940" s="288" t="s">
        <v>1393</v>
      </c>
      <c r="I940" s="288" t="s">
        <v>63</v>
      </c>
      <c r="J940" s="287">
        <v>332</v>
      </c>
      <c r="K940" s="287">
        <v>7</v>
      </c>
      <c r="L940" s="288" t="s">
        <v>489</v>
      </c>
      <c r="M940" s="288" t="s">
        <v>55</v>
      </c>
      <c r="N940" s="288" t="s">
        <v>44</v>
      </c>
      <c r="O940" s="288" t="s">
        <v>44</v>
      </c>
      <c r="P940" s="288" t="s">
        <v>1195</v>
      </c>
      <c r="Q940" s="289">
        <v>880913</v>
      </c>
      <c r="R940" s="289">
        <v>236962</v>
      </c>
      <c r="S940" s="289">
        <v>913175</v>
      </c>
      <c r="T940" s="289">
        <v>245271</v>
      </c>
      <c r="U940" s="289">
        <v>59664.695</v>
      </c>
      <c r="V940" s="287">
        <v>2017</v>
      </c>
      <c r="W940" s="404"/>
      <c r="X940" s="273" t="str">
        <f t="shared" si="14"/>
        <v/>
      </c>
    </row>
    <row r="941" spans="1:24" x14ac:dyDescent="0.2">
      <c r="A941" s="287">
        <v>54225</v>
      </c>
      <c r="B941" s="288" t="s">
        <v>59</v>
      </c>
      <c r="C941" s="288" t="s">
        <v>1387</v>
      </c>
      <c r="D941" s="288" t="s">
        <v>1100</v>
      </c>
      <c r="E941" s="288" t="s">
        <v>1101</v>
      </c>
      <c r="F941" s="287">
        <v>7209</v>
      </c>
      <c r="G941" s="288" t="s">
        <v>86</v>
      </c>
      <c r="H941" s="288" t="s">
        <v>1393</v>
      </c>
      <c r="I941" s="288" t="s">
        <v>63</v>
      </c>
      <c r="J941" s="287">
        <v>332</v>
      </c>
      <c r="K941" s="287">
        <v>7</v>
      </c>
      <c r="L941" s="288" t="s">
        <v>489</v>
      </c>
      <c r="M941" s="288" t="s">
        <v>55</v>
      </c>
      <c r="N941" s="288" t="s">
        <v>66</v>
      </c>
      <c r="O941" s="288" t="s">
        <v>66</v>
      </c>
      <c r="P941" s="288" t="s">
        <v>52</v>
      </c>
      <c r="Q941" s="289">
        <v>0</v>
      </c>
      <c r="R941" s="289">
        <v>0</v>
      </c>
      <c r="S941" s="289">
        <v>0</v>
      </c>
      <c r="T941" s="289">
        <v>0</v>
      </c>
      <c r="U941" s="289">
        <v>0</v>
      </c>
      <c r="V941" s="287">
        <v>2017</v>
      </c>
      <c r="W941" s="404"/>
      <c r="X941" s="273" t="str">
        <f t="shared" si="14"/>
        <v/>
      </c>
    </row>
    <row r="942" spans="1:24" x14ac:dyDescent="0.2">
      <c r="A942" s="287">
        <v>54225</v>
      </c>
      <c r="B942" s="288" t="s">
        <v>59</v>
      </c>
      <c r="C942" s="288" t="s">
        <v>1387</v>
      </c>
      <c r="D942" s="288" t="s">
        <v>1100</v>
      </c>
      <c r="E942" s="288" t="s">
        <v>1101</v>
      </c>
      <c r="F942" s="287">
        <v>7209</v>
      </c>
      <c r="G942" s="288" t="s">
        <v>86</v>
      </c>
      <c r="H942" s="288" t="s">
        <v>1393</v>
      </c>
      <c r="I942" s="288" t="s">
        <v>63</v>
      </c>
      <c r="J942" s="287">
        <v>332</v>
      </c>
      <c r="K942" s="287">
        <v>7</v>
      </c>
      <c r="L942" s="288" t="s">
        <v>489</v>
      </c>
      <c r="M942" s="288" t="s">
        <v>56</v>
      </c>
      <c r="N942" s="288" t="s">
        <v>51</v>
      </c>
      <c r="O942" s="288" t="s">
        <v>51</v>
      </c>
      <c r="P942" s="288" t="s">
        <v>52</v>
      </c>
      <c r="Q942" s="289">
        <v>9</v>
      </c>
      <c r="R942" s="289">
        <v>0</v>
      </c>
      <c r="S942" s="289">
        <v>54</v>
      </c>
      <c r="T942" s="289">
        <v>0</v>
      </c>
      <c r="U942" s="289">
        <v>0</v>
      </c>
      <c r="V942" s="287">
        <v>2017</v>
      </c>
      <c r="W942" s="404"/>
      <c r="X942" s="273" t="str">
        <f t="shared" si="14"/>
        <v/>
      </c>
    </row>
    <row r="943" spans="1:24" x14ac:dyDescent="0.2">
      <c r="A943" s="287">
        <v>54225</v>
      </c>
      <c r="B943" s="288" t="s">
        <v>59</v>
      </c>
      <c r="C943" s="288" t="s">
        <v>1387</v>
      </c>
      <c r="D943" s="288" t="s">
        <v>1100</v>
      </c>
      <c r="E943" s="288" t="s">
        <v>1101</v>
      </c>
      <c r="F943" s="287">
        <v>7209</v>
      </c>
      <c r="G943" s="288" t="s">
        <v>86</v>
      </c>
      <c r="H943" s="288" t="s">
        <v>1393</v>
      </c>
      <c r="I943" s="288" t="s">
        <v>63</v>
      </c>
      <c r="J943" s="287">
        <v>332</v>
      </c>
      <c r="K943" s="287">
        <v>7</v>
      </c>
      <c r="L943" s="288" t="s">
        <v>489</v>
      </c>
      <c r="M943" s="288" t="s">
        <v>47</v>
      </c>
      <c r="N943" s="288" t="s">
        <v>51</v>
      </c>
      <c r="O943" s="288" t="s">
        <v>51</v>
      </c>
      <c r="P943" s="288" t="s">
        <v>52</v>
      </c>
      <c r="Q943" s="289">
        <v>0</v>
      </c>
      <c r="R943" s="289">
        <v>0</v>
      </c>
      <c r="S943" s="289">
        <v>0</v>
      </c>
      <c r="T943" s="289">
        <v>0</v>
      </c>
      <c r="U943" s="289">
        <v>0</v>
      </c>
      <c r="V943" s="287">
        <v>2017</v>
      </c>
      <c r="W943" s="404"/>
      <c r="X943" s="273" t="str">
        <f t="shared" si="14"/>
        <v/>
      </c>
    </row>
    <row r="944" spans="1:24" x14ac:dyDescent="0.2">
      <c r="A944" s="287">
        <v>54225</v>
      </c>
      <c r="B944" s="288" t="s">
        <v>59</v>
      </c>
      <c r="C944" s="288" t="s">
        <v>1387</v>
      </c>
      <c r="D944" s="288" t="s">
        <v>1100</v>
      </c>
      <c r="E944" s="288" t="s">
        <v>1101</v>
      </c>
      <c r="F944" s="287">
        <v>7209</v>
      </c>
      <c r="G944" s="288" t="s">
        <v>86</v>
      </c>
      <c r="H944" s="288" t="s">
        <v>1393</v>
      </c>
      <c r="I944" s="288" t="s">
        <v>63</v>
      </c>
      <c r="J944" s="287">
        <v>332</v>
      </c>
      <c r="K944" s="287">
        <v>7</v>
      </c>
      <c r="L944" s="288" t="s">
        <v>489</v>
      </c>
      <c r="M944" s="288" t="s">
        <v>47</v>
      </c>
      <c r="N944" s="288" t="s">
        <v>44</v>
      </c>
      <c r="O944" s="288" t="s">
        <v>44</v>
      </c>
      <c r="P944" s="288" t="s">
        <v>1195</v>
      </c>
      <c r="Q944" s="289">
        <v>1673</v>
      </c>
      <c r="R944" s="289">
        <v>1673</v>
      </c>
      <c r="S944" s="289">
        <v>1706</v>
      </c>
      <c r="T944" s="289">
        <v>1706</v>
      </c>
      <c r="U944" s="289">
        <v>9921</v>
      </c>
      <c r="V944" s="287">
        <v>2017</v>
      </c>
      <c r="W944" s="404"/>
      <c r="X944" s="273" t="str">
        <f t="shared" si="14"/>
        <v/>
      </c>
    </row>
    <row r="945" spans="1:24" x14ac:dyDescent="0.2">
      <c r="A945" s="287">
        <v>54228</v>
      </c>
      <c r="B945" s="288" t="s">
        <v>59</v>
      </c>
      <c r="C945" s="288" t="s">
        <v>1387</v>
      </c>
      <c r="D945" s="288" t="s">
        <v>1953</v>
      </c>
      <c r="E945" s="288" t="s">
        <v>1954</v>
      </c>
      <c r="F945" s="287">
        <v>5989</v>
      </c>
      <c r="G945" s="288" t="s">
        <v>86</v>
      </c>
      <c r="H945" s="288" t="s">
        <v>1393</v>
      </c>
      <c r="I945" s="288" t="s">
        <v>63</v>
      </c>
      <c r="J945" s="287">
        <v>322122</v>
      </c>
      <c r="K945" s="287">
        <v>7</v>
      </c>
      <c r="L945" s="288" t="s">
        <v>489</v>
      </c>
      <c r="M945" s="288" t="s">
        <v>55</v>
      </c>
      <c r="N945" s="288" t="s">
        <v>51</v>
      </c>
      <c r="O945" s="288" t="s">
        <v>51</v>
      </c>
      <c r="P945" s="288" t="s">
        <v>52</v>
      </c>
      <c r="Q945" s="289">
        <v>780</v>
      </c>
      <c r="R945" s="289">
        <v>287</v>
      </c>
      <c r="S945" s="289">
        <v>4562</v>
      </c>
      <c r="T945" s="289">
        <v>1678</v>
      </c>
      <c r="U945" s="289">
        <v>347.983</v>
      </c>
      <c r="V945" s="287">
        <v>2017</v>
      </c>
      <c r="W945" s="404"/>
      <c r="X945" s="273" t="str">
        <f t="shared" si="14"/>
        <v/>
      </c>
    </row>
    <row r="946" spans="1:24" x14ac:dyDescent="0.2">
      <c r="A946" s="287">
        <v>54228</v>
      </c>
      <c r="B946" s="288" t="s">
        <v>59</v>
      </c>
      <c r="C946" s="288" t="s">
        <v>1387</v>
      </c>
      <c r="D946" s="288" t="s">
        <v>1953</v>
      </c>
      <c r="E946" s="288" t="s">
        <v>1954</v>
      </c>
      <c r="F946" s="287">
        <v>5989</v>
      </c>
      <c r="G946" s="288" t="s">
        <v>86</v>
      </c>
      <c r="H946" s="288" t="s">
        <v>1393</v>
      </c>
      <c r="I946" s="288" t="s">
        <v>63</v>
      </c>
      <c r="J946" s="287">
        <v>322122</v>
      </c>
      <c r="K946" s="287">
        <v>7</v>
      </c>
      <c r="L946" s="288" t="s">
        <v>489</v>
      </c>
      <c r="M946" s="288" t="s">
        <v>55</v>
      </c>
      <c r="N946" s="288" t="s">
        <v>44</v>
      </c>
      <c r="O946" s="288" t="s">
        <v>44</v>
      </c>
      <c r="P946" s="288" t="s">
        <v>1195</v>
      </c>
      <c r="Q946" s="289">
        <v>512938</v>
      </c>
      <c r="R946" s="289">
        <v>187632</v>
      </c>
      <c r="S946" s="289">
        <v>512938</v>
      </c>
      <c r="T946" s="289">
        <v>187632</v>
      </c>
      <c r="U946" s="289">
        <v>38910.017</v>
      </c>
      <c r="V946" s="287">
        <v>2017</v>
      </c>
      <c r="W946" s="404"/>
      <c r="X946" s="273" t="str">
        <f t="shared" si="14"/>
        <v/>
      </c>
    </row>
    <row r="947" spans="1:24" x14ac:dyDescent="0.2">
      <c r="A947" s="287">
        <v>54228</v>
      </c>
      <c r="B947" s="288" t="s">
        <v>59</v>
      </c>
      <c r="C947" s="288" t="s">
        <v>1387</v>
      </c>
      <c r="D947" s="288" t="s">
        <v>1953</v>
      </c>
      <c r="E947" s="288" t="s">
        <v>1954</v>
      </c>
      <c r="F947" s="287">
        <v>5989</v>
      </c>
      <c r="G947" s="288" t="s">
        <v>86</v>
      </c>
      <c r="H947" s="288" t="s">
        <v>1393</v>
      </c>
      <c r="I947" s="288" t="s">
        <v>63</v>
      </c>
      <c r="J947" s="287">
        <v>322122</v>
      </c>
      <c r="K947" s="287">
        <v>7</v>
      </c>
      <c r="L947" s="288" t="s">
        <v>489</v>
      </c>
      <c r="M947" s="288" t="s">
        <v>47</v>
      </c>
      <c r="N947" s="288" t="s">
        <v>44</v>
      </c>
      <c r="O947" s="288" t="s">
        <v>44</v>
      </c>
      <c r="P947" s="288" t="s">
        <v>1195</v>
      </c>
      <c r="Q947" s="289">
        <v>0</v>
      </c>
      <c r="R947" s="289">
        <v>0</v>
      </c>
      <c r="S947" s="289">
        <v>0</v>
      </c>
      <c r="T947" s="289">
        <v>0</v>
      </c>
      <c r="U947" s="289">
        <v>2381.6799999999998</v>
      </c>
      <c r="V947" s="287">
        <v>2017</v>
      </c>
      <c r="W947" s="404"/>
      <c r="X947" s="273" t="str">
        <f t="shared" si="14"/>
        <v/>
      </c>
    </row>
    <row r="948" spans="1:24" x14ac:dyDescent="0.2">
      <c r="A948" s="287">
        <v>54228</v>
      </c>
      <c r="B948" s="288" t="s">
        <v>59</v>
      </c>
      <c r="C948" s="288" t="s">
        <v>1387</v>
      </c>
      <c r="D948" s="288" t="s">
        <v>1953</v>
      </c>
      <c r="E948" s="288" t="s">
        <v>1954</v>
      </c>
      <c r="F948" s="287">
        <v>5989</v>
      </c>
      <c r="G948" s="288" t="s">
        <v>86</v>
      </c>
      <c r="H948" s="288" t="s">
        <v>1393</v>
      </c>
      <c r="I948" s="288" t="s">
        <v>63</v>
      </c>
      <c r="J948" s="287">
        <v>322122</v>
      </c>
      <c r="K948" s="287">
        <v>7</v>
      </c>
      <c r="L948" s="288" t="s">
        <v>489</v>
      </c>
      <c r="M948" s="288" t="s">
        <v>47</v>
      </c>
      <c r="N948" s="288" t="s">
        <v>87</v>
      </c>
      <c r="O948" s="288" t="s">
        <v>87</v>
      </c>
      <c r="P948" s="288" t="s">
        <v>1387</v>
      </c>
      <c r="Q948" s="289">
        <v>0</v>
      </c>
      <c r="R948" s="289">
        <v>0</v>
      </c>
      <c r="S948" s="289">
        <v>0</v>
      </c>
      <c r="T948" s="289">
        <v>0</v>
      </c>
      <c r="U948" s="289">
        <v>0</v>
      </c>
      <c r="V948" s="287">
        <v>2017</v>
      </c>
      <c r="W948" s="404"/>
      <c r="X948" s="273" t="str">
        <f t="shared" si="14"/>
        <v/>
      </c>
    </row>
    <row r="949" spans="1:24" x14ac:dyDescent="0.2">
      <c r="A949" s="287">
        <v>54236</v>
      </c>
      <c r="B949" s="288" t="s">
        <v>59</v>
      </c>
      <c r="C949" s="288" t="s">
        <v>1387</v>
      </c>
      <c r="D949" s="288" t="s">
        <v>1102</v>
      </c>
      <c r="E949" s="288" t="s">
        <v>1103</v>
      </c>
      <c r="F949" s="287">
        <v>14928</v>
      </c>
      <c r="G949" s="288" t="s">
        <v>46</v>
      </c>
      <c r="H949" s="288" t="s">
        <v>1393</v>
      </c>
      <c r="I949" s="288" t="s">
        <v>63</v>
      </c>
      <c r="J949" s="287">
        <v>325</v>
      </c>
      <c r="K949" s="287">
        <v>7</v>
      </c>
      <c r="L949" s="288" t="s">
        <v>489</v>
      </c>
      <c r="M949" s="288" t="s">
        <v>55</v>
      </c>
      <c r="N949" s="288" t="s">
        <v>51</v>
      </c>
      <c r="O949" s="288" t="s">
        <v>51</v>
      </c>
      <c r="P949" s="288" t="s">
        <v>52</v>
      </c>
      <c r="Q949" s="289">
        <v>1187</v>
      </c>
      <c r="R949" s="289">
        <v>398</v>
      </c>
      <c r="S949" s="289">
        <v>6873</v>
      </c>
      <c r="T949" s="289">
        <v>2303</v>
      </c>
      <c r="U949" s="289">
        <v>512.83000000000004</v>
      </c>
      <c r="V949" s="287">
        <v>2017</v>
      </c>
      <c r="W949" s="404"/>
      <c r="X949" s="273" t="str">
        <f t="shared" si="14"/>
        <v/>
      </c>
    </row>
    <row r="950" spans="1:24" x14ac:dyDescent="0.2">
      <c r="A950" s="287">
        <v>54236</v>
      </c>
      <c r="B950" s="288" t="s">
        <v>59</v>
      </c>
      <c r="C950" s="288" t="s">
        <v>1387</v>
      </c>
      <c r="D950" s="288" t="s">
        <v>1102</v>
      </c>
      <c r="E950" s="288" t="s">
        <v>1103</v>
      </c>
      <c r="F950" s="287">
        <v>14928</v>
      </c>
      <c r="G950" s="288" t="s">
        <v>46</v>
      </c>
      <c r="H950" s="288" t="s">
        <v>1393</v>
      </c>
      <c r="I950" s="288" t="s">
        <v>63</v>
      </c>
      <c r="J950" s="287">
        <v>325</v>
      </c>
      <c r="K950" s="287">
        <v>7</v>
      </c>
      <c r="L950" s="288" t="s">
        <v>489</v>
      </c>
      <c r="M950" s="288" t="s">
        <v>55</v>
      </c>
      <c r="N950" s="288" t="s">
        <v>44</v>
      </c>
      <c r="O950" s="288" t="s">
        <v>44</v>
      </c>
      <c r="P950" s="288" t="s">
        <v>1195</v>
      </c>
      <c r="Q950" s="289">
        <v>715265</v>
      </c>
      <c r="R950" s="289">
        <v>245690</v>
      </c>
      <c r="S950" s="289">
        <v>734993</v>
      </c>
      <c r="T950" s="289">
        <v>252454</v>
      </c>
      <c r="U950" s="289">
        <v>56232.17</v>
      </c>
      <c r="V950" s="287">
        <v>2017</v>
      </c>
      <c r="W950" s="404"/>
      <c r="X950" s="273" t="str">
        <f t="shared" si="14"/>
        <v/>
      </c>
    </row>
    <row r="951" spans="1:24" x14ac:dyDescent="0.2">
      <c r="A951" s="287">
        <v>54236</v>
      </c>
      <c r="B951" s="288" t="s">
        <v>59</v>
      </c>
      <c r="C951" s="288" t="s">
        <v>1387</v>
      </c>
      <c r="D951" s="288" t="s">
        <v>1102</v>
      </c>
      <c r="E951" s="288" t="s">
        <v>1103</v>
      </c>
      <c r="F951" s="287">
        <v>14928</v>
      </c>
      <c r="G951" s="288" t="s">
        <v>46</v>
      </c>
      <c r="H951" s="288" t="s">
        <v>1393</v>
      </c>
      <c r="I951" s="288" t="s">
        <v>63</v>
      </c>
      <c r="J951" s="287">
        <v>325</v>
      </c>
      <c r="K951" s="287">
        <v>7</v>
      </c>
      <c r="L951" s="288" t="s">
        <v>489</v>
      </c>
      <c r="M951" s="288" t="s">
        <v>55</v>
      </c>
      <c r="N951" s="288" t="s">
        <v>66</v>
      </c>
      <c r="O951" s="288" t="s">
        <v>66</v>
      </c>
      <c r="P951" s="288" t="s">
        <v>52</v>
      </c>
      <c r="Q951" s="289">
        <v>0</v>
      </c>
      <c r="R951" s="289">
        <v>0</v>
      </c>
      <c r="S951" s="289">
        <v>0</v>
      </c>
      <c r="T951" s="289">
        <v>0</v>
      </c>
      <c r="U951" s="289">
        <v>0</v>
      </c>
      <c r="V951" s="287">
        <v>2017</v>
      </c>
      <c r="W951" s="404"/>
      <c r="X951" s="273" t="str">
        <f t="shared" si="14"/>
        <v/>
      </c>
    </row>
    <row r="952" spans="1:24" x14ac:dyDescent="0.2">
      <c r="A952" s="287">
        <v>54236</v>
      </c>
      <c r="B952" s="288" t="s">
        <v>59</v>
      </c>
      <c r="C952" s="288" t="s">
        <v>1387</v>
      </c>
      <c r="D952" s="288" t="s">
        <v>1102</v>
      </c>
      <c r="E952" s="288" t="s">
        <v>1103</v>
      </c>
      <c r="F952" s="287">
        <v>14928</v>
      </c>
      <c r="G952" s="288" t="s">
        <v>46</v>
      </c>
      <c r="H952" s="288" t="s">
        <v>1393</v>
      </c>
      <c r="I952" s="288" t="s">
        <v>63</v>
      </c>
      <c r="J952" s="287">
        <v>325</v>
      </c>
      <c r="K952" s="287">
        <v>7</v>
      </c>
      <c r="L952" s="288" t="s">
        <v>489</v>
      </c>
      <c r="M952" s="288" t="s">
        <v>47</v>
      </c>
      <c r="N952" s="288" t="s">
        <v>51</v>
      </c>
      <c r="O952" s="288" t="s">
        <v>51</v>
      </c>
      <c r="P952" s="288" t="s">
        <v>52</v>
      </c>
      <c r="Q952" s="289">
        <v>941</v>
      </c>
      <c r="R952" s="289">
        <v>123</v>
      </c>
      <c r="S952" s="289">
        <v>5449</v>
      </c>
      <c r="T952" s="289">
        <v>711</v>
      </c>
      <c r="U952" s="289">
        <v>158.309</v>
      </c>
      <c r="V952" s="287">
        <v>2017</v>
      </c>
      <c r="W952" s="404"/>
      <c r="X952" s="273" t="str">
        <f t="shared" si="14"/>
        <v/>
      </c>
    </row>
    <row r="953" spans="1:24" x14ac:dyDescent="0.2">
      <c r="A953" s="287">
        <v>54236</v>
      </c>
      <c r="B953" s="288" t="s">
        <v>59</v>
      </c>
      <c r="C953" s="288" t="s">
        <v>1387</v>
      </c>
      <c r="D953" s="288" t="s">
        <v>1102</v>
      </c>
      <c r="E953" s="288" t="s">
        <v>1103</v>
      </c>
      <c r="F953" s="287">
        <v>14928</v>
      </c>
      <c r="G953" s="288" t="s">
        <v>46</v>
      </c>
      <c r="H953" s="288" t="s">
        <v>1393</v>
      </c>
      <c r="I953" s="288" t="s">
        <v>63</v>
      </c>
      <c r="J953" s="287">
        <v>325</v>
      </c>
      <c r="K953" s="287">
        <v>7</v>
      </c>
      <c r="L953" s="288" t="s">
        <v>489</v>
      </c>
      <c r="M953" s="288" t="s">
        <v>47</v>
      </c>
      <c r="N953" s="288" t="s">
        <v>44</v>
      </c>
      <c r="O953" s="288" t="s">
        <v>44</v>
      </c>
      <c r="P953" s="288" t="s">
        <v>1195</v>
      </c>
      <c r="Q953" s="289">
        <v>844462</v>
      </c>
      <c r="R953" s="289">
        <v>132326</v>
      </c>
      <c r="S953" s="289">
        <v>867881</v>
      </c>
      <c r="T953" s="289">
        <v>135993</v>
      </c>
      <c r="U953" s="289">
        <v>30291.690999999999</v>
      </c>
      <c r="V953" s="287">
        <v>2017</v>
      </c>
      <c r="W953" s="404"/>
      <c r="X953" s="273" t="str">
        <f t="shared" si="14"/>
        <v/>
      </c>
    </row>
    <row r="954" spans="1:24" x14ac:dyDescent="0.2">
      <c r="A954" s="287">
        <v>54236</v>
      </c>
      <c r="B954" s="288" t="s">
        <v>59</v>
      </c>
      <c r="C954" s="288" t="s">
        <v>1387</v>
      </c>
      <c r="D954" s="288" t="s">
        <v>1102</v>
      </c>
      <c r="E954" s="288" t="s">
        <v>1103</v>
      </c>
      <c r="F954" s="287">
        <v>14928</v>
      </c>
      <c r="G954" s="288" t="s">
        <v>46</v>
      </c>
      <c r="H954" s="288" t="s">
        <v>1393</v>
      </c>
      <c r="I954" s="288" t="s">
        <v>63</v>
      </c>
      <c r="J954" s="287">
        <v>325</v>
      </c>
      <c r="K954" s="287">
        <v>7</v>
      </c>
      <c r="L954" s="288" t="s">
        <v>489</v>
      </c>
      <c r="M954" s="288" t="s">
        <v>47</v>
      </c>
      <c r="N954" s="288" t="s">
        <v>510</v>
      </c>
      <c r="O954" s="288" t="s">
        <v>72</v>
      </c>
      <c r="P954" s="288" t="s">
        <v>1195</v>
      </c>
      <c r="Q954" s="289">
        <v>0</v>
      </c>
      <c r="R954" s="289">
        <v>0</v>
      </c>
      <c r="S954" s="289">
        <v>0</v>
      </c>
      <c r="T954" s="289">
        <v>0</v>
      </c>
      <c r="U954" s="289">
        <v>0</v>
      </c>
      <c r="V954" s="287">
        <v>2017</v>
      </c>
      <c r="W954" s="404"/>
      <c r="X954" s="273" t="str">
        <f t="shared" si="14"/>
        <v/>
      </c>
    </row>
    <row r="955" spans="1:24" x14ac:dyDescent="0.2">
      <c r="A955" s="287">
        <v>54301</v>
      </c>
      <c r="B955" s="288" t="s">
        <v>38</v>
      </c>
      <c r="C955" s="288" t="s">
        <v>1387</v>
      </c>
      <c r="D955" s="288" t="s">
        <v>1104</v>
      </c>
      <c r="E955" s="288" t="s">
        <v>1105</v>
      </c>
      <c r="F955" s="287">
        <v>12382</v>
      </c>
      <c r="G955" s="288" t="s">
        <v>46</v>
      </c>
      <c r="H955" s="288" t="s">
        <v>1393</v>
      </c>
      <c r="I955" s="288" t="s">
        <v>63</v>
      </c>
      <c r="J955" s="287">
        <v>22</v>
      </c>
      <c r="K955" s="287">
        <v>2</v>
      </c>
      <c r="L955" s="288" t="s">
        <v>57</v>
      </c>
      <c r="M955" s="288" t="s">
        <v>40</v>
      </c>
      <c r="N955" s="288" t="s">
        <v>41</v>
      </c>
      <c r="O955" s="288" t="s">
        <v>42</v>
      </c>
      <c r="P955" s="288" t="s">
        <v>1387</v>
      </c>
      <c r="Q955" s="289">
        <v>0</v>
      </c>
      <c r="R955" s="289">
        <v>0</v>
      </c>
      <c r="S955" s="289">
        <v>36767</v>
      </c>
      <c r="T955" s="289">
        <v>36767</v>
      </c>
      <c r="U955" s="289">
        <v>3991</v>
      </c>
      <c r="V955" s="287">
        <v>2017</v>
      </c>
      <c r="W955" s="404"/>
      <c r="X955" s="273" t="str">
        <f t="shared" si="14"/>
        <v/>
      </c>
    </row>
    <row r="956" spans="1:24" x14ac:dyDescent="0.2">
      <c r="A956" s="287">
        <v>54302</v>
      </c>
      <c r="B956" s="288" t="s">
        <v>38</v>
      </c>
      <c r="C956" s="288" t="s">
        <v>1387</v>
      </c>
      <c r="D956" s="288" t="s">
        <v>1106</v>
      </c>
      <c r="E956" s="288" t="s">
        <v>1105</v>
      </c>
      <c r="F956" s="287">
        <v>12382</v>
      </c>
      <c r="G956" s="288" t="s">
        <v>46</v>
      </c>
      <c r="H956" s="288" t="s">
        <v>1393</v>
      </c>
      <c r="I956" s="288" t="s">
        <v>63</v>
      </c>
      <c r="J956" s="287">
        <v>22</v>
      </c>
      <c r="K956" s="287">
        <v>2</v>
      </c>
      <c r="L956" s="288" t="s">
        <v>57</v>
      </c>
      <c r="M956" s="288" t="s">
        <v>40</v>
      </c>
      <c r="N956" s="288" t="s">
        <v>41</v>
      </c>
      <c r="O956" s="288" t="s">
        <v>42</v>
      </c>
      <c r="P956" s="288" t="s">
        <v>1387</v>
      </c>
      <c r="Q956" s="289">
        <v>0</v>
      </c>
      <c r="R956" s="289">
        <v>0</v>
      </c>
      <c r="S956" s="289">
        <v>93374</v>
      </c>
      <c r="T956" s="289">
        <v>93374</v>
      </c>
      <c r="U956" s="289">
        <v>10135</v>
      </c>
      <c r="V956" s="287">
        <v>2017</v>
      </c>
      <c r="W956" s="404"/>
      <c r="X956" s="273" t="str">
        <f t="shared" si="14"/>
        <v/>
      </c>
    </row>
    <row r="957" spans="1:24" x14ac:dyDescent="0.2">
      <c r="A957" s="287">
        <v>54324</v>
      </c>
      <c r="B957" s="288" t="s">
        <v>38</v>
      </c>
      <c r="C957" s="288" t="s">
        <v>1387</v>
      </c>
      <c r="D957" s="288" t="s">
        <v>26</v>
      </c>
      <c r="E957" s="288" t="s">
        <v>26</v>
      </c>
      <c r="F957" s="287">
        <v>27770</v>
      </c>
      <c r="G957" s="288" t="s">
        <v>140</v>
      </c>
      <c r="H957" s="288" t="s">
        <v>1393</v>
      </c>
      <c r="I957" s="288" t="s">
        <v>63</v>
      </c>
      <c r="J957" s="287">
        <v>22</v>
      </c>
      <c r="K957" s="287">
        <v>2</v>
      </c>
      <c r="L957" s="288" t="s">
        <v>57</v>
      </c>
      <c r="M957" s="288" t="s">
        <v>43</v>
      </c>
      <c r="N957" s="288" t="s">
        <v>51</v>
      </c>
      <c r="O957" s="288" t="s">
        <v>51</v>
      </c>
      <c r="P957" s="288" t="s">
        <v>52</v>
      </c>
      <c r="Q957" s="289">
        <v>0</v>
      </c>
      <c r="R957" s="289">
        <v>0</v>
      </c>
      <c r="S957" s="289">
        <v>0</v>
      </c>
      <c r="T957" s="289">
        <v>0</v>
      </c>
      <c r="U957" s="289">
        <v>4216.8760000000002</v>
      </c>
      <c r="V957" s="287">
        <v>2017</v>
      </c>
      <c r="W957" s="404" t="s">
        <v>662</v>
      </c>
      <c r="X957" s="273" t="str">
        <f t="shared" si="14"/>
        <v/>
      </c>
    </row>
    <row r="958" spans="1:24" x14ac:dyDescent="0.2">
      <c r="A958" s="287">
        <v>54324</v>
      </c>
      <c r="B958" s="288" t="s">
        <v>38</v>
      </c>
      <c r="C958" s="288" t="s">
        <v>1387</v>
      </c>
      <c r="D958" s="288" t="s">
        <v>26</v>
      </c>
      <c r="E958" s="288" t="s">
        <v>26</v>
      </c>
      <c r="F958" s="287">
        <v>27770</v>
      </c>
      <c r="G958" s="288" t="s">
        <v>140</v>
      </c>
      <c r="H958" s="288" t="s">
        <v>1393</v>
      </c>
      <c r="I958" s="288" t="s">
        <v>63</v>
      </c>
      <c r="J958" s="287">
        <v>22</v>
      </c>
      <c r="K958" s="287">
        <v>2</v>
      </c>
      <c r="L958" s="288" t="s">
        <v>57</v>
      </c>
      <c r="M958" s="288" t="s">
        <v>43</v>
      </c>
      <c r="N958" s="288" t="s">
        <v>44</v>
      </c>
      <c r="O958" s="288" t="s">
        <v>44</v>
      </c>
      <c r="P958" s="288" t="s">
        <v>1195</v>
      </c>
      <c r="Q958" s="289">
        <v>219606</v>
      </c>
      <c r="R958" s="289">
        <v>219606</v>
      </c>
      <c r="S958" s="289">
        <v>225350</v>
      </c>
      <c r="T958" s="289">
        <v>225350</v>
      </c>
      <c r="U958" s="289">
        <v>187155.12</v>
      </c>
      <c r="V958" s="287">
        <v>2017</v>
      </c>
      <c r="W958" s="404" t="s">
        <v>662</v>
      </c>
      <c r="X958" s="273" t="str">
        <f t="shared" si="14"/>
        <v/>
      </c>
    </row>
    <row r="959" spans="1:24" x14ac:dyDescent="0.2">
      <c r="A959" s="287">
        <v>54324</v>
      </c>
      <c r="B959" s="288" t="s">
        <v>38</v>
      </c>
      <c r="C959" s="288" t="s">
        <v>1387</v>
      </c>
      <c r="D959" s="288" t="s">
        <v>26</v>
      </c>
      <c r="E959" s="288" t="s">
        <v>26</v>
      </c>
      <c r="F959" s="287">
        <v>27770</v>
      </c>
      <c r="G959" s="288" t="s">
        <v>140</v>
      </c>
      <c r="H959" s="288" t="s">
        <v>1393</v>
      </c>
      <c r="I959" s="288" t="s">
        <v>63</v>
      </c>
      <c r="J959" s="287">
        <v>22</v>
      </c>
      <c r="K959" s="287">
        <v>2</v>
      </c>
      <c r="L959" s="288" t="s">
        <v>57</v>
      </c>
      <c r="M959" s="288" t="s">
        <v>46</v>
      </c>
      <c r="N959" s="288" t="s">
        <v>51</v>
      </c>
      <c r="O959" s="288" t="s">
        <v>51</v>
      </c>
      <c r="P959" s="288" t="s">
        <v>52</v>
      </c>
      <c r="Q959" s="289">
        <v>17401</v>
      </c>
      <c r="R959" s="289">
        <v>17401</v>
      </c>
      <c r="S959" s="289">
        <v>100752</v>
      </c>
      <c r="T959" s="289">
        <v>100752</v>
      </c>
      <c r="U959" s="289">
        <v>8649.5879999999997</v>
      </c>
      <c r="V959" s="287">
        <v>2017</v>
      </c>
      <c r="W959" s="404" t="s">
        <v>662</v>
      </c>
      <c r="X959" s="273" t="str">
        <f t="shared" si="14"/>
        <v/>
      </c>
    </row>
    <row r="960" spans="1:24" x14ac:dyDescent="0.2">
      <c r="A960" s="287">
        <v>54324</v>
      </c>
      <c r="B960" s="288" t="s">
        <v>38</v>
      </c>
      <c r="C960" s="288" t="s">
        <v>1387</v>
      </c>
      <c r="D960" s="288" t="s">
        <v>26</v>
      </c>
      <c r="E960" s="288" t="s">
        <v>26</v>
      </c>
      <c r="F960" s="287">
        <v>27770</v>
      </c>
      <c r="G960" s="288" t="s">
        <v>140</v>
      </c>
      <c r="H960" s="288" t="s">
        <v>1393</v>
      </c>
      <c r="I960" s="288" t="s">
        <v>63</v>
      </c>
      <c r="J960" s="287">
        <v>22</v>
      </c>
      <c r="K960" s="287">
        <v>2</v>
      </c>
      <c r="L960" s="288" t="s">
        <v>57</v>
      </c>
      <c r="M960" s="288" t="s">
        <v>46</v>
      </c>
      <c r="N960" s="288" t="s">
        <v>44</v>
      </c>
      <c r="O960" s="288" t="s">
        <v>44</v>
      </c>
      <c r="P960" s="288" t="s">
        <v>1195</v>
      </c>
      <c r="Q960" s="289">
        <v>4162472</v>
      </c>
      <c r="R960" s="289">
        <v>4162472</v>
      </c>
      <c r="S960" s="289">
        <v>4271085</v>
      </c>
      <c r="T960" s="289">
        <v>4271085</v>
      </c>
      <c r="U960" s="289">
        <v>343288.41</v>
      </c>
      <c r="V960" s="287">
        <v>2017</v>
      </c>
      <c r="W960" s="404" t="s">
        <v>662</v>
      </c>
      <c r="X960" s="273" t="str">
        <f t="shared" si="14"/>
        <v/>
      </c>
    </row>
    <row r="961" spans="1:24" x14ac:dyDescent="0.2">
      <c r="A961" s="287">
        <v>54355</v>
      </c>
      <c r="B961" s="288" t="s">
        <v>38</v>
      </c>
      <c r="C961" s="288" t="s">
        <v>1387</v>
      </c>
      <c r="D961" s="288" t="s">
        <v>1107</v>
      </c>
      <c r="E961" s="288" t="s">
        <v>1298</v>
      </c>
      <c r="F961" s="287">
        <v>2548</v>
      </c>
      <c r="G961" s="288" t="s">
        <v>94</v>
      </c>
      <c r="H961" s="288" t="s">
        <v>1393</v>
      </c>
      <c r="I961" s="288" t="s">
        <v>63</v>
      </c>
      <c r="J961" s="287">
        <v>22</v>
      </c>
      <c r="K961" s="287">
        <v>1</v>
      </c>
      <c r="L961" s="288" t="s">
        <v>39</v>
      </c>
      <c r="M961" s="288" t="s">
        <v>40</v>
      </c>
      <c r="N961" s="288" t="s">
        <v>41</v>
      </c>
      <c r="O961" s="288" t="s">
        <v>42</v>
      </c>
      <c r="P961" s="288" t="s">
        <v>1387</v>
      </c>
      <c r="Q961" s="289">
        <v>0</v>
      </c>
      <c r="R961" s="289">
        <v>0</v>
      </c>
      <c r="S961" s="289">
        <v>293665</v>
      </c>
      <c r="T961" s="289">
        <v>293665</v>
      </c>
      <c r="U961" s="289">
        <v>31875</v>
      </c>
      <c r="V961" s="287">
        <v>2017</v>
      </c>
      <c r="W961" s="404"/>
      <c r="X961" s="273" t="str">
        <f t="shared" si="14"/>
        <v/>
      </c>
    </row>
    <row r="962" spans="1:24" x14ac:dyDescent="0.2">
      <c r="A962" s="287">
        <v>54384</v>
      </c>
      <c r="B962" s="288" t="s">
        <v>38</v>
      </c>
      <c r="C962" s="288" t="s">
        <v>1387</v>
      </c>
      <c r="D962" s="288" t="s">
        <v>1108</v>
      </c>
      <c r="E962" s="288" t="s">
        <v>1109</v>
      </c>
      <c r="F962" s="287">
        <v>4207</v>
      </c>
      <c r="G962" s="288" t="s">
        <v>101</v>
      </c>
      <c r="H962" s="288" t="s">
        <v>1393</v>
      </c>
      <c r="I962" s="288" t="s">
        <v>63</v>
      </c>
      <c r="J962" s="287">
        <v>22</v>
      </c>
      <c r="K962" s="287">
        <v>2</v>
      </c>
      <c r="L962" s="288" t="s">
        <v>57</v>
      </c>
      <c r="M962" s="288" t="s">
        <v>40</v>
      </c>
      <c r="N962" s="288" t="s">
        <v>41</v>
      </c>
      <c r="O962" s="288" t="s">
        <v>42</v>
      </c>
      <c r="P962" s="288" t="s">
        <v>1387</v>
      </c>
      <c r="Q962" s="289">
        <v>0</v>
      </c>
      <c r="R962" s="289">
        <v>0</v>
      </c>
      <c r="S962" s="289">
        <v>2350</v>
      </c>
      <c r="T962" s="289">
        <v>2350</v>
      </c>
      <c r="U962" s="289">
        <v>255</v>
      </c>
      <c r="V962" s="287">
        <v>2017</v>
      </c>
      <c r="W962" s="404"/>
      <c r="X962" s="273" t="str">
        <f t="shared" si="14"/>
        <v/>
      </c>
    </row>
    <row r="963" spans="1:24" x14ac:dyDescent="0.2">
      <c r="A963" s="287">
        <v>54385</v>
      </c>
      <c r="B963" s="288" t="s">
        <v>38</v>
      </c>
      <c r="C963" s="288" t="s">
        <v>1387</v>
      </c>
      <c r="D963" s="288" t="s">
        <v>1110</v>
      </c>
      <c r="E963" s="288" t="s">
        <v>1111</v>
      </c>
      <c r="F963" s="287">
        <v>10347</v>
      </c>
      <c r="G963" s="288" t="s">
        <v>46</v>
      </c>
      <c r="H963" s="288" t="s">
        <v>1393</v>
      </c>
      <c r="I963" s="288" t="s">
        <v>63</v>
      </c>
      <c r="J963" s="287">
        <v>22</v>
      </c>
      <c r="K963" s="287">
        <v>2</v>
      </c>
      <c r="L963" s="288" t="s">
        <v>57</v>
      </c>
      <c r="M963" s="288" t="s">
        <v>40</v>
      </c>
      <c r="N963" s="288" t="s">
        <v>41</v>
      </c>
      <c r="O963" s="288" t="s">
        <v>42</v>
      </c>
      <c r="P963" s="288" t="s">
        <v>1387</v>
      </c>
      <c r="Q963" s="289">
        <v>0</v>
      </c>
      <c r="R963" s="289">
        <v>0</v>
      </c>
      <c r="S963" s="289">
        <v>21124</v>
      </c>
      <c r="T963" s="289">
        <v>21124</v>
      </c>
      <c r="U963" s="289">
        <v>2293</v>
      </c>
      <c r="V963" s="287">
        <v>2017</v>
      </c>
      <c r="W963" s="404"/>
      <c r="X963" s="273" t="str">
        <f t="shared" si="14"/>
        <v/>
      </c>
    </row>
    <row r="964" spans="1:24" x14ac:dyDescent="0.2">
      <c r="A964" s="287">
        <v>54391</v>
      </c>
      <c r="B964" s="288" t="s">
        <v>38</v>
      </c>
      <c r="C964" s="288" t="s">
        <v>1387</v>
      </c>
      <c r="D964" s="288" t="s">
        <v>1112</v>
      </c>
      <c r="E964" s="288" t="s">
        <v>2044</v>
      </c>
      <c r="F964" s="287">
        <v>326</v>
      </c>
      <c r="G964" s="288" t="s">
        <v>62</v>
      </c>
      <c r="H964" s="288" t="s">
        <v>1392</v>
      </c>
      <c r="I964" s="288" t="s">
        <v>63</v>
      </c>
      <c r="J964" s="287">
        <v>22</v>
      </c>
      <c r="K964" s="287">
        <v>2</v>
      </c>
      <c r="L964" s="288" t="s">
        <v>57</v>
      </c>
      <c r="M964" s="288" t="s">
        <v>40</v>
      </c>
      <c r="N964" s="288" t="s">
        <v>41</v>
      </c>
      <c r="O964" s="288" t="s">
        <v>42</v>
      </c>
      <c r="P964" s="288" t="s">
        <v>1387</v>
      </c>
      <c r="Q964" s="289">
        <v>0</v>
      </c>
      <c r="R964" s="289">
        <v>0</v>
      </c>
      <c r="S964" s="289">
        <v>8115</v>
      </c>
      <c r="T964" s="289">
        <v>8115</v>
      </c>
      <c r="U964" s="289">
        <v>881</v>
      </c>
      <c r="V964" s="287">
        <v>2017</v>
      </c>
      <c r="W964" s="404"/>
      <c r="X964" s="273" t="str">
        <f t="shared" si="14"/>
        <v/>
      </c>
    </row>
    <row r="965" spans="1:24" x14ac:dyDescent="0.2">
      <c r="A965" s="287">
        <v>54395</v>
      </c>
      <c r="B965" s="288" t="s">
        <v>38</v>
      </c>
      <c r="C965" s="288" t="s">
        <v>1387</v>
      </c>
      <c r="D965" s="288" t="s">
        <v>1113</v>
      </c>
      <c r="E965" s="288" t="s">
        <v>1955</v>
      </c>
      <c r="F965" s="287">
        <v>59834</v>
      </c>
      <c r="G965" s="288" t="s">
        <v>62</v>
      </c>
      <c r="H965" s="288" t="s">
        <v>1392</v>
      </c>
      <c r="I965" s="288" t="s">
        <v>63</v>
      </c>
      <c r="J965" s="287">
        <v>22</v>
      </c>
      <c r="K965" s="287">
        <v>2</v>
      </c>
      <c r="L965" s="288" t="s">
        <v>57</v>
      </c>
      <c r="M965" s="288" t="s">
        <v>40</v>
      </c>
      <c r="N965" s="288" t="s">
        <v>41</v>
      </c>
      <c r="O965" s="288" t="s">
        <v>42</v>
      </c>
      <c r="P965" s="288" t="s">
        <v>1387</v>
      </c>
      <c r="Q965" s="289">
        <v>0</v>
      </c>
      <c r="R965" s="289">
        <v>0</v>
      </c>
      <c r="S965" s="289">
        <v>140840</v>
      </c>
      <c r="T965" s="289">
        <v>140840</v>
      </c>
      <c r="U965" s="289">
        <v>15287</v>
      </c>
      <c r="V965" s="287">
        <v>2017</v>
      </c>
      <c r="W965" s="404"/>
      <c r="X965" s="273" t="str">
        <f t="shared" si="14"/>
        <v/>
      </c>
    </row>
    <row r="966" spans="1:24" x14ac:dyDescent="0.2">
      <c r="A966" s="287">
        <v>54409</v>
      </c>
      <c r="B966" s="288" t="s">
        <v>59</v>
      </c>
      <c r="C966" s="288" t="s">
        <v>1387</v>
      </c>
      <c r="D966" s="288" t="s">
        <v>1114</v>
      </c>
      <c r="E966" s="288" t="s">
        <v>1115</v>
      </c>
      <c r="F966" s="287">
        <v>4823</v>
      </c>
      <c r="G966" s="288" t="s">
        <v>101</v>
      </c>
      <c r="H966" s="288" t="s">
        <v>1393</v>
      </c>
      <c r="I966" s="288" t="s">
        <v>63</v>
      </c>
      <c r="J966" s="287">
        <v>611</v>
      </c>
      <c r="K966" s="287">
        <v>5</v>
      </c>
      <c r="L966" s="288" t="s">
        <v>493</v>
      </c>
      <c r="M966" s="288" t="s">
        <v>47</v>
      </c>
      <c r="N966" s="288" t="s">
        <v>510</v>
      </c>
      <c r="O966" s="288" t="s">
        <v>72</v>
      </c>
      <c r="P966" s="288" t="s">
        <v>1195</v>
      </c>
      <c r="Q966" s="289">
        <v>0</v>
      </c>
      <c r="R966" s="289">
        <v>0</v>
      </c>
      <c r="S966" s="289">
        <v>0</v>
      </c>
      <c r="T966" s="289">
        <v>0</v>
      </c>
      <c r="U966" s="289">
        <v>0</v>
      </c>
      <c r="V966" s="287">
        <v>2017</v>
      </c>
      <c r="W966" s="404"/>
      <c r="X966" s="273" t="str">
        <f t="shared" si="14"/>
        <v/>
      </c>
    </row>
    <row r="967" spans="1:24" x14ac:dyDescent="0.2">
      <c r="A967" s="287">
        <v>54409</v>
      </c>
      <c r="B967" s="288" t="s">
        <v>59</v>
      </c>
      <c r="C967" s="288" t="s">
        <v>1387</v>
      </c>
      <c r="D967" s="288" t="s">
        <v>1114</v>
      </c>
      <c r="E967" s="288" t="s">
        <v>1115</v>
      </c>
      <c r="F967" s="287">
        <v>4823</v>
      </c>
      <c r="G967" s="288" t="s">
        <v>101</v>
      </c>
      <c r="H967" s="288" t="s">
        <v>1393</v>
      </c>
      <c r="I967" s="288" t="s">
        <v>63</v>
      </c>
      <c r="J967" s="287">
        <v>611</v>
      </c>
      <c r="K967" s="287">
        <v>5</v>
      </c>
      <c r="L967" s="288" t="s">
        <v>493</v>
      </c>
      <c r="M967" s="288" t="s">
        <v>47</v>
      </c>
      <c r="N967" s="288" t="s">
        <v>66</v>
      </c>
      <c r="O967" s="288" t="s">
        <v>66</v>
      </c>
      <c r="P967" s="288" t="s">
        <v>52</v>
      </c>
      <c r="Q967" s="289">
        <v>82578</v>
      </c>
      <c r="R967" s="289">
        <v>11870</v>
      </c>
      <c r="S967" s="289">
        <v>520242</v>
      </c>
      <c r="T967" s="289">
        <v>74777</v>
      </c>
      <c r="U967" s="289">
        <v>12117.24</v>
      </c>
      <c r="V967" s="287">
        <v>2017</v>
      </c>
      <c r="W967" s="404"/>
      <c r="X967" s="273" t="str">
        <f t="shared" ref="X967:X1030" si="15">IF(OR(K967&gt;3,T967=0),"",IF(N967="WDS",T967/U967,""))</f>
        <v/>
      </c>
    </row>
    <row r="968" spans="1:24" x14ac:dyDescent="0.2">
      <c r="A968" s="287">
        <v>54418</v>
      </c>
      <c r="B968" s="288" t="s">
        <v>38</v>
      </c>
      <c r="C968" s="288" t="s">
        <v>1387</v>
      </c>
      <c r="D968" s="288" t="s">
        <v>1116</v>
      </c>
      <c r="E968" s="288" t="s">
        <v>1109</v>
      </c>
      <c r="F968" s="287">
        <v>4207</v>
      </c>
      <c r="G968" s="288" t="s">
        <v>101</v>
      </c>
      <c r="H968" s="288" t="s">
        <v>1393</v>
      </c>
      <c r="I968" s="288" t="s">
        <v>63</v>
      </c>
      <c r="J968" s="287">
        <v>22</v>
      </c>
      <c r="K968" s="287">
        <v>2</v>
      </c>
      <c r="L968" s="288" t="s">
        <v>57</v>
      </c>
      <c r="M968" s="288" t="s">
        <v>40</v>
      </c>
      <c r="N968" s="288" t="s">
        <v>41</v>
      </c>
      <c r="O968" s="288" t="s">
        <v>42</v>
      </c>
      <c r="P968" s="288" t="s">
        <v>1387</v>
      </c>
      <c r="Q968" s="289">
        <v>0</v>
      </c>
      <c r="R968" s="289">
        <v>0</v>
      </c>
      <c r="S968" s="289">
        <v>34088</v>
      </c>
      <c r="T968" s="289">
        <v>34088</v>
      </c>
      <c r="U968" s="289">
        <v>3700</v>
      </c>
      <c r="V968" s="287">
        <v>2017</v>
      </c>
      <c r="W968" s="404"/>
      <c r="X968" s="273" t="str">
        <f t="shared" si="15"/>
        <v/>
      </c>
    </row>
    <row r="969" spans="1:24" x14ac:dyDescent="0.2">
      <c r="A969" s="287">
        <v>54471</v>
      </c>
      <c r="B969" s="288" t="s">
        <v>38</v>
      </c>
      <c r="C969" s="288" t="s">
        <v>1387</v>
      </c>
      <c r="D969" s="288" t="s">
        <v>1117</v>
      </c>
      <c r="E969" s="288" t="s">
        <v>1118</v>
      </c>
      <c r="F969" s="287">
        <v>31216</v>
      </c>
      <c r="G969" s="288" t="s">
        <v>101</v>
      </c>
      <c r="H969" s="288" t="s">
        <v>1393</v>
      </c>
      <c r="I969" s="288" t="s">
        <v>63</v>
      </c>
      <c r="J969" s="287">
        <v>22</v>
      </c>
      <c r="K969" s="287">
        <v>2</v>
      </c>
      <c r="L969" s="288" t="s">
        <v>57</v>
      </c>
      <c r="M969" s="288" t="s">
        <v>40</v>
      </c>
      <c r="N969" s="288" t="s">
        <v>41</v>
      </c>
      <c r="O969" s="288" t="s">
        <v>42</v>
      </c>
      <c r="P969" s="288" t="s">
        <v>1387</v>
      </c>
      <c r="Q969" s="289">
        <v>0</v>
      </c>
      <c r="R969" s="289">
        <v>0</v>
      </c>
      <c r="S969" s="289">
        <v>17781</v>
      </c>
      <c r="T969" s="289">
        <v>17781</v>
      </c>
      <c r="U969" s="289">
        <v>1930</v>
      </c>
      <c r="V969" s="287">
        <v>2017</v>
      </c>
      <c r="W969" s="404"/>
      <c r="X969" s="273" t="str">
        <f t="shared" si="15"/>
        <v/>
      </c>
    </row>
    <row r="970" spans="1:24" x14ac:dyDescent="0.2">
      <c r="A970" s="287">
        <v>54515</v>
      </c>
      <c r="B970" s="288" t="s">
        <v>59</v>
      </c>
      <c r="C970" s="288" t="s">
        <v>1387</v>
      </c>
      <c r="D970" s="288" t="s">
        <v>1119</v>
      </c>
      <c r="E970" s="288" t="s">
        <v>1120</v>
      </c>
      <c r="F970" s="287">
        <v>4566</v>
      </c>
      <c r="G970" s="288" t="s">
        <v>101</v>
      </c>
      <c r="H970" s="288" t="s">
        <v>1393</v>
      </c>
      <c r="I970" s="288" t="s">
        <v>63</v>
      </c>
      <c r="J970" s="287">
        <v>622</v>
      </c>
      <c r="K970" s="287">
        <v>5</v>
      </c>
      <c r="L970" s="288" t="s">
        <v>493</v>
      </c>
      <c r="M970" s="288" t="s">
        <v>56</v>
      </c>
      <c r="N970" s="288" t="s">
        <v>51</v>
      </c>
      <c r="O970" s="288" t="s">
        <v>51</v>
      </c>
      <c r="P970" s="288" t="s">
        <v>52</v>
      </c>
      <c r="Q970" s="289">
        <v>101</v>
      </c>
      <c r="R970" s="289">
        <v>45</v>
      </c>
      <c r="S970" s="289">
        <v>606</v>
      </c>
      <c r="T970" s="289">
        <v>265</v>
      </c>
      <c r="U970" s="289">
        <v>62</v>
      </c>
      <c r="V970" s="287">
        <v>2017</v>
      </c>
      <c r="W970" s="404"/>
      <c r="X970" s="273" t="str">
        <f t="shared" si="15"/>
        <v/>
      </c>
    </row>
    <row r="971" spans="1:24" x14ac:dyDescent="0.2">
      <c r="A971" s="287">
        <v>54526</v>
      </c>
      <c r="B971" s="288" t="s">
        <v>59</v>
      </c>
      <c r="C971" s="288" t="s">
        <v>1387</v>
      </c>
      <c r="D971" s="288" t="s">
        <v>1956</v>
      </c>
      <c r="E971" s="288" t="s">
        <v>1314</v>
      </c>
      <c r="F971" s="287">
        <v>57431</v>
      </c>
      <c r="G971" s="288" t="s">
        <v>62</v>
      </c>
      <c r="H971" s="288" t="s">
        <v>1392</v>
      </c>
      <c r="I971" s="288" t="s">
        <v>63</v>
      </c>
      <c r="J971" s="287">
        <v>22</v>
      </c>
      <c r="K971" s="287">
        <v>3</v>
      </c>
      <c r="L971" s="288" t="s">
        <v>60</v>
      </c>
      <c r="M971" s="288" t="s">
        <v>47</v>
      </c>
      <c r="N971" s="288" t="s">
        <v>74</v>
      </c>
      <c r="O971" s="288" t="s">
        <v>75</v>
      </c>
      <c r="P971" s="288" t="s">
        <v>50</v>
      </c>
      <c r="Q971" s="289">
        <v>169970</v>
      </c>
      <c r="R971" s="289">
        <v>58241</v>
      </c>
      <c r="S971" s="289">
        <v>1580720</v>
      </c>
      <c r="T971" s="289">
        <v>541630</v>
      </c>
      <c r="U971" s="289">
        <v>97653</v>
      </c>
      <c r="V971" s="287">
        <v>2017</v>
      </c>
      <c r="W971" s="404"/>
      <c r="X971" s="273">
        <f t="shared" si="15"/>
        <v>5.5464757867141818</v>
      </c>
    </row>
    <row r="972" spans="1:24" x14ac:dyDescent="0.2">
      <c r="A972" s="287">
        <v>54547</v>
      </c>
      <c r="B972" s="288" t="s">
        <v>59</v>
      </c>
      <c r="C972" s="288" t="s">
        <v>1387</v>
      </c>
      <c r="D972" s="288" t="s">
        <v>28</v>
      </c>
      <c r="E972" s="288" t="s">
        <v>29</v>
      </c>
      <c r="F972" s="287">
        <v>17254</v>
      </c>
      <c r="G972" s="288" t="s">
        <v>62</v>
      </c>
      <c r="H972" s="288" t="s">
        <v>1392</v>
      </c>
      <c r="I972" s="288" t="s">
        <v>63</v>
      </c>
      <c r="J972" s="287">
        <v>22</v>
      </c>
      <c r="K972" s="287">
        <v>3</v>
      </c>
      <c r="L972" s="288" t="s">
        <v>60</v>
      </c>
      <c r="M972" s="288" t="s">
        <v>43</v>
      </c>
      <c r="N972" s="288" t="s">
        <v>44</v>
      </c>
      <c r="O972" s="288" t="s">
        <v>44</v>
      </c>
      <c r="P972" s="288" t="s">
        <v>1195</v>
      </c>
      <c r="Q972" s="289">
        <v>1320073</v>
      </c>
      <c r="R972" s="289">
        <v>1320073</v>
      </c>
      <c r="S972" s="289">
        <v>1358536</v>
      </c>
      <c r="T972" s="289">
        <v>1358536</v>
      </c>
      <c r="U972" s="289">
        <v>1611361.1</v>
      </c>
      <c r="V972" s="287">
        <v>2017</v>
      </c>
      <c r="W972" s="404"/>
      <c r="X972" s="273" t="str">
        <f t="shared" si="15"/>
        <v/>
      </c>
    </row>
    <row r="973" spans="1:24" x14ac:dyDescent="0.2">
      <c r="A973" s="287">
        <v>54547</v>
      </c>
      <c r="B973" s="288" t="s">
        <v>59</v>
      </c>
      <c r="C973" s="288" t="s">
        <v>1387</v>
      </c>
      <c r="D973" s="288" t="s">
        <v>28</v>
      </c>
      <c r="E973" s="288" t="s">
        <v>29</v>
      </c>
      <c r="F973" s="287">
        <v>17254</v>
      </c>
      <c r="G973" s="288" t="s">
        <v>62</v>
      </c>
      <c r="H973" s="288" t="s">
        <v>1392</v>
      </c>
      <c r="I973" s="288" t="s">
        <v>63</v>
      </c>
      <c r="J973" s="287">
        <v>22</v>
      </c>
      <c r="K973" s="287">
        <v>3</v>
      </c>
      <c r="L973" s="288" t="s">
        <v>60</v>
      </c>
      <c r="M973" s="288" t="s">
        <v>46</v>
      </c>
      <c r="N973" s="288" t="s">
        <v>44</v>
      </c>
      <c r="O973" s="288" t="s">
        <v>44</v>
      </c>
      <c r="P973" s="288" t="s">
        <v>1195</v>
      </c>
      <c r="Q973" s="289">
        <v>29972331</v>
      </c>
      <c r="R973" s="289">
        <v>26767045</v>
      </c>
      <c r="S973" s="289">
        <v>30844810</v>
      </c>
      <c r="T973" s="289">
        <v>27546369</v>
      </c>
      <c r="U973" s="289">
        <v>2682806.6</v>
      </c>
      <c r="V973" s="287">
        <v>2017</v>
      </c>
      <c r="W973" s="404"/>
      <c r="X973" s="273" t="str">
        <f t="shared" si="15"/>
        <v/>
      </c>
    </row>
    <row r="974" spans="1:24" x14ac:dyDescent="0.2">
      <c r="A974" s="287">
        <v>54548</v>
      </c>
      <c r="B974" s="288" t="s">
        <v>38</v>
      </c>
      <c r="C974" s="288" t="s">
        <v>1387</v>
      </c>
      <c r="D974" s="288" t="s">
        <v>1121</v>
      </c>
      <c r="E974" s="288" t="s">
        <v>1957</v>
      </c>
      <c r="F974" s="287">
        <v>59827</v>
      </c>
      <c r="G974" s="288" t="s">
        <v>62</v>
      </c>
      <c r="H974" s="288" t="s">
        <v>1392</v>
      </c>
      <c r="I974" s="288" t="s">
        <v>63</v>
      </c>
      <c r="J974" s="287">
        <v>22</v>
      </c>
      <c r="K974" s="287">
        <v>2</v>
      </c>
      <c r="L974" s="288" t="s">
        <v>57</v>
      </c>
      <c r="M974" s="288" t="s">
        <v>40</v>
      </c>
      <c r="N974" s="288" t="s">
        <v>41</v>
      </c>
      <c r="O974" s="288" t="s">
        <v>42</v>
      </c>
      <c r="P974" s="288" t="s">
        <v>1387</v>
      </c>
      <c r="Q974" s="289">
        <v>0</v>
      </c>
      <c r="R974" s="289">
        <v>0</v>
      </c>
      <c r="S974" s="289">
        <v>124257</v>
      </c>
      <c r="T974" s="289">
        <v>124257</v>
      </c>
      <c r="U974" s="289">
        <v>13487</v>
      </c>
      <c r="V974" s="287">
        <v>2017</v>
      </c>
      <c r="W974" s="404"/>
      <c r="X974" s="273" t="str">
        <f t="shared" si="15"/>
        <v/>
      </c>
    </row>
    <row r="975" spans="1:24" x14ac:dyDescent="0.2">
      <c r="A975" s="287">
        <v>54572</v>
      </c>
      <c r="B975" s="288" t="s">
        <v>38</v>
      </c>
      <c r="C975" s="288" t="s">
        <v>1387</v>
      </c>
      <c r="D975" s="288" t="s">
        <v>1122</v>
      </c>
      <c r="E975" s="288" t="s">
        <v>1301</v>
      </c>
      <c r="F975" s="287">
        <v>57280</v>
      </c>
      <c r="G975" s="288" t="s">
        <v>101</v>
      </c>
      <c r="H975" s="288" t="s">
        <v>1393</v>
      </c>
      <c r="I975" s="288" t="s">
        <v>63</v>
      </c>
      <c r="J975" s="287">
        <v>22</v>
      </c>
      <c r="K975" s="287">
        <v>2</v>
      </c>
      <c r="L975" s="288" t="s">
        <v>57</v>
      </c>
      <c r="M975" s="288" t="s">
        <v>40</v>
      </c>
      <c r="N975" s="288" t="s">
        <v>41</v>
      </c>
      <c r="O975" s="288" t="s">
        <v>42</v>
      </c>
      <c r="P975" s="288" t="s">
        <v>1387</v>
      </c>
      <c r="Q975" s="289">
        <v>0</v>
      </c>
      <c r="R975" s="289">
        <v>0</v>
      </c>
      <c r="S975" s="289">
        <v>36465</v>
      </c>
      <c r="T975" s="289">
        <v>36465</v>
      </c>
      <c r="U975" s="289">
        <v>3958</v>
      </c>
      <c r="V975" s="287">
        <v>2017</v>
      </c>
      <c r="W975" s="404"/>
      <c r="X975" s="273" t="str">
        <f t="shared" si="15"/>
        <v/>
      </c>
    </row>
    <row r="976" spans="1:24" x14ac:dyDescent="0.2">
      <c r="A976" s="287">
        <v>54573</v>
      </c>
      <c r="B976" s="288" t="s">
        <v>38</v>
      </c>
      <c r="C976" s="288" t="s">
        <v>1387</v>
      </c>
      <c r="D976" s="288" t="s">
        <v>1123</v>
      </c>
      <c r="E976" s="288" t="s">
        <v>1124</v>
      </c>
      <c r="F976" s="287">
        <v>54838</v>
      </c>
      <c r="G976" s="288" t="s">
        <v>62</v>
      </c>
      <c r="H976" s="288" t="s">
        <v>1392</v>
      </c>
      <c r="I976" s="288" t="s">
        <v>63</v>
      </c>
      <c r="J976" s="287">
        <v>22</v>
      </c>
      <c r="K976" s="287">
        <v>2</v>
      </c>
      <c r="L976" s="288" t="s">
        <v>57</v>
      </c>
      <c r="M976" s="288" t="s">
        <v>40</v>
      </c>
      <c r="N976" s="288" t="s">
        <v>41</v>
      </c>
      <c r="O976" s="288" t="s">
        <v>42</v>
      </c>
      <c r="P976" s="288" t="s">
        <v>1387</v>
      </c>
      <c r="Q976" s="289">
        <v>0</v>
      </c>
      <c r="R976" s="289">
        <v>0</v>
      </c>
      <c r="S976" s="289">
        <v>66020</v>
      </c>
      <c r="T976" s="289">
        <v>66020</v>
      </c>
      <c r="U976" s="289">
        <v>7166</v>
      </c>
      <c r="V976" s="287">
        <v>2017</v>
      </c>
      <c r="W976" s="404"/>
      <c r="X976" s="273" t="str">
        <f t="shared" si="15"/>
        <v/>
      </c>
    </row>
    <row r="977" spans="1:24" x14ac:dyDescent="0.2">
      <c r="A977" s="287">
        <v>54574</v>
      </c>
      <c r="B977" s="288" t="s">
        <v>38</v>
      </c>
      <c r="C977" s="288" t="s">
        <v>1387</v>
      </c>
      <c r="D977" s="288" t="s">
        <v>30</v>
      </c>
      <c r="E977" s="288" t="s">
        <v>31</v>
      </c>
      <c r="F977" s="287">
        <v>16729</v>
      </c>
      <c r="G977" s="288" t="s">
        <v>62</v>
      </c>
      <c r="H977" s="288" t="s">
        <v>1392</v>
      </c>
      <c r="I977" s="288" t="s">
        <v>63</v>
      </c>
      <c r="J977" s="287">
        <v>22</v>
      </c>
      <c r="K977" s="287">
        <v>2</v>
      </c>
      <c r="L977" s="288" t="s">
        <v>57</v>
      </c>
      <c r="M977" s="288" t="s">
        <v>43</v>
      </c>
      <c r="N977" s="288" t="s">
        <v>44</v>
      </c>
      <c r="O977" s="288" t="s">
        <v>44</v>
      </c>
      <c r="P977" s="288" t="s">
        <v>1195</v>
      </c>
      <c r="Q977" s="289">
        <v>28961</v>
      </c>
      <c r="R977" s="289">
        <v>28961</v>
      </c>
      <c r="S977" s="289">
        <v>29902</v>
      </c>
      <c r="T977" s="289">
        <v>29902</v>
      </c>
      <c r="U977" s="289">
        <v>19834</v>
      </c>
      <c r="V977" s="287">
        <v>2017</v>
      </c>
      <c r="W977" s="404" t="s">
        <v>662</v>
      </c>
      <c r="X977" s="273" t="str">
        <f t="shared" si="15"/>
        <v/>
      </c>
    </row>
    <row r="978" spans="1:24" x14ac:dyDescent="0.2">
      <c r="A978" s="287">
        <v>54574</v>
      </c>
      <c r="B978" s="288" t="s">
        <v>38</v>
      </c>
      <c r="C978" s="288" t="s">
        <v>1387</v>
      </c>
      <c r="D978" s="288" t="s">
        <v>30</v>
      </c>
      <c r="E978" s="288" t="s">
        <v>31</v>
      </c>
      <c r="F978" s="287">
        <v>16729</v>
      </c>
      <c r="G978" s="288" t="s">
        <v>62</v>
      </c>
      <c r="H978" s="288" t="s">
        <v>1392</v>
      </c>
      <c r="I978" s="288" t="s">
        <v>63</v>
      </c>
      <c r="J978" s="287">
        <v>22</v>
      </c>
      <c r="K978" s="287">
        <v>2</v>
      </c>
      <c r="L978" s="288" t="s">
        <v>57</v>
      </c>
      <c r="M978" s="288" t="s">
        <v>46</v>
      </c>
      <c r="N978" s="288" t="s">
        <v>44</v>
      </c>
      <c r="O978" s="288" t="s">
        <v>44</v>
      </c>
      <c r="P978" s="288" t="s">
        <v>1195</v>
      </c>
      <c r="Q978" s="289">
        <v>482381</v>
      </c>
      <c r="R978" s="289">
        <v>482381</v>
      </c>
      <c r="S978" s="289">
        <v>495904</v>
      </c>
      <c r="T978" s="289">
        <v>495904</v>
      </c>
      <c r="U978" s="289">
        <v>40429</v>
      </c>
      <c r="V978" s="287">
        <v>2017</v>
      </c>
      <c r="W978" s="404" t="s">
        <v>662</v>
      </c>
      <c r="X978" s="273" t="str">
        <f t="shared" si="15"/>
        <v/>
      </c>
    </row>
    <row r="979" spans="1:24" x14ac:dyDescent="0.2">
      <c r="A979" s="287">
        <v>54580</v>
      </c>
      <c r="B979" s="288" t="s">
        <v>38</v>
      </c>
      <c r="C979" s="288" t="s">
        <v>1387</v>
      </c>
      <c r="D979" s="288" t="s">
        <v>32</v>
      </c>
      <c r="E979" s="288" t="s">
        <v>1374</v>
      </c>
      <c r="F979" s="287">
        <v>24931</v>
      </c>
      <c r="G979" s="288" t="s">
        <v>62</v>
      </c>
      <c r="H979" s="288" t="s">
        <v>1392</v>
      </c>
      <c r="I979" s="288" t="s">
        <v>63</v>
      </c>
      <c r="J979" s="287">
        <v>22</v>
      </c>
      <c r="K979" s="287">
        <v>2</v>
      </c>
      <c r="L979" s="288" t="s">
        <v>57</v>
      </c>
      <c r="M979" s="288" t="s">
        <v>40</v>
      </c>
      <c r="N979" s="288" t="s">
        <v>41</v>
      </c>
      <c r="O979" s="288" t="s">
        <v>42</v>
      </c>
      <c r="P979" s="288" t="s">
        <v>1387</v>
      </c>
      <c r="Q979" s="289">
        <v>0</v>
      </c>
      <c r="R979" s="289">
        <v>0</v>
      </c>
      <c r="S979" s="289">
        <v>3432505</v>
      </c>
      <c r="T979" s="289">
        <v>3432505</v>
      </c>
      <c r="U979" s="289">
        <v>372572</v>
      </c>
      <c r="V979" s="287">
        <v>2017</v>
      </c>
      <c r="W979" s="404"/>
      <c r="X979" s="273" t="str">
        <f t="shared" si="15"/>
        <v/>
      </c>
    </row>
    <row r="980" spans="1:24" x14ac:dyDescent="0.2">
      <c r="A980" s="287">
        <v>54586</v>
      </c>
      <c r="B980" s="288" t="s">
        <v>38</v>
      </c>
      <c r="C980" s="288" t="s">
        <v>1387</v>
      </c>
      <c r="D980" s="288" t="s">
        <v>1958</v>
      </c>
      <c r="E980" s="288" t="s">
        <v>1959</v>
      </c>
      <c r="F980" s="287">
        <v>56171</v>
      </c>
      <c r="G980" s="288" t="s">
        <v>86</v>
      </c>
      <c r="H980" s="288" t="s">
        <v>1393</v>
      </c>
      <c r="I980" s="288" t="s">
        <v>63</v>
      </c>
      <c r="J980" s="287">
        <v>22</v>
      </c>
      <c r="K980" s="287">
        <v>2</v>
      </c>
      <c r="L980" s="288" t="s">
        <v>57</v>
      </c>
      <c r="M980" s="288" t="s">
        <v>43</v>
      </c>
      <c r="N980" s="288" t="s">
        <v>51</v>
      </c>
      <c r="O980" s="288" t="s">
        <v>51</v>
      </c>
      <c r="P980" s="288" t="s">
        <v>52</v>
      </c>
      <c r="Q980" s="289">
        <v>0</v>
      </c>
      <c r="R980" s="289">
        <v>0</v>
      </c>
      <c r="S980" s="289">
        <v>0</v>
      </c>
      <c r="T980" s="289">
        <v>0</v>
      </c>
      <c r="U980" s="289">
        <v>243.07499999999999</v>
      </c>
      <c r="V980" s="287">
        <v>2017</v>
      </c>
      <c r="W980" s="404" t="s">
        <v>662</v>
      </c>
      <c r="X980" s="273" t="str">
        <f t="shared" si="15"/>
        <v/>
      </c>
    </row>
    <row r="981" spans="1:24" x14ac:dyDescent="0.2">
      <c r="A981" s="287">
        <v>54586</v>
      </c>
      <c r="B981" s="288" t="s">
        <v>38</v>
      </c>
      <c r="C981" s="288" t="s">
        <v>1387</v>
      </c>
      <c r="D981" s="288" t="s">
        <v>1958</v>
      </c>
      <c r="E981" s="288" t="s">
        <v>1959</v>
      </c>
      <c r="F981" s="287">
        <v>56171</v>
      </c>
      <c r="G981" s="288" t="s">
        <v>86</v>
      </c>
      <c r="H981" s="288" t="s">
        <v>1393</v>
      </c>
      <c r="I981" s="288" t="s">
        <v>63</v>
      </c>
      <c r="J981" s="287">
        <v>22</v>
      </c>
      <c r="K981" s="287">
        <v>2</v>
      </c>
      <c r="L981" s="288" t="s">
        <v>57</v>
      </c>
      <c r="M981" s="288" t="s">
        <v>43</v>
      </c>
      <c r="N981" s="288" t="s">
        <v>44</v>
      </c>
      <c r="O981" s="288" t="s">
        <v>44</v>
      </c>
      <c r="P981" s="288" t="s">
        <v>1195</v>
      </c>
      <c r="Q981" s="289">
        <v>34197</v>
      </c>
      <c r="R981" s="289">
        <v>34197</v>
      </c>
      <c r="S981" s="289">
        <v>35162</v>
      </c>
      <c r="T981" s="289">
        <v>35162</v>
      </c>
      <c r="U981" s="289">
        <v>10620.924999999999</v>
      </c>
      <c r="V981" s="287">
        <v>2017</v>
      </c>
      <c r="W981" s="404" t="s">
        <v>662</v>
      </c>
      <c r="X981" s="273" t="str">
        <f t="shared" si="15"/>
        <v/>
      </c>
    </row>
    <row r="982" spans="1:24" x14ac:dyDescent="0.2">
      <c r="A982" s="287">
        <v>54586</v>
      </c>
      <c r="B982" s="288" t="s">
        <v>38</v>
      </c>
      <c r="C982" s="288" t="s">
        <v>1387</v>
      </c>
      <c r="D982" s="288" t="s">
        <v>1958</v>
      </c>
      <c r="E982" s="288" t="s">
        <v>1959</v>
      </c>
      <c r="F982" s="287">
        <v>56171</v>
      </c>
      <c r="G982" s="288" t="s">
        <v>86</v>
      </c>
      <c r="H982" s="288" t="s">
        <v>1393</v>
      </c>
      <c r="I982" s="288" t="s">
        <v>63</v>
      </c>
      <c r="J982" s="287">
        <v>22</v>
      </c>
      <c r="K982" s="287">
        <v>2</v>
      </c>
      <c r="L982" s="288" t="s">
        <v>57</v>
      </c>
      <c r="M982" s="288" t="s">
        <v>46</v>
      </c>
      <c r="N982" s="288" t="s">
        <v>51</v>
      </c>
      <c r="O982" s="288" t="s">
        <v>51</v>
      </c>
      <c r="P982" s="288" t="s">
        <v>52</v>
      </c>
      <c r="Q982" s="289">
        <v>3702</v>
      </c>
      <c r="R982" s="289">
        <v>3702</v>
      </c>
      <c r="S982" s="289">
        <v>21472</v>
      </c>
      <c r="T982" s="289">
        <v>21472</v>
      </c>
      <c r="U982" s="289">
        <v>2225.2089999999998</v>
      </c>
      <c r="V982" s="287">
        <v>2017</v>
      </c>
      <c r="W982" s="404" t="s">
        <v>662</v>
      </c>
      <c r="X982" s="273" t="str">
        <f t="shared" si="15"/>
        <v/>
      </c>
    </row>
    <row r="983" spans="1:24" x14ac:dyDescent="0.2">
      <c r="A983" s="287">
        <v>54586</v>
      </c>
      <c r="B983" s="288" t="s">
        <v>38</v>
      </c>
      <c r="C983" s="288" t="s">
        <v>1387</v>
      </c>
      <c r="D983" s="288" t="s">
        <v>1958</v>
      </c>
      <c r="E983" s="288" t="s">
        <v>1959</v>
      </c>
      <c r="F983" s="287">
        <v>56171</v>
      </c>
      <c r="G983" s="288" t="s">
        <v>86</v>
      </c>
      <c r="H983" s="288" t="s">
        <v>1393</v>
      </c>
      <c r="I983" s="288" t="s">
        <v>63</v>
      </c>
      <c r="J983" s="287">
        <v>22</v>
      </c>
      <c r="K983" s="287">
        <v>2</v>
      </c>
      <c r="L983" s="288" t="s">
        <v>57</v>
      </c>
      <c r="M983" s="288" t="s">
        <v>46</v>
      </c>
      <c r="N983" s="288" t="s">
        <v>44</v>
      </c>
      <c r="O983" s="288" t="s">
        <v>44</v>
      </c>
      <c r="P983" s="288" t="s">
        <v>1195</v>
      </c>
      <c r="Q983" s="289">
        <v>441926</v>
      </c>
      <c r="R983" s="289">
        <v>441926</v>
      </c>
      <c r="S983" s="289">
        <v>454455</v>
      </c>
      <c r="T983" s="289">
        <v>454455</v>
      </c>
      <c r="U983" s="289">
        <v>45240.790999999997</v>
      </c>
      <c r="V983" s="287">
        <v>2017</v>
      </c>
      <c r="W983" s="404" t="s">
        <v>662</v>
      </c>
      <c r="X983" s="273" t="str">
        <f t="shared" si="15"/>
        <v/>
      </c>
    </row>
    <row r="984" spans="1:24" x14ac:dyDescent="0.2">
      <c r="A984" s="287">
        <v>54592</v>
      </c>
      <c r="B984" s="288" t="s">
        <v>38</v>
      </c>
      <c r="C984" s="288" t="s">
        <v>1387</v>
      </c>
      <c r="D984" s="288" t="s">
        <v>352</v>
      </c>
      <c r="E984" s="288" t="s">
        <v>1409</v>
      </c>
      <c r="F984" s="287">
        <v>15253</v>
      </c>
      <c r="G984" s="288" t="s">
        <v>62</v>
      </c>
      <c r="H984" s="288" t="s">
        <v>1392</v>
      </c>
      <c r="I984" s="288" t="s">
        <v>63</v>
      </c>
      <c r="J984" s="287">
        <v>22</v>
      </c>
      <c r="K984" s="287">
        <v>2</v>
      </c>
      <c r="L984" s="288" t="s">
        <v>57</v>
      </c>
      <c r="M984" s="288" t="s">
        <v>43</v>
      </c>
      <c r="N984" s="288" t="s">
        <v>51</v>
      </c>
      <c r="O984" s="288" t="s">
        <v>51</v>
      </c>
      <c r="P984" s="288" t="s">
        <v>52</v>
      </c>
      <c r="Q984" s="289">
        <v>0</v>
      </c>
      <c r="R984" s="289">
        <v>0</v>
      </c>
      <c r="S984" s="289">
        <v>0</v>
      </c>
      <c r="T984" s="289">
        <v>0</v>
      </c>
      <c r="U984" s="289">
        <v>0</v>
      </c>
      <c r="V984" s="287">
        <v>2017</v>
      </c>
      <c r="W984" s="404" t="s">
        <v>662</v>
      </c>
      <c r="X984" s="273" t="str">
        <f t="shared" si="15"/>
        <v/>
      </c>
    </row>
    <row r="985" spans="1:24" x14ac:dyDescent="0.2">
      <c r="A985" s="287">
        <v>54592</v>
      </c>
      <c r="B985" s="288" t="s">
        <v>38</v>
      </c>
      <c r="C985" s="288" t="s">
        <v>1387</v>
      </c>
      <c r="D985" s="288" t="s">
        <v>352</v>
      </c>
      <c r="E985" s="288" t="s">
        <v>1409</v>
      </c>
      <c r="F985" s="287">
        <v>15253</v>
      </c>
      <c r="G985" s="288" t="s">
        <v>62</v>
      </c>
      <c r="H985" s="288" t="s">
        <v>1392</v>
      </c>
      <c r="I985" s="288" t="s">
        <v>63</v>
      </c>
      <c r="J985" s="287">
        <v>22</v>
      </c>
      <c r="K985" s="287">
        <v>2</v>
      </c>
      <c r="L985" s="288" t="s">
        <v>57</v>
      </c>
      <c r="M985" s="288" t="s">
        <v>43</v>
      </c>
      <c r="N985" s="288" t="s">
        <v>44</v>
      </c>
      <c r="O985" s="288" t="s">
        <v>44</v>
      </c>
      <c r="P985" s="288" t="s">
        <v>1195</v>
      </c>
      <c r="Q985" s="289">
        <v>7586</v>
      </c>
      <c r="R985" s="289">
        <v>7586</v>
      </c>
      <c r="S985" s="289">
        <v>7797</v>
      </c>
      <c r="T985" s="289">
        <v>7797</v>
      </c>
      <c r="U985" s="289">
        <v>1837</v>
      </c>
      <c r="V985" s="287">
        <v>2017</v>
      </c>
      <c r="W985" s="404" t="s">
        <v>662</v>
      </c>
      <c r="X985" s="273" t="str">
        <f t="shared" si="15"/>
        <v/>
      </c>
    </row>
    <row r="986" spans="1:24" x14ac:dyDescent="0.2">
      <c r="A986" s="287">
        <v>54592</v>
      </c>
      <c r="B986" s="288" t="s">
        <v>38</v>
      </c>
      <c r="C986" s="288" t="s">
        <v>1387</v>
      </c>
      <c r="D986" s="288" t="s">
        <v>352</v>
      </c>
      <c r="E986" s="288" t="s">
        <v>1409</v>
      </c>
      <c r="F986" s="287">
        <v>15253</v>
      </c>
      <c r="G986" s="288" t="s">
        <v>62</v>
      </c>
      <c r="H986" s="288" t="s">
        <v>1392</v>
      </c>
      <c r="I986" s="288" t="s">
        <v>63</v>
      </c>
      <c r="J986" s="287">
        <v>22</v>
      </c>
      <c r="K986" s="287">
        <v>2</v>
      </c>
      <c r="L986" s="288" t="s">
        <v>57</v>
      </c>
      <c r="M986" s="288" t="s">
        <v>43</v>
      </c>
      <c r="N986" s="288" t="s">
        <v>507</v>
      </c>
      <c r="O986" s="288" t="s">
        <v>54</v>
      </c>
      <c r="P986" s="288" t="s">
        <v>52</v>
      </c>
      <c r="Q986" s="289">
        <v>0</v>
      </c>
      <c r="R986" s="289">
        <v>0</v>
      </c>
      <c r="S986" s="289">
        <v>0</v>
      </c>
      <c r="T986" s="289">
        <v>0</v>
      </c>
      <c r="U986" s="289">
        <v>0</v>
      </c>
      <c r="V986" s="287">
        <v>2017</v>
      </c>
      <c r="W986" s="404" t="s">
        <v>662</v>
      </c>
      <c r="X986" s="273" t="str">
        <f t="shared" si="15"/>
        <v/>
      </c>
    </row>
    <row r="987" spans="1:24" x14ac:dyDescent="0.2">
      <c r="A987" s="287">
        <v>54592</v>
      </c>
      <c r="B987" s="288" t="s">
        <v>38</v>
      </c>
      <c r="C987" s="288" t="s">
        <v>1387</v>
      </c>
      <c r="D987" s="288" t="s">
        <v>352</v>
      </c>
      <c r="E987" s="288" t="s">
        <v>1409</v>
      </c>
      <c r="F987" s="287">
        <v>15253</v>
      </c>
      <c r="G987" s="288" t="s">
        <v>62</v>
      </c>
      <c r="H987" s="288" t="s">
        <v>1392</v>
      </c>
      <c r="I987" s="288" t="s">
        <v>63</v>
      </c>
      <c r="J987" s="287">
        <v>22</v>
      </c>
      <c r="K987" s="287">
        <v>2</v>
      </c>
      <c r="L987" s="288" t="s">
        <v>57</v>
      </c>
      <c r="M987" s="288" t="s">
        <v>46</v>
      </c>
      <c r="N987" s="288" t="s">
        <v>51</v>
      </c>
      <c r="O987" s="288" t="s">
        <v>51</v>
      </c>
      <c r="P987" s="288" t="s">
        <v>52</v>
      </c>
      <c r="Q987" s="289">
        <v>0</v>
      </c>
      <c r="R987" s="289">
        <v>0</v>
      </c>
      <c r="S987" s="289">
        <v>0</v>
      </c>
      <c r="T987" s="289">
        <v>0</v>
      </c>
      <c r="U987" s="289">
        <v>0</v>
      </c>
      <c r="V987" s="287">
        <v>2017</v>
      </c>
      <c r="W987" s="404" t="s">
        <v>662</v>
      </c>
      <c r="X987" s="273" t="str">
        <f t="shared" si="15"/>
        <v/>
      </c>
    </row>
    <row r="988" spans="1:24" x14ac:dyDescent="0.2">
      <c r="A988" s="287">
        <v>54592</v>
      </c>
      <c r="B988" s="288" t="s">
        <v>38</v>
      </c>
      <c r="C988" s="288" t="s">
        <v>1387</v>
      </c>
      <c r="D988" s="288" t="s">
        <v>352</v>
      </c>
      <c r="E988" s="288" t="s">
        <v>1409</v>
      </c>
      <c r="F988" s="287">
        <v>15253</v>
      </c>
      <c r="G988" s="288" t="s">
        <v>62</v>
      </c>
      <c r="H988" s="288" t="s">
        <v>1392</v>
      </c>
      <c r="I988" s="288" t="s">
        <v>63</v>
      </c>
      <c r="J988" s="287">
        <v>22</v>
      </c>
      <c r="K988" s="287">
        <v>2</v>
      </c>
      <c r="L988" s="288" t="s">
        <v>57</v>
      </c>
      <c r="M988" s="288" t="s">
        <v>46</v>
      </c>
      <c r="N988" s="288" t="s">
        <v>44</v>
      </c>
      <c r="O988" s="288" t="s">
        <v>44</v>
      </c>
      <c r="P988" s="288" t="s">
        <v>1195</v>
      </c>
      <c r="Q988" s="289">
        <v>39421</v>
      </c>
      <c r="R988" s="289">
        <v>39421</v>
      </c>
      <c r="S988" s="289">
        <v>40509</v>
      </c>
      <c r="T988" s="289">
        <v>40509</v>
      </c>
      <c r="U988" s="289">
        <v>3139</v>
      </c>
      <c r="V988" s="287">
        <v>2017</v>
      </c>
      <c r="W988" s="404" t="s">
        <v>662</v>
      </c>
      <c r="X988" s="273" t="str">
        <f t="shared" si="15"/>
        <v/>
      </c>
    </row>
    <row r="989" spans="1:24" x14ac:dyDescent="0.2">
      <c r="A989" s="287">
        <v>54592</v>
      </c>
      <c r="B989" s="288" t="s">
        <v>38</v>
      </c>
      <c r="C989" s="288" t="s">
        <v>1387</v>
      </c>
      <c r="D989" s="288" t="s">
        <v>352</v>
      </c>
      <c r="E989" s="288" t="s">
        <v>1409</v>
      </c>
      <c r="F989" s="287">
        <v>15253</v>
      </c>
      <c r="G989" s="288" t="s">
        <v>62</v>
      </c>
      <c r="H989" s="288" t="s">
        <v>1392</v>
      </c>
      <c r="I989" s="288" t="s">
        <v>63</v>
      </c>
      <c r="J989" s="287">
        <v>22</v>
      </c>
      <c r="K989" s="287">
        <v>2</v>
      </c>
      <c r="L989" s="288" t="s">
        <v>57</v>
      </c>
      <c r="M989" s="288" t="s">
        <v>46</v>
      </c>
      <c r="N989" s="288" t="s">
        <v>507</v>
      </c>
      <c r="O989" s="288" t="s">
        <v>54</v>
      </c>
      <c r="P989" s="288" t="s">
        <v>52</v>
      </c>
      <c r="Q989" s="289">
        <v>0</v>
      </c>
      <c r="R989" s="289">
        <v>0</v>
      </c>
      <c r="S989" s="289">
        <v>0</v>
      </c>
      <c r="T989" s="289">
        <v>0</v>
      </c>
      <c r="U989" s="289">
        <v>0</v>
      </c>
      <c r="V989" s="287">
        <v>2017</v>
      </c>
      <c r="W989" s="404" t="s">
        <v>662</v>
      </c>
      <c r="X989" s="273" t="str">
        <f t="shared" si="15"/>
        <v/>
      </c>
    </row>
    <row r="990" spans="1:24" x14ac:dyDescent="0.2">
      <c r="A990" s="287">
        <v>54592</v>
      </c>
      <c r="B990" s="288" t="s">
        <v>38</v>
      </c>
      <c r="C990" s="288" t="s">
        <v>1387</v>
      </c>
      <c r="D990" s="288" t="s">
        <v>352</v>
      </c>
      <c r="E990" s="288" t="s">
        <v>1409</v>
      </c>
      <c r="F990" s="287">
        <v>15253</v>
      </c>
      <c r="G990" s="288" t="s">
        <v>62</v>
      </c>
      <c r="H990" s="288" t="s">
        <v>1392</v>
      </c>
      <c r="I990" s="288" t="s">
        <v>63</v>
      </c>
      <c r="J990" s="287">
        <v>22</v>
      </c>
      <c r="K990" s="287">
        <v>2</v>
      </c>
      <c r="L990" s="288" t="s">
        <v>57</v>
      </c>
      <c r="M990" s="288" t="s">
        <v>56</v>
      </c>
      <c r="N990" s="288" t="s">
        <v>51</v>
      </c>
      <c r="O990" s="288" t="s">
        <v>51</v>
      </c>
      <c r="P990" s="288" t="s">
        <v>52</v>
      </c>
      <c r="Q990" s="289">
        <v>0</v>
      </c>
      <c r="R990" s="289">
        <v>0</v>
      </c>
      <c r="S990" s="289">
        <v>0</v>
      </c>
      <c r="T990" s="289">
        <v>0</v>
      </c>
      <c r="U990" s="289">
        <v>0</v>
      </c>
      <c r="V990" s="287">
        <v>2017</v>
      </c>
      <c r="W990" s="404"/>
      <c r="X990" s="273" t="str">
        <f t="shared" si="15"/>
        <v/>
      </c>
    </row>
    <row r="991" spans="1:24" x14ac:dyDescent="0.2">
      <c r="A991" s="287">
        <v>54593</v>
      </c>
      <c r="B991" s="288" t="s">
        <v>38</v>
      </c>
      <c r="C991" s="288" t="s">
        <v>1387</v>
      </c>
      <c r="D991" s="288" t="s">
        <v>1126</v>
      </c>
      <c r="E991" s="288" t="s">
        <v>1127</v>
      </c>
      <c r="F991" s="287">
        <v>16839</v>
      </c>
      <c r="G991" s="288" t="s">
        <v>62</v>
      </c>
      <c r="H991" s="288" t="s">
        <v>1392</v>
      </c>
      <c r="I991" s="288" t="s">
        <v>63</v>
      </c>
      <c r="J991" s="287">
        <v>22</v>
      </c>
      <c r="K991" s="287">
        <v>2</v>
      </c>
      <c r="L991" s="288" t="s">
        <v>57</v>
      </c>
      <c r="M991" s="288" t="s">
        <v>43</v>
      </c>
      <c r="N991" s="288" t="s">
        <v>44</v>
      </c>
      <c r="O991" s="288" t="s">
        <v>44</v>
      </c>
      <c r="P991" s="288" t="s">
        <v>1195</v>
      </c>
      <c r="Q991" s="289">
        <v>0</v>
      </c>
      <c r="R991" s="289">
        <v>0</v>
      </c>
      <c r="S991" s="289">
        <v>0</v>
      </c>
      <c r="T991" s="289">
        <v>0</v>
      </c>
      <c r="U991" s="289">
        <v>5721.68</v>
      </c>
      <c r="V991" s="287">
        <v>2017</v>
      </c>
      <c r="W991" s="404" t="s">
        <v>662</v>
      </c>
      <c r="X991" s="273" t="str">
        <f t="shared" si="15"/>
        <v/>
      </c>
    </row>
    <row r="992" spans="1:24" x14ac:dyDescent="0.2">
      <c r="A992" s="287">
        <v>54593</v>
      </c>
      <c r="B992" s="288" t="s">
        <v>38</v>
      </c>
      <c r="C992" s="288" t="s">
        <v>1387</v>
      </c>
      <c r="D992" s="288" t="s">
        <v>1126</v>
      </c>
      <c r="E992" s="288" t="s">
        <v>1127</v>
      </c>
      <c r="F992" s="287">
        <v>16839</v>
      </c>
      <c r="G992" s="288" t="s">
        <v>62</v>
      </c>
      <c r="H992" s="288" t="s">
        <v>1392</v>
      </c>
      <c r="I992" s="288" t="s">
        <v>63</v>
      </c>
      <c r="J992" s="287">
        <v>22</v>
      </c>
      <c r="K992" s="287">
        <v>2</v>
      </c>
      <c r="L992" s="288" t="s">
        <v>57</v>
      </c>
      <c r="M992" s="288" t="s">
        <v>46</v>
      </c>
      <c r="N992" s="288" t="s">
        <v>44</v>
      </c>
      <c r="O992" s="288" t="s">
        <v>44</v>
      </c>
      <c r="P992" s="288" t="s">
        <v>1195</v>
      </c>
      <c r="Q992" s="289">
        <v>180706</v>
      </c>
      <c r="R992" s="289">
        <v>180706</v>
      </c>
      <c r="S992" s="289">
        <v>186128</v>
      </c>
      <c r="T992" s="289">
        <v>186128</v>
      </c>
      <c r="U992" s="289">
        <v>14481</v>
      </c>
      <c r="V992" s="287">
        <v>2017</v>
      </c>
      <c r="W992" s="404" t="s">
        <v>662</v>
      </c>
      <c r="X992" s="273" t="str">
        <f t="shared" si="15"/>
        <v/>
      </c>
    </row>
    <row r="993" spans="1:24" x14ac:dyDescent="0.2">
      <c r="A993" s="287">
        <v>54593</v>
      </c>
      <c r="B993" s="288" t="s">
        <v>38</v>
      </c>
      <c r="C993" s="288" t="s">
        <v>1387</v>
      </c>
      <c r="D993" s="288" t="s">
        <v>1126</v>
      </c>
      <c r="E993" s="288" t="s">
        <v>1127</v>
      </c>
      <c r="F993" s="287">
        <v>16839</v>
      </c>
      <c r="G993" s="288" t="s">
        <v>62</v>
      </c>
      <c r="H993" s="288" t="s">
        <v>1392</v>
      </c>
      <c r="I993" s="288" t="s">
        <v>63</v>
      </c>
      <c r="J993" s="287">
        <v>22</v>
      </c>
      <c r="K993" s="287">
        <v>2</v>
      </c>
      <c r="L993" s="288" t="s">
        <v>57</v>
      </c>
      <c r="M993" s="288" t="s">
        <v>56</v>
      </c>
      <c r="N993" s="288" t="s">
        <v>51</v>
      </c>
      <c r="O993" s="288" t="s">
        <v>51</v>
      </c>
      <c r="P993" s="288" t="s">
        <v>52</v>
      </c>
      <c r="Q993" s="289">
        <v>2</v>
      </c>
      <c r="R993" s="289">
        <v>2</v>
      </c>
      <c r="S993" s="289">
        <v>12</v>
      </c>
      <c r="T993" s="289">
        <v>12</v>
      </c>
      <c r="U993" s="289">
        <v>0</v>
      </c>
      <c r="V993" s="287">
        <v>2017</v>
      </c>
      <c r="W993" s="404"/>
      <c r="X993" s="273" t="str">
        <f t="shared" si="15"/>
        <v/>
      </c>
    </row>
    <row r="994" spans="1:24" x14ac:dyDescent="0.2">
      <c r="A994" s="287">
        <v>54605</v>
      </c>
      <c r="B994" s="288" t="s">
        <v>59</v>
      </c>
      <c r="C994" s="288" t="s">
        <v>1387</v>
      </c>
      <c r="D994" s="288" t="s">
        <v>1128</v>
      </c>
      <c r="E994" s="288" t="s">
        <v>1129</v>
      </c>
      <c r="F994" s="287">
        <v>21621</v>
      </c>
      <c r="G994" s="288" t="s">
        <v>46</v>
      </c>
      <c r="H994" s="288" t="s">
        <v>1393</v>
      </c>
      <c r="I994" s="288" t="s">
        <v>63</v>
      </c>
      <c r="J994" s="287">
        <v>336</v>
      </c>
      <c r="K994" s="287">
        <v>7</v>
      </c>
      <c r="L994" s="288" t="s">
        <v>489</v>
      </c>
      <c r="M994" s="288" t="s">
        <v>55</v>
      </c>
      <c r="N994" s="288" t="s">
        <v>51</v>
      </c>
      <c r="O994" s="288" t="s">
        <v>51</v>
      </c>
      <c r="P994" s="288" t="s">
        <v>52</v>
      </c>
      <c r="Q994" s="289">
        <v>48</v>
      </c>
      <c r="R994" s="289">
        <v>15</v>
      </c>
      <c r="S994" s="289">
        <v>275</v>
      </c>
      <c r="T994" s="289">
        <v>90</v>
      </c>
      <c r="U994" s="289">
        <v>19.068000000000001</v>
      </c>
      <c r="V994" s="287">
        <v>2017</v>
      </c>
      <c r="W994" s="404"/>
      <c r="X994" s="273" t="str">
        <f t="shared" si="15"/>
        <v/>
      </c>
    </row>
    <row r="995" spans="1:24" x14ac:dyDescent="0.2">
      <c r="A995" s="287">
        <v>54605</v>
      </c>
      <c r="B995" s="288" t="s">
        <v>59</v>
      </c>
      <c r="C995" s="288" t="s">
        <v>1387</v>
      </c>
      <c r="D995" s="288" t="s">
        <v>1128</v>
      </c>
      <c r="E995" s="288" t="s">
        <v>1129</v>
      </c>
      <c r="F995" s="287">
        <v>21621</v>
      </c>
      <c r="G995" s="288" t="s">
        <v>46</v>
      </c>
      <c r="H995" s="288" t="s">
        <v>1393</v>
      </c>
      <c r="I995" s="288" t="s">
        <v>63</v>
      </c>
      <c r="J995" s="287">
        <v>336</v>
      </c>
      <c r="K995" s="287">
        <v>7</v>
      </c>
      <c r="L995" s="288" t="s">
        <v>489</v>
      </c>
      <c r="M995" s="288" t="s">
        <v>55</v>
      </c>
      <c r="N995" s="288" t="s">
        <v>71</v>
      </c>
      <c r="O995" s="288" t="s">
        <v>72</v>
      </c>
      <c r="P995" s="288" t="s">
        <v>52</v>
      </c>
      <c r="Q995" s="289">
        <v>0</v>
      </c>
      <c r="R995" s="289">
        <v>0</v>
      </c>
      <c r="S995" s="289">
        <v>0</v>
      </c>
      <c r="T995" s="289">
        <v>0</v>
      </c>
      <c r="U995" s="289">
        <v>0</v>
      </c>
      <c r="V995" s="287">
        <v>2017</v>
      </c>
      <c r="W995" s="404"/>
      <c r="X995" s="273" t="str">
        <f t="shared" si="15"/>
        <v/>
      </c>
    </row>
    <row r="996" spans="1:24" x14ac:dyDescent="0.2">
      <c r="A996" s="287">
        <v>54605</v>
      </c>
      <c r="B996" s="288" t="s">
        <v>59</v>
      </c>
      <c r="C996" s="288" t="s">
        <v>1387</v>
      </c>
      <c r="D996" s="288" t="s">
        <v>1128</v>
      </c>
      <c r="E996" s="288" t="s">
        <v>1129</v>
      </c>
      <c r="F996" s="287">
        <v>21621</v>
      </c>
      <c r="G996" s="288" t="s">
        <v>46</v>
      </c>
      <c r="H996" s="288" t="s">
        <v>1393</v>
      </c>
      <c r="I996" s="288" t="s">
        <v>63</v>
      </c>
      <c r="J996" s="287">
        <v>336</v>
      </c>
      <c r="K996" s="287">
        <v>7</v>
      </c>
      <c r="L996" s="288" t="s">
        <v>489</v>
      </c>
      <c r="M996" s="288" t="s">
        <v>55</v>
      </c>
      <c r="N996" s="288" t="s">
        <v>44</v>
      </c>
      <c r="O996" s="288" t="s">
        <v>44</v>
      </c>
      <c r="P996" s="288" t="s">
        <v>1195</v>
      </c>
      <c r="Q996" s="289">
        <v>680921</v>
      </c>
      <c r="R996" s="289">
        <v>246661</v>
      </c>
      <c r="S996" s="289">
        <v>704072</v>
      </c>
      <c r="T996" s="289">
        <v>255049</v>
      </c>
      <c r="U996" s="289">
        <v>54209.232000000004</v>
      </c>
      <c r="V996" s="287">
        <v>2017</v>
      </c>
      <c r="W996" s="404"/>
      <c r="X996" s="273" t="str">
        <f t="shared" si="15"/>
        <v/>
      </c>
    </row>
    <row r="997" spans="1:24" x14ac:dyDescent="0.2">
      <c r="A997" s="287">
        <v>54620</v>
      </c>
      <c r="B997" s="288" t="s">
        <v>38</v>
      </c>
      <c r="C997" s="288" t="s">
        <v>1387</v>
      </c>
      <c r="D997" s="288" t="s">
        <v>2045</v>
      </c>
      <c r="E997" s="288" t="s">
        <v>2045</v>
      </c>
      <c r="F997" s="287">
        <v>14995</v>
      </c>
      <c r="G997" s="288" t="s">
        <v>86</v>
      </c>
      <c r="H997" s="288" t="s">
        <v>1393</v>
      </c>
      <c r="I997" s="288" t="s">
        <v>63</v>
      </c>
      <c r="J997" s="287">
        <v>22</v>
      </c>
      <c r="K997" s="287">
        <v>2</v>
      </c>
      <c r="L997" s="288" t="s">
        <v>57</v>
      </c>
      <c r="M997" s="288" t="s">
        <v>47</v>
      </c>
      <c r="N997" s="288" t="s">
        <v>44</v>
      </c>
      <c r="O997" s="288" t="s">
        <v>44</v>
      </c>
      <c r="P997" s="288" t="s">
        <v>1195</v>
      </c>
      <c r="Q997" s="289">
        <v>844</v>
      </c>
      <c r="R997" s="289">
        <v>844</v>
      </c>
      <c r="S997" s="289">
        <v>861</v>
      </c>
      <c r="T997" s="289">
        <v>861</v>
      </c>
      <c r="U997" s="289">
        <v>49.2</v>
      </c>
      <c r="V997" s="287">
        <v>2017</v>
      </c>
      <c r="W997" s="404"/>
      <c r="X997" s="273" t="str">
        <f t="shared" si="15"/>
        <v/>
      </c>
    </row>
    <row r="998" spans="1:24" x14ac:dyDescent="0.2">
      <c r="A998" s="287">
        <v>54620</v>
      </c>
      <c r="B998" s="288" t="s">
        <v>38</v>
      </c>
      <c r="C998" s="288" t="s">
        <v>1387</v>
      </c>
      <c r="D998" s="288" t="s">
        <v>2045</v>
      </c>
      <c r="E998" s="288" t="s">
        <v>2045</v>
      </c>
      <c r="F998" s="287">
        <v>14995</v>
      </c>
      <c r="G998" s="288" t="s">
        <v>86</v>
      </c>
      <c r="H998" s="288" t="s">
        <v>1393</v>
      </c>
      <c r="I998" s="288" t="s">
        <v>63</v>
      </c>
      <c r="J998" s="287">
        <v>22</v>
      </c>
      <c r="K998" s="287">
        <v>2</v>
      </c>
      <c r="L998" s="288" t="s">
        <v>57</v>
      </c>
      <c r="M998" s="288" t="s">
        <v>47</v>
      </c>
      <c r="N998" s="288" t="s">
        <v>74</v>
      </c>
      <c r="O998" s="288" t="s">
        <v>75</v>
      </c>
      <c r="P998" s="288" t="s">
        <v>50</v>
      </c>
      <c r="Q998" s="289">
        <v>247663</v>
      </c>
      <c r="R998" s="289">
        <v>247663</v>
      </c>
      <c r="S998" s="289">
        <v>2261011</v>
      </c>
      <c r="T998" s="289">
        <v>2261011</v>
      </c>
      <c r="U998" s="289">
        <v>130193.8</v>
      </c>
      <c r="V998" s="287">
        <v>2017</v>
      </c>
      <c r="W998" s="404"/>
      <c r="X998" s="273">
        <f t="shared" si="15"/>
        <v>17.366502859583175</v>
      </c>
    </row>
    <row r="999" spans="1:24" x14ac:dyDescent="0.2">
      <c r="A999" s="287">
        <v>54639</v>
      </c>
      <c r="B999" s="288" t="s">
        <v>38</v>
      </c>
      <c r="C999" s="288" t="s">
        <v>1387</v>
      </c>
      <c r="D999" s="288" t="s">
        <v>1130</v>
      </c>
      <c r="E999" s="288" t="s">
        <v>25</v>
      </c>
      <c r="F999" s="287">
        <v>7595</v>
      </c>
      <c r="G999" s="288" t="s">
        <v>101</v>
      </c>
      <c r="H999" s="288" t="s">
        <v>1393</v>
      </c>
      <c r="I999" s="288" t="s">
        <v>63</v>
      </c>
      <c r="J999" s="287">
        <v>22</v>
      </c>
      <c r="K999" s="287">
        <v>2</v>
      </c>
      <c r="L999" s="288" t="s">
        <v>57</v>
      </c>
      <c r="M999" s="288" t="s">
        <v>40</v>
      </c>
      <c r="N999" s="288" t="s">
        <v>41</v>
      </c>
      <c r="O999" s="288" t="s">
        <v>42</v>
      </c>
      <c r="P999" s="288" t="s">
        <v>1387</v>
      </c>
      <c r="Q999" s="289">
        <v>0</v>
      </c>
      <c r="R999" s="289">
        <v>0</v>
      </c>
      <c r="S999" s="289">
        <v>1388961</v>
      </c>
      <c r="T999" s="289">
        <v>1388961</v>
      </c>
      <c r="U999" s="289">
        <v>150761</v>
      </c>
      <c r="V999" s="287">
        <v>2017</v>
      </c>
      <c r="W999" s="404"/>
      <c r="X999" s="273" t="str">
        <f t="shared" si="15"/>
        <v/>
      </c>
    </row>
    <row r="1000" spans="1:24" s="184" customFormat="1" x14ac:dyDescent="0.2">
      <c r="A1000" s="287">
        <v>54663</v>
      </c>
      <c r="B1000" s="288" t="s">
        <v>38</v>
      </c>
      <c r="C1000" s="288" t="s">
        <v>1387</v>
      </c>
      <c r="D1000" s="288" t="s">
        <v>1131</v>
      </c>
      <c r="E1000" s="288" t="s">
        <v>1040</v>
      </c>
      <c r="F1000" s="287">
        <v>54842</v>
      </c>
      <c r="G1000" s="288" t="s">
        <v>101</v>
      </c>
      <c r="H1000" s="288" t="s">
        <v>1393</v>
      </c>
      <c r="I1000" s="288" t="s">
        <v>63</v>
      </c>
      <c r="J1000" s="287">
        <v>22</v>
      </c>
      <c r="K1000" s="287">
        <v>2</v>
      </c>
      <c r="L1000" s="288" t="s">
        <v>57</v>
      </c>
      <c r="M1000" s="288" t="s">
        <v>55</v>
      </c>
      <c r="N1000" s="288" t="s">
        <v>68</v>
      </c>
      <c r="O1000" s="288" t="s">
        <v>69</v>
      </c>
      <c r="P1000" s="288" t="s">
        <v>1195</v>
      </c>
      <c r="Q1000" s="289">
        <v>814630</v>
      </c>
      <c r="R1000" s="289">
        <v>814630</v>
      </c>
      <c r="S1000" s="289">
        <v>396726</v>
      </c>
      <c r="T1000" s="289">
        <v>396726</v>
      </c>
      <c r="U1000" s="289">
        <v>20531</v>
      </c>
      <c r="V1000" s="287">
        <v>2017</v>
      </c>
      <c r="W1000" s="404"/>
      <c r="X1000" s="453" t="str">
        <f t="shared" si="15"/>
        <v/>
      </c>
    </row>
    <row r="1001" spans="1:24" s="184" customFormat="1" x14ac:dyDescent="0.2">
      <c r="A1001" s="287">
        <v>54663</v>
      </c>
      <c r="B1001" s="288" t="s">
        <v>38</v>
      </c>
      <c r="C1001" s="288" t="s">
        <v>1387</v>
      </c>
      <c r="D1001" s="288" t="s">
        <v>1131</v>
      </c>
      <c r="E1001" s="288" t="s">
        <v>1040</v>
      </c>
      <c r="F1001" s="287">
        <v>54842</v>
      </c>
      <c r="G1001" s="288" t="s">
        <v>101</v>
      </c>
      <c r="H1001" s="288" t="s">
        <v>1393</v>
      </c>
      <c r="I1001" s="288" t="s">
        <v>63</v>
      </c>
      <c r="J1001" s="287">
        <v>22</v>
      </c>
      <c r="K1001" s="287">
        <v>2</v>
      </c>
      <c r="L1001" s="288" t="s">
        <v>57</v>
      </c>
      <c r="M1001" s="288" t="s">
        <v>56</v>
      </c>
      <c r="N1001" s="288" t="s">
        <v>68</v>
      </c>
      <c r="O1001" s="288" t="s">
        <v>69</v>
      </c>
      <c r="P1001" s="288" t="s">
        <v>1195</v>
      </c>
      <c r="Q1001" s="289">
        <v>171240</v>
      </c>
      <c r="R1001" s="289">
        <v>171240</v>
      </c>
      <c r="S1001" s="289">
        <v>89559</v>
      </c>
      <c r="T1001" s="289">
        <v>89559</v>
      </c>
      <c r="U1001" s="289">
        <v>6650</v>
      </c>
      <c r="V1001" s="287">
        <v>2017</v>
      </c>
      <c r="W1001" s="460"/>
      <c r="X1001" s="453" t="str">
        <f t="shared" si="15"/>
        <v/>
      </c>
    </row>
    <row r="1002" spans="1:24" s="184" customFormat="1" x14ac:dyDescent="0.2">
      <c r="A1002" s="287">
        <v>54691</v>
      </c>
      <c r="B1002" s="288" t="s">
        <v>38</v>
      </c>
      <c r="C1002" s="288" t="s">
        <v>1387</v>
      </c>
      <c r="D1002" s="288" t="s">
        <v>1528</v>
      </c>
      <c r="E1002" s="288" t="s">
        <v>1301</v>
      </c>
      <c r="F1002" s="287">
        <v>57280</v>
      </c>
      <c r="G1002" s="288" t="s">
        <v>62</v>
      </c>
      <c r="H1002" s="288" t="s">
        <v>1392</v>
      </c>
      <c r="I1002" s="288" t="s">
        <v>63</v>
      </c>
      <c r="J1002" s="287">
        <v>22</v>
      </c>
      <c r="K1002" s="287">
        <v>2</v>
      </c>
      <c r="L1002" s="288" t="s">
        <v>57</v>
      </c>
      <c r="M1002" s="288" t="s">
        <v>40</v>
      </c>
      <c r="N1002" s="288" t="s">
        <v>41</v>
      </c>
      <c r="O1002" s="288" t="s">
        <v>42</v>
      </c>
      <c r="P1002" s="288" t="s">
        <v>1387</v>
      </c>
      <c r="Q1002" s="289">
        <v>0</v>
      </c>
      <c r="R1002" s="289">
        <v>0</v>
      </c>
      <c r="S1002" s="289">
        <v>56964</v>
      </c>
      <c r="T1002" s="289">
        <v>56964</v>
      </c>
      <c r="U1002" s="289">
        <v>6183</v>
      </c>
      <c r="V1002" s="287">
        <v>2017</v>
      </c>
      <c r="W1002" s="404"/>
      <c r="X1002" s="453" t="str">
        <f t="shared" si="15"/>
        <v/>
      </c>
    </row>
    <row r="1003" spans="1:24" s="184" customFormat="1" x14ac:dyDescent="0.2">
      <c r="A1003" s="287">
        <v>54758</v>
      </c>
      <c r="B1003" s="288" t="s">
        <v>38</v>
      </c>
      <c r="C1003" s="288" t="s">
        <v>1387</v>
      </c>
      <c r="D1003" s="288" t="s">
        <v>1132</v>
      </c>
      <c r="E1003" s="288" t="s">
        <v>97</v>
      </c>
      <c r="F1003" s="287">
        <v>20541</v>
      </c>
      <c r="G1003" s="288" t="s">
        <v>46</v>
      </c>
      <c r="H1003" s="288" t="s">
        <v>1393</v>
      </c>
      <c r="I1003" s="288" t="s">
        <v>63</v>
      </c>
      <c r="J1003" s="287">
        <v>22</v>
      </c>
      <c r="K1003" s="287">
        <v>2</v>
      </c>
      <c r="L1003" s="288" t="s">
        <v>57</v>
      </c>
      <c r="M1003" s="288" t="s">
        <v>47</v>
      </c>
      <c r="N1003" s="288" t="s">
        <v>20</v>
      </c>
      <c r="O1003" s="288" t="s">
        <v>69</v>
      </c>
      <c r="P1003" s="288" t="s">
        <v>50</v>
      </c>
      <c r="Q1003" s="289">
        <v>118500</v>
      </c>
      <c r="R1003" s="289">
        <v>118500</v>
      </c>
      <c r="S1003" s="289">
        <v>982079</v>
      </c>
      <c r="T1003" s="289">
        <v>982079</v>
      </c>
      <c r="U1003" s="289">
        <v>55266.31</v>
      </c>
      <c r="V1003" s="287">
        <v>2017</v>
      </c>
      <c r="W1003" s="404"/>
      <c r="X1003" s="453" t="str">
        <f t="shared" si="15"/>
        <v/>
      </c>
    </row>
    <row r="1004" spans="1:24" s="184" customFormat="1" x14ac:dyDescent="0.2">
      <c r="A1004" s="287">
        <v>54758</v>
      </c>
      <c r="B1004" s="288" t="s">
        <v>38</v>
      </c>
      <c r="C1004" s="288" t="s">
        <v>1387</v>
      </c>
      <c r="D1004" s="288" t="s">
        <v>1132</v>
      </c>
      <c r="E1004" s="288" t="s">
        <v>97</v>
      </c>
      <c r="F1004" s="287">
        <v>20541</v>
      </c>
      <c r="G1004" s="288" t="s">
        <v>46</v>
      </c>
      <c r="H1004" s="288" t="s">
        <v>1393</v>
      </c>
      <c r="I1004" s="288" t="s">
        <v>63</v>
      </c>
      <c r="J1004" s="287">
        <v>22</v>
      </c>
      <c r="K1004" s="287">
        <v>2</v>
      </c>
      <c r="L1004" s="288" t="s">
        <v>57</v>
      </c>
      <c r="M1004" s="288" t="s">
        <v>47</v>
      </c>
      <c r="N1004" s="288" t="s">
        <v>21</v>
      </c>
      <c r="O1004" s="288" t="s">
        <v>87</v>
      </c>
      <c r="P1004" s="288" t="s">
        <v>50</v>
      </c>
      <c r="Q1004" s="289">
        <v>66653</v>
      </c>
      <c r="R1004" s="289">
        <v>66653</v>
      </c>
      <c r="S1004" s="289">
        <v>943544</v>
      </c>
      <c r="T1004" s="289">
        <v>943544</v>
      </c>
      <c r="U1004" s="289">
        <v>53097.69</v>
      </c>
      <c r="V1004" s="287">
        <v>2017</v>
      </c>
      <c r="W1004" s="404"/>
      <c r="X1004" s="453" t="str">
        <f t="shared" si="15"/>
        <v/>
      </c>
    </row>
    <row r="1005" spans="1:24" s="184" customFormat="1" x14ac:dyDescent="0.2">
      <c r="A1005" s="287">
        <v>54769</v>
      </c>
      <c r="B1005" s="288" t="s">
        <v>59</v>
      </c>
      <c r="C1005" s="288" t="s">
        <v>1387</v>
      </c>
      <c r="D1005" s="288" t="s">
        <v>2046</v>
      </c>
      <c r="E1005" s="288" t="s">
        <v>2047</v>
      </c>
      <c r="F1005" s="287">
        <v>11329</v>
      </c>
      <c r="G1005" s="288" t="s">
        <v>62</v>
      </c>
      <c r="H1005" s="288" t="s">
        <v>1392</v>
      </c>
      <c r="I1005" s="288" t="s">
        <v>63</v>
      </c>
      <c r="J1005" s="287">
        <v>622</v>
      </c>
      <c r="K1005" s="287">
        <v>5</v>
      </c>
      <c r="L1005" s="288" t="s">
        <v>493</v>
      </c>
      <c r="M1005" s="288" t="s">
        <v>56</v>
      </c>
      <c r="N1005" s="288" t="s">
        <v>44</v>
      </c>
      <c r="O1005" s="288" t="s">
        <v>44</v>
      </c>
      <c r="P1005" s="288" t="s">
        <v>1195</v>
      </c>
      <c r="Q1005" s="289">
        <v>0</v>
      </c>
      <c r="R1005" s="289">
        <v>0</v>
      </c>
      <c r="S1005" s="289">
        <v>0</v>
      </c>
      <c r="T1005" s="289">
        <v>0</v>
      </c>
      <c r="U1005" s="289">
        <v>0</v>
      </c>
      <c r="V1005" s="287">
        <v>2017</v>
      </c>
      <c r="W1005" s="404"/>
      <c r="X1005" s="453" t="str">
        <f t="shared" si="15"/>
        <v/>
      </c>
    </row>
    <row r="1006" spans="1:24" s="184" customFormat="1" x14ac:dyDescent="0.2">
      <c r="A1006" s="287">
        <v>54772</v>
      </c>
      <c r="B1006" s="288" t="s">
        <v>38</v>
      </c>
      <c r="C1006" s="288" t="s">
        <v>1387</v>
      </c>
      <c r="D1006" s="288" t="s">
        <v>1133</v>
      </c>
      <c r="E1006" s="288" t="s">
        <v>905</v>
      </c>
      <c r="F1006" s="287">
        <v>55754</v>
      </c>
      <c r="G1006" s="288" t="s">
        <v>62</v>
      </c>
      <c r="H1006" s="288" t="s">
        <v>1392</v>
      </c>
      <c r="I1006" s="288" t="s">
        <v>63</v>
      </c>
      <c r="J1006" s="287">
        <v>22</v>
      </c>
      <c r="K1006" s="287">
        <v>2</v>
      </c>
      <c r="L1006" s="288" t="s">
        <v>57</v>
      </c>
      <c r="M1006" s="288" t="s">
        <v>40</v>
      </c>
      <c r="N1006" s="288" t="s">
        <v>41</v>
      </c>
      <c r="O1006" s="288" t="s">
        <v>42</v>
      </c>
      <c r="P1006" s="288" t="s">
        <v>1387</v>
      </c>
      <c r="Q1006" s="289">
        <v>0</v>
      </c>
      <c r="R1006" s="289">
        <v>0</v>
      </c>
      <c r="S1006" s="289">
        <v>770307</v>
      </c>
      <c r="T1006" s="289">
        <v>770307</v>
      </c>
      <c r="U1006" s="289">
        <v>83611</v>
      </c>
      <c r="V1006" s="287">
        <v>2017</v>
      </c>
      <c r="W1006" s="404"/>
      <c r="X1006" s="453" t="str">
        <f t="shared" si="15"/>
        <v/>
      </c>
    </row>
    <row r="1007" spans="1:24" s="184" customFormat="1" x14ac:dyDescent="0.2">
      <c r="A1007" s="287">
        <v>54782</v>
      </c>
      <c r="B1007" s="288" t="s">
        <v>38</v>
      </c>
      <c r="C1007" s="288" t="s">
        <v>1387</v>
      </c>
      <c r="D1007" s="288" t="s">
        <v>1134</v>
      </c>
      <c r="E1007" s="288" t="s">
        <v>1135</v>
      </c>
      <c r="F1007" s="287">
        <v>17283</v>
      </c>
      <c r="G1007" s="288" t="s">
        <v>62</v>
      </c>
      <c r="H1007" s="288" t="s">
        <v>1392</v>
      </c>
      <c r="I1007" s="288" t="s">
        <v>63</v>
      </c>
      <c r="J1007" s="287">
        <v>22</v>
      </c>
      <c r="K1007" s="287">
        <v>2</v>
      </c>
      <c r="L1007" s="288" t="s">
        <v>57</v>
      </c>
      <c r="M1007" s="288" t="s">
        <v>56</v>
      </c>
      <c r="N1007" s="288" t="s">
        <v>68</v>
      </c>
      <c r="O1007" s="288" t="s">
        <v>69</v>
      </c>
      <c r="P1007" s="288" t="s">
        <v>1195</v>
      </c>
      <c r="Q1007" s="289">
        <v>2934873</v>
      </c>
      <c r="R1007" s="289">
        <v>2934873</v>
      </c>
      <c r="S1007" s="289">
        <v>1481657</v>
      </c>
      <c r="T1007" s="289">
        <v>1481657</v>
      </c>
      <c r="U1007" s="289">
        <v>121990</v>
      </c>
      <c r="V1007" s="287">
        <v>2017</v>
      </c>
      <c r="W1007" s="404"/>
      <c r="X1007" s="453" t="str">
        <f t="shared" si="15"/>
        <v/>
      </c>
    </row>
    <row r="1008" spans="1:24" s="184" customFormat="1" x14ac:dyDescent="0.2">
      <c r="A1008" s="287">
        <v>54803</v>
      </c>
      <c r="B1008" s="288" t="s">
        <v>59</v>
      </c>
      <c r="C1008" s="288" t="s">
        <v>1387</v>
      </c>
      <c r="D1008" s="288" t="s">
        <v>1136</v>
      </c>
      <c r="E1008" s="288" t="s">
        <v>1529</v>
      </c>
      <c r="F1008" s="287">
        <v>59190</v>
      </c>
      <c r="G1008" s="288" t="s">
        <v>101</v>
      </c>
      <c r="H1008" s="288" t="s">
        <v>1393</v>
      </c>
      <c r="I1008" s="288" t="s">
        <v>63</v>
      </c>
      <c r="J1008" s="287">
        <v>611</v>
      </c>
      <c r="K1008" s="287">
        <v>5</v>
      </c>
      <c r="L1008" s="288" t="s">
        <v>493</v>
      </c>
      <c r="M1008" s="288" t="s">
        <v>56</v>
      </c>
      <c r="N1008" s="288" t="s">
        <v>51</v>
      </c>
      <c r="O1008" s="288" t="s">
        <v>51</v>
      </c>
      <c r="P1008" s="288" t="s">
        <v>52</v>
      </c>
      <c r="Q1008" s="289">
        <v>0</v>
      </c>
      <c r="R1008" s="289">
        <v>0</v>
      </c>
      <c r="S1008" s="289">
        <v>0</v>
      </c>
      <c r="T1008" s="289">
        <v>0</v>
      </c>
      <c r="U1008" s="289">
        <v>0</v>
      </c>
      <c r="V1008" s="287">
        <v>2017</v>
      </c>
      <c r="W1008" s="404"/>
      <c r="X1008" s="453" t="str">
        <f t="shared" si="15"/>
        <v/>
      </c>
    </row>
    <row r="1009" spans="1:24" s="184" customFormat="1" x14ac:dyDescent="0.2">
      <c r="A1009" s="287">
        <v>54803</v>
      </c>
      <c r="B1009" s="288" t="s">
        <v>59</v>
      </c>
      <c r="C1009" s="288" t="s">
        <v>1387</v>
      </c>
      <c r="D1009" s="288" t="s">
        <v>1136</v>
      </c>
      <c r="E1009" s="288" t="s">
        <v>1529</v>
      </c>
      <c r="F1009" s="287">
        <v>59190</v>
      </c>
      <c r="G1009" s="288" t="s">
        <v>101</v>
      </c>
      <c r="H1009" s="288" t="s">
        <v>1393</v>
      </c>
      <c r="I1009" s="288" t="s">
        <v>63</v>
      </c>
      <c r="J1009" s="287">
        <v>611</v>
      </c>
      <c r="K1009" s="287">
        <v>5</v>
      </c>
      <c r="L1009" s="288" t="s">
        <v>493</v>
      </c>
      <c r="M1009" s="288" t="s">
        <v>56</v>
      </c>
      <c r="N1009" s="288" t="s">
        <v>66</v>
      </c>
      <c r="O1009" s="288" t="s">
        <v>66</v>
      </c>
      <c r="P1009" s="288" t="s">
        <v>52</v>
      </c>
      <c r="Q1009" s="289">
        <v>0</v>
      </c>
      <c r="R1009" s="289">
        <v>0</v>
      </c>
      <c r="S1009" s="289">
        <v>0</v>
      </c>
      <c r="T1009" s="289">
        <v>0</v>
      </c>
      <c r="U1009" s="289">
        <v>0</v>
      </c>
      <c r="V1009" s="287">
        <v>2017</v>
      </c>
      <c r="W1009" s="404"/>
      <c r="X1009" s="453" t="str">
        <f t="shared" si="15"/>
        <v/>
      </c>
    </row>
    <row r="1010" spans="1:24" s="184" customFormat="1" x14ac:dyDescent="0.2">
      <c r="A1010" s="287">
        <v>54805</v>
      </c>
      <c r="B1010" s="288" t="s">
        <v>38</v>
      </c>
      <c r="C1010" s="288" t="s">
        <v>1387</v>
      </c>
      <c r="D1010" s="288" t="s">
        <v>1137</v>
      </c>
      <c r="E1010" s="288" t="s">
        <v>1138</v>
      </c>
      <c r="F1010" s="287">
        <v>12469</v>
      </c>
      <c r="G1010" s="288" t="s">
        <v>86</v>
      </c>
      <c r="H1010" s="288" t="s">
        <v>1393</v>
      </c>
      <c r="I1010" s="288" t="s">
        <v>63</v>
      </c>
      <c r="J1010" s="287">
        <v>22</v>
      </c>
      <c r="K1010" s="287">
        <v>2</v>
      </c>
      <c r="L1010" s="288" t="s">
        <v>57</v>
      </c>
      <c r="M1010" s="288" t="s">
        <v>43</v>
      </c>
      <c r="N1010" s="288" t="s">
        <v>44</v>
      </c>
      <c r="O1010" s="288" t="s">
        <v>44</v>
      </c>
      <c r="P1010" s="288" t="s">
        <v>1195</v>
      </c>
      <c r="Q1010" s="289">
        <v>0</v>
      </c>
      <c r="R1010" s="289">
        <v>0</v>
      </c>
      <c r="S1010" s="289">
        <v>0</v>
      </c>
      <c r="T1010" s="289">
        <v>0</v>
      </c>
      <c r="U1010" s="289">
        <v>63952</v>
      </c>
      <c r="V1010" s="287">
        <v>2017</v>
      </c>
      <c r="W1010" s="404" t="s">
        <v>662</v>
      </c>
      <c r="X1010" s="453" t="str">
        <f t="shared" si="15"/>
        <v/>
      </c>
    </row>
    <row r="1011" spans="1:24" s="184" customFormat="1" x14ac:dyDescent="0.2">
      <c r="A1011" s="287">
        <v>54805</v>
      </c>
      <c r="B1011" s="288" t="s">
        <v>38</v>
      </c>
      <c r="C1011" s="288" t="s">
        <v>1387</v>
      </c>
      <c r="D1011" s="288" t="s">
        <v>1137</v>
      </c>
      <c r="E1011" s="288" t="s">
        <v>1138</v>
      </c>
      <c r="F1011" s="287">
        <v>12469</v>
      </c>
      <c r="G1011" s="288" t="s">
        <v>86</v>
      </c>
      <c r="H1011" s="288" t="s">
        <v>1393</v>
      </c>
      <c r="I1011" s="288" t="s">
        <v>63</v>
      </c>
      <c r="J1011" s="287">
        <v>22</v>
      </c>
      <c r="K1011" s="287">
        <v>2</v>
      </c>
      <c r="L1011" s="288" t="s">
        <v>57</v>
      </c>
      <c r="M1011" s="288" t="s">
        <v>46</v>
      </c>
      <c r="N1011" s="288" t="s">
        <v>44</v>
      </c>
      <c r="O1011" s="288" t="s">
        <v>44</v>
      </c>
      <c r="P1011" s="288" t="s">
        <v>1195</v>
      </c>
      <c r="Q1011" s="289">
        <v>1827026</v>
      </c>
      <c r="R1011" s="289">
        <v>1827026</v>
      </c>
      <c r="S1011" s="289">
        <v>1878183</v>
      </c>
      <c r="T1011" s="289">
        <v>1878183</v>
      </c>
      <c r="U1011" s="289">
        <v>158991</v>
      </c>
      <c r="V1011" s="287">
        <v>2017</v>
      </c>
      <c r="W1011" s="404" t="s">
        <v>662</v>
      </c>
      <c r="X1011" s="453" t="str">
        <f t="shared" si="15"/>
        <v/>
      </c>
    </row>
    <row r="1012" spans="1:24" s="184" customFormat="1" x14ac:dyDescent="0.2">
      <c r="A1012" s="287">
        <v>54808</v>
      </c>
      <c r="B1012" s="288" t="s">
        <v>59</v>
      </c>
      <c r="C1012" s="288" t="s">
        <v>1387</v>
      </c>
      <c r="D1012" s="288" t="s">
        <v>517</v>
      </c>
      <c r="E1012" s="288" t="s">
        <v>518</v>
      </c>
      <c r="F1012" s="287">
        <v>13491</v>
      </c>
      <c r="G1012" s="288" t="s">
        <v>62</v>
      </c>
      <c r="H1012" s="288" t="s">
        <v>1392</v>
      </c>
      <c r="I1012" s="288" t="s">
        <v>63</v>
      </c>
      <c r="J1012" s="287">
        <v>611</v>
      </c>
      <c r="K1012" s="287">
        <v>5</v>
      </c>
      <c r="L1012" s="288" t="s">
        <v>493</v>
      </c>
      <c r="M1012" s="288" t="s">
        <v>43</v>
      </c>
      <c r="N1012" s="288" t="s">
        <v>51</v>
      </c>
      <c r="O1012" s="288" t="s">
        <v>51</v>
      </c>
      <c r="P1012" s="288" t="s">
        <v>52</v>
      </c>
      <c r="Q1012" s="289">
        <v>0</v>
      </c>
      <c r="R1012" s="289">
        <v>0</v>
      </c>
      <c r="S1012" s="289">
        <v>0</v>
      </c>
      <c r="T1012" s="289">
        <v>0</v>
      </c>
      <c r="U1012" s="289">
        <v>214.25200000000001</v>
      </c>
      <c r="V1012" s="287">
        <v>2017</v>
      </c>
      <c r="W1012" s="460"/>
      <c r="X1012" s="453" t="str">
        <f t="shared" si="15"/>
        <v/>
      </c>
    </row>
    <row r="1013" spans="1:24" s="184" customFormat="1" x14ac:dyDescent="0.2">
      <c r="A1013" s="287">
        <v>54808</v>
      </c>
      <c r="B1013" s="288" t="s">
        <v>59</v>
      </c>
      <c r="C1013" s="288" t="s">
        <v>1387</v>
      </c>
      <c r="D1013" s="288" t="s">
        <v>517</v>
      </c>
      <c r="E1013" s="288" t="s">
        <v>518</v>
      </c>
      <c r="F1013" s="287">
        <v>13491</v>
      </c>
      <c r="G1013" s="288" t="s">
        <v>62</v>
      </c>
      <c r="H1013" s="288" t="s">
        <v>1392</v>
      </c>
      <c r="I1013" s="288" t="s">
        <v>63</v>
      </c>
      <c r="J1013" s="287">
        <v>611</v>
      </c>
      <c r="K1013" s="287">
        <v>5</v>
      </c>
      <c r="L1013" s="288" t="s">
        <v>493</v>
      </c>
      <c r="M1013" s="288" t="s">
        <v>43</v>
      </c>
      <c r="N1013" s="288" t="s">
        <v>44</v>
      </c>
      <c r="O1013" s="288" t="s">
        <v>44</v>
      </c>
      <c r="P1013" s="288" t="s">
        <v>1195</v>
      </c>
      <c r="Q1013" s="289">
        <v>0</v>
      </c>
      <c r="R1013" s="289">
        <v>0</v>
      </c>
      <c r="S1013" s="289">
        <v>0</v>
      </c>
      <c r="T1013" s="289">
        <v>0</v>
      </c>
      <c r="U1013" s="289">
        <v>8026.7479999999996</v>
      </c>
      <c r="V1013" s="287">
        <v>2017</v>
      </c>
      <c r="W1013" s="404"/>
      <c r="X1013" s="453" t="str">
        <f t="shared" si="15"/>
        <v/>
      </c>
    </row>
    <row r="1014" spans="1:24" s="184" customFormat="1" x14ac:dyDescent="0.2">
      <c r="A1014" s="287">
        <v>54808</v>
      </c>
      <c r="B1014" s="288" t="s">
        <v>59</v>
      </c>
      <c r="C1014" s="288" t="s">
        <v>1387</v>
      </c>
      <c r="D1014" s="288" t="s">
        <v>517</v>
      </c>
      <c r="E1014" s="288" t="s">
        <v>518</v>
      </c>
      <c r="F1014" s="287">
        <v>13491</v>
      </c>
      <c r="G1014" s="288" t="s">
        <v>62</v>
      </c>
      <c r="H1014" s="288" t="s">
        <v>1392</v>
      </c>
      <c r="I1014" s="288" t="s">
        <v>63</v>
      </c>
      <c r="J1014" s="287">
        <v>611</v>
      </c>
      <c r="K1014" s="287">
        <v>5</v>
      </c>
      <c r="L1014" s="288" t="s">
        <v>493</v>
      </c>
      <c r="M1014" s="288" t="s">
        <v>46</v>
      </c>
      <c r="N1014" s="288" t="s">
        <v>51</v>
      </c>
      <c r="O1014" s="288" t="s">
        <v>51</v>
      </c>
      <c r="P1014" s="288" t="s">
        <v>52</v>
      </c>
      <c r="Q1014" s="289">
        <v>3960</v>
      </c>
      <c r="R1014" s="289">
        <v>3960</v>
      </c>
      <c r="S1014" s="289">
        <v>23442</v>
      </c>
      <c r="T1014" s="289">
        <v>23442</v>
      </c>
      <c r="U1014" s="289">
        <v>2142.7240000000002</v>
      </c>
      <c r="V1014" s="287">
        <v>2017</v>
      </c>
      <c r="W1014" s="404"/>
      <c r="X1014" s="453" t="str">
        <f t="shared" si="15"/>
        <v/>
      </c>
    </row>
    <row r="1015" spans="1:24" s="184" customFormat="1" x14ac:dyDescent="0.2">
      <c r="A1015" s="287">
        <v>54808</v>
      </c>
      <c r="B1015" s="288" t="s">
        <v>59</v>
      </c>
      <c r="C1015" s="288" t="s">
        <v>1387</v>
      </c>
      <c r="D1015" s="288" t="s">
        <v>517</v>
      </c>
      <c r="E1015" s="288" t="s">
        <v>518</v>
      </c>
      <c r="F1015" s="287">
        <v>13491</v>
      </c>
      <c r="G1015" s="288" t="s">
        <v>62</v>
      </c>
      <c r="H1015" s="288" t="s">
        <v>1392</v>
      </c>
      <c r="I1015" s="288" t="s">
        <v>63</v>
      </c>
      <c r="J1015" s="287">
        <v>611</v>
      </c>
      <c r="K1015" s="287">
        <v>5</v>
      </c>
      <c r="L1015" s="288" t="s">
        <v>493</v>
      </c>
      <c r="M1015" s="288" t="s">
        <v>46</v>
      </c>
      <c r="N1015" s="288" t="s">
        <v>44</v>
      </c>
      <c r="O1015" s="288" t="s">
        <v>44</v>
      </c>
      <c r="P1015" s="288" t="s">
        <v>1195</v>
      </c>
      <c r="Q1015" s="289">
        <v>1014179</v>
      </c>
      <c r="R1015" s="289">
        <v>1014177</v>
      </c>
      <c r="S1015" s="289">
        <v>878279</v>
      </c>
      <c r="T1015" s="289">
        <v>878279</v>
      </c>
      <c r="U1015" s="289">
        <v>80275.275999999998</v>
      </c>
      <c r="V1015" s="287">
        <v>2017</v>
      </c>
      <c r="W1015" s="404"/>
      <c r="X1015" s="453" t="str">
        <f t="shared" si="15"/>
        <v/>
      </c>
    </row>
    <row r="1016" spans="1:24" s="184" customFormat="1" x14ac:dyDescent="0.2">
      <c r="A1016" s="287">
        <v>54808</v>
      </c>
      <c r="B1016" s="288" t="s">
        <v>59</v>
      </c>
      <c r="C1016" s="288" t="s">
        <v>1387</v>
      </c>
      <c r="D1016" s="288" t="s">
        <v>517</v>
      </c>
      <c r="E1016" s="288" t="s">
        <v>518</v>
      </c>
      <c r="F1016" s="287">
        <v>13491</v>
      </c>
      <c r="G1016" s="288" t="s">
        <v>62</v>
      </c>
      <c r="H1016" s="288" t="s">
        <v>1392</v>
      </c>
      <c r="I1016" s="288" t="s">
        <v>63</v>
      </c>
      <c r="J1016" s="287">
        <v>611</v>
      </c>
      <c r="K1016" s="287">
        <v>5</v>
      </c>
      <c r="L1016" s="288" t="s">
        <v>493</v>
      </c>
      <c r="M1016" s="288" t="s">
        <v>46</v>
      </c>
      <c r="N1016" s="288" t="s">
        <v>66</v>
      </c>
      <c r="O1016" s="288" t="s">
        <v>66</v>
      </c>
      <c r="P1016" s="288" t="s">
        <v>52</v>
      </c>
      <c r="Q1016" s="289">
        <v>0</v>
      </c>
      <c r="R1016" s="289">
        <v>0</v>
      </c>
      <c r="S1016" s="289">
        <v>0</v>
      </c>
      <c r="T1016" s="289">
        <v>0</v>
      </c>
      <c r="U1016" s="289">
        <v>0</v>
      </c>
      <c r="V1016" s="287">
        <v>2017</v>
      </c>
      <c r="W1016" s="404"/>
      <c r="X1016" s="453" t="str">
        <f t="shared" si="15"/>
        <v/>
      </c>
    </row>
    <row r="1017" spans="1:24" s="184" customFormat="1" x14ac:dyDescent="0.2">
      <c r="A1017" s="287">
        <v>54808</v>
      </c>
      <c r="B1017" s="288" t="s">
        <v>59</v>
      </c>
      <c r="C1017" s="288" t="s">
        <v>1387</v>
      </c>
      <c r="D1017" s="288" t="s">
        <v>517</v>
      </c>
      <c r="E1017" s="288" t="s">
        <v>518</v>
      </c>
      <c r="F1017" s="287">
        <v>13491</v>
      </c>
      <c r="G1017" s="288" t="s">
        <v>62</v>
      </c>
      <c r="H1017" s="288" t="s">
        <v>1392</v>
      </c>
      <c r="I1017" s="288" t="s">
        <v>63</v>
      </c>
      <c r="J1017" s="287">
        <v>611</v>
      </c>
      <c r="K1017" s="287">
        <v>5</v>
      </c>
      <c r="L1017" s="288" t="s">
        <v>493</v>
      </c>
      <c r="M1017" s="288" t="s">
        <v>56</v>
      </c>
      <c r="N1017" s="288" t="s">
        <v>51</v>
      </c>
      <c r="O1017" s="288" t="s">
        <v>51</v>
      </c>
      <c r="P1017" s="288" t="s">
        <v>52</v>
      </c>
      <c r="Q1017" s="289">
        <v>0</v>
      </c>
      <c r="R1017" s="289">
        <v>0</v>
      </c>
      <c r="S1017" s="289">
        <v>0</v>
      </c>
      <c r="T1017" s="289">
        <v>0</v>
      </c>
      <c r="U1017" s="289">
        <v>0</v>
      </c>
      <c r="V1017" s="287">
        <v>2017</v>
      </c>
      <c r="W1017" s="404"/>
      <c r="X1017" s="453" t="str">
        <f t="shared" si="15"/>
        <v/>
      </c>
    </row>
    <row r="1018" spans="1:24" s="184" customFormat="1" x14ac:dyDescent="0.2">
      <c r="A1018" s="287">
        <v>54863</v>
      </c>
      <c r="B1018" s="288" t="s">
        <v>38</v>
      </c>
      <c r="C1018" s="288" t="s">
        <v>1387</v>
      </c>
      <c r="D1018" s="288" t="s">
        <v>1410</v>
      </c>
      <c r="E1018" s="288" t="s">
        <v>1139</v>
      </c>
      <c r="F1018" s="287">
        <v>1362</v>
      </c>
      <c r="G1018" s="288" t="s">
        <v>62</v>
      </c>
      <c r="H1018" s="288" t="s">
        <v>1392</v>
      </c>
      <c r="I1018" s="288" t="s">
        <v>63</v>
      </c>
      <c r="J1018" s="287">
        <v>622</v>
      </c>
      <c r="K1018" s="287">
        <v>4</v>
      </c>
      <c r="L1018" s="288" t="s">
        <v>492</v>
      </c>
      <c r="M1018" s="288" t="s">
        <v>56</v>
      </c>
      <c r="N1018" s="288" t="s">
        <v>51</v>
      </c>
      <c r="O1018" s="288" t="s">
        <v>51</v>
      </c>
      <c r="P1018" s="288" t="s">
        <v>52</v>
      </c>
      <c r="Q1018" s="289">
        <v>52</v>
      </c>
      <c r="R1018" s="289">
        <v>52</v>
      </c>
      <c r="S1018" s="289">
        <v>306</v>
      </c>
      <c r="T1018" s="289">
        <v>306</v>
      </c>
      <c r="U1018" s="289">
        <v>31</v>
      </c>
      <c r="V1018" s="287">
        <v>2017</v>
      </c>
      <c r="W1018" s="404"/>
      <c r="X1018" s="453" t="str">
        <f t="shared" si="15"/>
        <v/>
      </c>
    </row>
    <row r="1019" spans="1:24" x14ac:dyDescent="0.2">
      <c r="A1019" s="287">
        <v>54865</v>
      </c>
      <c r="B1019" s="288" t="s">
        <v>38</v>
      </c>
      <c r="C1019" s="288" t="s">
        <v>1387</v>
      </c>
      <c r="D1019" s="288" t="s">
        <v>1140</v>
      </c>
      <c r="E1019" s="288" t="s">
        <v>1301</v>
      </c>
      <c r="F1019" s="287">
        <v>57280</v>
      </c>
      <c r="G1019" s="288" t="s">
        <v>62</v>
      </c>
      <c r="H1019" s="288" t="s">
        <v>1392</v>
      </c>
      <c r="I1019" s="288" t="s">
        <v>63</v>
      </c>
      <c r="J1019" s="287">
        <v>22</v>
      </c>
      <c r="K1019" s="287">
        <v>2</v>
      </c>
      <c r="L1019" s="288" t="s">
        <v>57</v>
      </c>
      <c r="M1019" s="288" t="s">
        <v>40</v>
      </c>
      <c r="N1019" s="288" t="s">
        <v>41</v>
      </c>
      <c r="O1019" s="288" t="s">
        <v>42</v>
      </c>
      <c r="P1019" s="288" t="s">
        <v>1387</v>
      </c>
      <c r="Q1019" s="289">
        <v>0</v>
      </c>
      <c r="R1019" s="289">
        <v>0</v>
      </c>
      <c r="S1019" s="289">
        <v>105906</v>
      </c>
      <c r="T1019" s="289">
        <v>105906</v>
      </c>
      <c r="U1019" s="289">
        <v>11495</v>
      </c>
      <c r="V1019" s="287">
        <v>2017</v>
      </c>
      <c r="W1019" s="404"/>
      <c r="X1019" s="273" t="str">
        <f t="shared" si="15"/>
        <v/>
      </c>
    </row>
    <row r="1020" spans="1:24" x14ac:dyDescent="0.2">
      <c r="A1020" s="287">
        <v>54878</v>
      </c>
      <c r="B1020" s="288" t="s">
        <v>38</v>
      </c>
      <c r="C1020" s="288" t="s">
        <v>1387</v>
      </c>
      <c r="D1020" s="288" t="s">
        <v>1960</v>
      </c>
      <c r="E1020" s="288" t="s">
        <v>1960</v>
      </c>
      <c r="F1020" s="287">
        <v>32080</v>
      </c>
      <c r="G1020" s="288" t="s">
        <v>62</v>
      </c>
      <c r="H1020" s="288" t="s">
        <v>1392</v>
      </c>
      <c r="I1020" s="288" t="s">
        <v>63</v>
      </c>
      <c r="J1020" s="287">
        <v>322122</v>
      </c>
      <c r="K1020" s="287">
        <v>6</v>
      </c>
      <c r="L1020" s="288" t="s">
        <v>490</v>
      </c>
      <c r="M1020" s="288" t="s">
        <v>40</v>
      </c>
      <c r="N1020" s="288" t="s">
        <v>41</v>
      </c>
      <c r="O1020" s="288" t="s">
        <v>42</v>
      </c>
      <c r="P1020" s="288" t="s">
        <v>1387</v>
      </c>
      <c r="Q1020" s="289">
        <v>0</v>
      </c>
      <c r="R1020" s="289">
        <v>0</v>
      </c>
      <c r="S1020" s="289">
        <v>42941</v>
      </c>
      <c r="T1020" s="289">
        <v>42941</v>
      </c>
      <c r="U1020" s="289">
        <v>4661</v>
      </c>
      <c r="V1020" s="287">
        <v>2017</v>
      </c>
      <c r="W1020" s="404"/>
      <c r="X1020" s="273" t="str">
        <f t="shared" si="15"/>
        <v/>
      </c>
    </row>
    <row r="1021" spans="1:24" x14ac:dyDescent="0.2">
      <c r="A1021" s="287">
        <v>54907</v>
      </c>
      <c r="B1021" s="288" t="s">
        <v>59</v>
      </c>
      <c r="C1021" s="288" t="s">
        <v>1387</v>
      </c>
      <c r="D1021" s="288" t="s">
        <v>519</v>
      </c>
      <c r="E1021" s="288" t="s">
        <v>520</v>
      </c>
      <c r="F1021" s="287">
        <v>11820</v>
      </c>
      <c r="G1021" s="288" t="s">
        <v>86</v>
      </c>
      <c r="H1021" s="288" t="s">
        <v>1393</v>
      </c>
      <c r="I1021" s="288" t="s">
        <v>63</v>
      </c>
      <c r="J1021" s="287">
        <v>611</v>
      </c>
      <c r="K1021" s="287">
        <v>5</v>
      </c>
      <c r="L1021" s="288" t="s">
        <v>493</v>
      </c>
      <c r="M1021" s="288" t="s">
        <v>55</v>
      </c>
      <c r="N1021" s="288" t="s">
        <v>51</v>
      </c>
      <c r="O1021" s="288" t="s">
        <v>51</v>
      </c>
      <c r="P1021" s="288" t="s">
        <v>52</v>
      </c>
      <c r="Q1021" s="289">
        <v>1141</v>
      </c>
      <c r="R1021" s="289">
        <v>380</v>
      </c>
      <c r="S1021" s="289">
        <v>7074</v>
      </c>
      <c r="T1021" s="289">
        <v>2357</v>
      </c>
      <c r="U1021" s="289">
        <v>514.39</v>
      </c>
      <c r="V1021" s="287">
        <v>2017</v>
      </c>
      <c r="W1021" s="404"/>
      <c r="X1021" s="273" t="str">
        <f t="shared" si="15"/>
        <v/>
      </c>
    </row>
    <row r="1022" spans="1:24" x14ac:dyDescent="0.2">
      <c r="A1022" s="287">
        <v>54907</v>
      </c>
      <c r="B1022" s="288" t="s">
        <v>59</v>
      </c>
      <c r="C1022" s="288" t="s">
        <v>1387</v>
      </c>
      <c r="D1022" s="288" t="s">
        <v>519</v>
      </c>
      <c r="E1022" s="288" t="s">
        <v>520</v>
      </c>
      <c r="F1022" s="287">
        <v>11820</v>
      </c>
      <c r="G1022" s="288" t="s">
        <v>86</v>
      </c>
      <c r="H1022" s="288" t="s">
        <v>1393</v>
      </c>
      <c r="I1022" s="288" t="s">
        <v>63</v>
      </c>
      <c r="J1022" s="287">
        <v>611</v>
      </c>
      <c r="K1022" s="287">
        <v>5</v>
      </c>
      <c r="L1022" s="288" t="s">
        <v>493</v>
      </c>
      <c r="M1022" s="288" t="s">
        <v>55</v>
      </c>
      <c r="N1022" s="288" t="s">
        <v>44</v>
      </c>
      <c r="O1022" s="288" t="s">
        <v>44</v>
      </c>
      <c r="P1022" s="288" t="s">
        <v>1195</v>
      </c>
      <c r="Q1022" s="289">
        <v>816650</v>
      </c>
      <c r="R1022" s="289">
        <v>272032</v>
      </c>
      <c r="S1022" s="289">
        <v>849316</v>
      </c>
      <c r="T1022" s="289">
        <v>282913</v>
      </c>
      <c r="U1022" s="289">
        <v>61756.77</v>
      </c>
      <c r="V1022" s="287">
        <v>2017</v>
      </c>
      <c r="W1022" s="404"/>
      <c r="X1022" s="273" t="str">
        <f t="shared" si="15"/>
        <v/>
      </c>
    </row>
    <row r="1023" spans="1:24" x14ac:dyDescent="0.2">
      <c r="A1023" s="287">
        <v>54914</v>
      </c>
      <c r="B1023" s="288" t="s">
        <v>59</v>
      </c>
      <c r="C1023" s="288" t="s">
        <v>1387</v>
      </c>
      <c r="D1023" s="288" t="s">
        <v>168</v>
      </c>
      <c r="E1023" s="288" t="s">
        <v>169</v>
      </c>
      <c r="F1023" s="287">
        <v>2313</v>
      </c>
      <c r="G1023" s="288" t="s">
        <v>62</v>
      </c>
      <c r="H1023" s="288" t="s">
        <v>1392</v>
      </c>
      <c r="I1023" s="288" t="s">
        <v>63</v>
      </c>
      <c r="J1023" s="287">
        <v>22</v>
      </c>
      <c r="K1023" s="287">
        <v>3</v>
      </c>
      <c r="L1023" s="288" t="s">
        <v>60</v>
      </c>
      <c r="M1023" s="288" t="s">
        <v>43</v>
      </c>
      <c r="N1023" s="288" t="s">
        <v>51</v>
      </c>
      <c r="O1023" s="288" t="s">
        <v>51</v>
      </c>
      <c r="P1023" s="288" t="s">
        <v>52</v>
      </c>
      <c r="Q1023" s="289">
        <v>0</v>
      </c>
      <c r="R1023" s="289">
        <v>0</v>
      </c>
      <c r="S1023" s="289">
        <v>0</v>
      </c>
      <c r="T1023" s="289">
        <v>0</v>
      </c>
      <c r="U1023" s="289">
        <v>1925.1769999999999</v>
      </c>
      <c r="V1023" s="287">
        <v>2017</v>
      </c>
      <c r="W1023" s="404"/>
      <c r="X1023" s="273" t="str">
        <f t="shared" si="15"/>
        <v/>
      </c>
    </row>
    <row r="1024" spans="1:24" x14ac:dyDescent="0.2">
      <c r="A1024" s="287">
        <v>54914</v>
      </c>
      <c r="B1024" s="288" t="s">
        <v>59</v>
      </c>
      <c r="C1024" s="288" t="s">
        <v>1387</v>
      </c>
      <c r="D1024" s="288" t="s">
        <v>168</v>
      </c>
      <c r="E1024" s="288" t="s">
        <v>169</v>
      </c>
      <c r="F1024" s="287">
        <v>2313</v>
      </c>
      <c r="G1024" s="288" t="s">
        <v>62</v>
      </c>
      <c r="H1024" s="288" t="s">
        <v>1392</v>
      </c>
      <c r="I1024" s="288" t="s">
        <v>63</v>
      </c>
      <c r="J1024" s="287">
        <v>22</v>
      </c>
      <c r="K1024" s="287">
        <v>3</v>
      </c>
      <c r="L1024" s="288" t="s">
        <v>60</v>
      </c>
      <c r="M1024" s="288" t="s">
        <v>43</v>
      </c>
      <c r="N1024" s="288" t="s">
        <v>44</v>
      </c>
      <c r="O1024" s="288" t="s">
        <v>44</v>
      </c>
      <c r="P1024" s="288" t="s">
        <v>1195</v>
      </c>
      <c r="Q1024" s="289">
        <v>0</v>
      </c>
      <c r="R1024" s="289">
        <v>0</v>
      </c>
      <c r="S1024" s="289">
        <v>0</v>
      </c>
      <c r="T1024" s="289">
        <v>0</v>
      </c>
      <c r="U1024" s="289">
        <v>359922.82</v>
      </c>
      <c r="V1024" s="287">
        <v>2017</v>
      </c>
      <c r="W1024" s="404"/>
      <c r="X1024" s="273" t="str">
        <f t="shared" si="15"/>
        <v/>
      </c>
    </row>
    <row r="1025" spans="1:24" x14ac:dyDescent="0.2">
      <c r="A1025" s="287">
        <v>54914</v>
      </c>
      <c r="B1025" s="288" t="s">
        <v>59</v>
      </c>
      <c r="C1025" s="288" t="s">
        <v>1387</v>
      </c>
      <c r="D1025" s="288" t="s">
        <v>168</v>
      </c>
      <c r="E1025" s="288" t="s">
        <v>169</v>
      </c>
      <c r="F1025" s="287">
        <v>2313</v>
      </c>
      <c r="G1025" s="288" t="s">
        <v>62</v>
      </c>
      <c r="H1025" s="288" t="s">
        <v>1392</v>
      </c>
      <c r="I1025" s="288" t="s">
        <v>63</v>
      </c>
      <c r="J1025" s="287">
        <v>22</v>
      </c>
      <c r="K1025" s="287">
        <v>3</v>
      </c>
      <c r="L1025" s="288" t="s">
        <v>60</v>
      </c>
      <c r="M1025" s="288" t="s">
        <v>46</v>
      </c>
      <c r="N1025" s="288" t="s">
        <v>51</v>
      </c>
      <c r="O1025" s="288" t="s">
        <v>51</v>
      </c>
      <c r="P1025" s="288" t="s">
        <v>52</v>
      </c>
      <c r="Q1025" s="289">
        <v>31909</v>
      </c>
      <c r="R1025" s="289">
        <v>18636</v>
      </c>
      <c r="S1025" s="289">
        <v>185072</v>
      </c>
      <c r="T1025" s="289">
        <v>108086</v>
      </c>
      <c r="U1025" s="289">
        <v>16448.11</v>
      </c>
      <c r="V1025" s="287">
        <v>2017</v>
      </c>
      <c r="W1025" s="404"/>
      <c r="X1025" s="273" t="str">
        <f t="shared" si="15"/>
        <v/>
      </c>
    </row>
    <row r="1026" spans="1:24" x14ac:dyDescent="0.2">
      <c r="A1026" s="287">
        <v>54914</v>
      </c>
      <c r="B1026" s="288" t="s">
        <v>59</v>
      </c>
      <c r="C1026" s="288" t="s">
        <v>1387</v>
      </c>
      <c r="D1026" s="288" t="s">
        <v>168</v>
      </c>
      <c r="E1026" s="288" t="s">
        <v>169</v>
      </c>
      <c r="F1026" s="287">
        <v>2313</v>
      </c>
      <c r="G1026" s="288" t="s">
        <v>62</v>
      </c>
      <c r="H1026" s="288" t="s">
        <v>1392</v>
      </c>
      <c r="I1026" s="288" t="s">
        <v>63</v>
      </c>
      <c r="J1026" s="287">
        <v>22</v>
      </c>
      <c r="K1026" s="287">
        <v>3</v>
      </c>
      <c r="L1026" s="288" t="s">
        <v>60</v>
      </c>
      <c r="M1026" s="288" t="s">
        <v>46</v>
      </c>
      <c r="N1026" s="288" t="s">
        <v>44</v>
      </c>
      <c r="O1026" s="288" t="s">
        <v>44</v>
      </c>
      <c r="P1026" s="288" t="s">
        <v>1195</v>
      </c>
      <c r="Q1026" s="289">
        <v>17477955</v>
      </c>
      <c r="R1026" s="289">
        <v>11043834</v>
      </c>
      <c r="S1026" s="289">
        <v>18125809</v>
      </c>
      <c r="T1026" s="289">
        <v>11454019</v>
      </c>
      <c r="U1026" s="289">
        <v>1587125.9</v>
      </c>
      <c r="V1026" s="287">
        <v>2017</v>
      </c>
      <c r="W1026" s="404"/>
      <c r="X1026" s="273" t="str">
        <f t="shared" si="15"/>
        <v/>
      </c>
    </row>
    <row r="1027" spans="1:24" x14ac:dyDescent="0.2">
      <c r="A1027" s="287">
        <v>54937</v>
      </c>
      <c r="B1027" s="288" t="s">
        <v>59</v>
      </c>
      <c r="C1027" s="288" t="s">
        <v>1387</v>
      </c>
      <c r="D1027" s="288" t="s">
        <v>1141</v>
      </c>
      <c r="E1027" s="288" t="s">
        <v>1142</v>
      </c>
      <c r="F1027" s="287">
        <v>20347</v>
      </c>
      <c r="G1027" s="288" t="s">
        <v>86</v>
      </c>
      <c r="H1027" s="288" t="s">
        <v>1393</v>
      </c>
      <c r="I1027" s="288" t="s">
        <v>63</v>
      </c>
      <c r="J1027" s="287">
        <v>611</v>
      </c>
      <c r="K1027" s="287">
        <v>5</v>
      </c>
      <c r="L1027" s="288" t="s">
        <v>493</v>
      </c>
      <c r="M1027" s="288" t="s">
        <v>56</v>
      </c>
      <c r="N1027" s="288" t="s">
        <v>44</v>
      </c>
      <c r="O1027" s="288" t="s">
        <v>44</v>
      </c>
      <c r="P1027" s="288" t="s">
        <v>1195</v>
      </c>
      <c r="Q1027" s="289">
        <v>206800</v>
      </c>
      <c r="R1027" s="289">
        <v>129252</v>
      </c>
      <c r="S1027" s="289">
        <v>212384</v>
      </c>
      <c r="T1027" s="289">
        <v>132741</v>
      </c>
      <c r="U1027" s="289">
        <v>17919.3</v>
      </c>
      <c r="V1027" s="287">
        <v>2017</v>
      </c>
      <c r="W1027" s="404"/>
      <c r="X1027" s="273" t="str">
        <f t="shared" si="15"/>
        <v/>
      </c>
    </row>
    <row r="1028" spans="1:24" x14ac:dyDescent="0.2">
      <c r="A1028" s="287">
        <v>54945</v>
      </c>
      <c r="B1028" s="288" t="s">
        <v>38</v>
      </c>
      <c r="C1028" s="288" t="s">
        <v>1387</v>
      </c>
      <c r="D1028" s="288" t="s">
        <v>1315</v>
      </c>
      <c r="E1028" s="288" t="s">
        <v>1316</v>
      </c>
      <c r="F1028" s="287">
        <v>4426</v>
      </c>
      <c r="G1028" s="288" t="s">
        <v>46</v>
      </c>
      <c r="H1028" s="288" t="s">
        <v>1393</v>
      </c>
      <c r="I1028" s="288" t="s">
        <v>63</v>
      </c>
      <c r="J1028" s="287">
        <v>22</v>
      </c>
      <c r="K1028" s="287">
        <v>2</v>
      </c>
      <c r="L1028" s="288" t="s">
        <v>57</v>
      </c>
      <c r="M1028" s="288" t="s">
        <v>47</v>
      </c>
      <c r="N1028" s="288" t="s">
        <v>48</v>
      </c>
      <c r="O1028" s="288" t="s">
        <v>49</v>
      </c>
      <c r="P1028" s="288" t="s">
        <v>50</v>
      </c>
      <c r="Q1028" s="289">
        <v>0</v>
      </c>
      <c r="R1028" s="289">
        <v>0</v>
      </c>
      <c r="S1028" s="289">
        <v>0</v>
      </c>
      <c r="T1028" s="289">
        <v>0</v>
      </c>
      <c r="U1028" s="289">
        <v>0</v>
      </c>
      <c r="V1028" s="287">
        <v>2017</v>
      </c>
      <c r="W1028" s="404"/>
      <c r="X1028" s="273" t="str">
        <f t="shared" si="15"/>
        <v/>
      </c>
    </row>
    <row r="1029" spans="1:24" x14ac:dyDescent="0.2">
      <c r="A1029" s="287">
        <v>54945</v>
      </c>
      <c r="B1029" s="288" t="s">
        <v>38</v>
      </c>
      <c r="C1029" s="288" t="s">
        <v>1387</v>
      </c>
      <c r="D1029" s="288" t="s">
        <v>1315</v>
      </c>
      <c r="E1029" s="288" t="s">
        <v>1316</v>
      </c>
      <c r="F1029" s="287">
        <v>4426</v>
      </c>
      <c r="G1029" s="288" t="s">
        <v>46</v>
      </c>
      <c r="H1029" s="288" t="s">
        <v>1393</v>
      </c>
      <c r="I1029" s="288" t="s">
        <v>63</v>
      </c>
      <c r="J1029" s="287">
        <v>22</v>
      </c>
      <c r="K1029" s="287">
        <v>2</v>
      </c>
      <c r="L1029" s="288" t="s">
        <v>57</v>
      </c>
      <c r="M1029" s="288" t="s">
        <v>47</v>
      </c>
      <c r="N1029" s="288" t="s">
        <v>20</v>
      </c>
      <c r="O1029" s="288" t="s">
        <v>69</v>
      </c>
      <c r="P1029" s="288" t="s">
        <v>50</v>
      </c>
      <c r="Q1029" s="289">
        <v>346353</v>
      </c>
      <c r="R1029" s="289">
        <v>346353</v>
      </c>
      <c r="S1029" s="289">
        <v>3071271</v>
      </c>
      <c r="T1029" s="289">
        <v>3071271</v>
      </c>
      <c r="U1029" s="289">
        <v>159758.63</v>
      </c>
      <c r="V1029" s="287">
        <v>2017</v>
      </c>
      <c r="W1029" s="404"/>
      <c r="X1029" s="273" t="str">
        <f t="shared" si="15"/>
        <v/>
      </c>
    </row>
    <row r="1030" spans="1:24" s="184" customFormat="1" x14ac:dyDescent="0.2">
      <c r="A1030" s="287">
        <v>54945</v>
      </c>
      <c r="B1030" s="288" t="s">
        <v>38</v>
      </c>
      <c r="C1030" s="288" t="s">
        <v>1387</v>
      </c>
      <c r="D1030" s="288" t="s">
        <v>1315</v>
      </c>
      <c r="E1030" s="288" t="s">
        <v>1316</v>
      </c>
      <c r="F1030" s="287">
        <v>4426</v>
      </c>
      <c r="G1030" s="288" t="s">
        <v>46</v>
      </c>
      <c r="H1030" s="288" t="s">
        <v>1393</v>
      </c>
      <c r="I1030" s="288" t="s">
        <v>63</v>
      </c>
      <c r="J1030" s="287">
        <v>22</v>
      </c>
      <c r="K1030" s="287">
        <v>2</v>
      </c>
      <c r="L1030" s="288" t="s">
        <v>57</v>
      </c>
      <c r="M1030" s="288" t="s">
        <v>47</v>
      </c>
      <c r="N1030" s="288" t="s">
        <v>21</v>
      </c>
      <c r="O1030" s="288" t="s">
        <v>87</v>
      </c>
      <c r="P1030" s="288" t="s">
        <v>50</v>
      </c>
      <c r="Q1030" s="289">
        <v>194820</v>
      </c>
      <c r="R1030" s="289">
        <v>194820</v>
      </c>
      <c r="S1030" s="289">
        <v>2950846</v>
      </c>
      <c r="T1030" s="289">
        <v>2950846</v>
      </c>
      <c r="U1030" s="289">
        <v>153494.15</v>
      </c>
      <c r="V1030" s="287">
        <v>2017</v>
      </c>
      <c r="W1030" s="404"/>
      <c r="X1030" s="453" t="str">
        <f t="shared" si="15"/>
        <v/>
      </c>
    </row>
    <row r="1031" spans="1:24" s="184" customFormat="1" x14ac:dyDescent="0.2">
      <c r="A1031" s="287">
        <v>54945</v>
      </c>
      <c r="B1031" s="288" t="s">
        <v>38</v>
      </c>
      <c r="C1031" s="288" t="s">
        <v>1387</v>
      </c>
      <c r="D1031" s="288" t="s">
        <v>1315</v>
      </c>
      <c r="E1031" s="288" t="s">
        <v>1316</v>
      </c>
      <c r="F1031" s="287">
        <v>4426</v>
      </c>
      <c r="G1031" s="288" t="s">
        <v>46</v>
      </c>
      <c r="H1031" s="288" t="s">
        <v>1393</v>
      </c>
      <c r="I1031" s="288" t="s">
        <v>63</v>
      </c>
      <c r="J1031" s="287">
        <v>22</v>
      </c>
      <c r="K1031" s="287">
        <v>2</v>
      </c>
      <c r="L1031" s="288" t="s">
        <v>57</v>
      </c>
      <c r="M1031" s="288" t="s">
        <v>47</v>
      </c>
      <c r="N1031" s="288" t="s">
        <v>44</v>
      </c>
      <c r="O1031" s="288" t="s">
        <v>44</v>
      </c>
      <c r="P1031" s="288" t="s">
        <v>1195</v>
      </c>
      <c r="Q1031" s="289">
        <v>34623</v>
      </c>
      <c r="R1031" s="289">
        <v>34623</v>
      </c>
      <c r="S1031" s="289">
        <v>35488</v>
      </c>
      <c r="T1031" s="289">
        <v>35488</v>
      </c>
      <c r="U1031" s="289">
        <v>1783.212</v>
      </c>
      <c r="V1031" s="287">
        <v>2017</v>
      </c>
      <c r="W1031" s="460"/>
      <c r="X1031" s="453" t="str">
        <f t="shared" ref="X1031:X1094" si="16">IF(OR(K1031&gt;3,T1031=0),"",IF(N1031="WDS",T1031/U1031,""))</f>
        <v/>
      </c>
    </row>
    <row r="1032" spans="1:24" s="184" customFormat="1" x14ac:dyDescent="0.2">
      <c r="A1032" s="287">
        <v>54953</v>
      </c>
      <c r="B1032" s="288" t="s">
        <v>38</v>
      </c>
      <c r="C1032" s="288" t="s">
        <v>1387</v>
      </c>
      <c r="D1032" s="288" t="s">
        <v>1143</v>
      </c>
      <c r="E1032" s="288" t="s">
        <v>905</v>
      </c>
      <c r="F1032" s="287">
        <v>55754</v>
      </c>
      <c r="G1032" s="288" t="s">
        <v>62</v>
      </c>
      <c r="H1032" s="288" t="s">
        <v>1392</v>
      </c>
      <c r="I1032" s="288" t="s">
        <v>63</v>
      </c>
      <c r="J1032" s="287">
        <v>22</v>
      </c>
      <c r="K1032" s="287">
        <v>2</v>
      </c>
      <c r="L1032" s="288" t="s">
        <v>57</v>
      </c>
      <c r="M1032" s="288" t="s">
        <v>40</v>
      </c>
      <c r="N1032" s="288" t="s">
        <v>41</v>
      </c>
      <c r="O1032" s="288" t="s">
        <v>42</v>
      </c>
      <c r="P1032" s="288" t="s">
        <v>1387</v>
      </c>
      <c r="Q1032" s="289">
        <v>0</v>
      </c>
      <c r="R1032" s="289">
        <v>0</v>
      </c>
      <c r="S1032" s="289">
        <v>2132550</v>
      </c>
      <c r="T1032" s="289">
        <v>2132550</v>
      </c>
      <c r="U1032" s="289">
        <v>231472</v>
      </c>
      <c r="V1032" s="287">
        <v>2017</v>
      </c>
      <c r="W1032" s="404"/>
      <c r="X1032" s="453" t="str">
        <f t="shared" si="16"/>
        <v/>
      </c>
    </row>
    <row r="1033" spans="1:24" s="184" customFormat="1" x14ac:dyDescent="0.2">
      <c r="A1033" s="287">
        <v>54981</v>
      </c>
      <c r="B1033" s="288" t="s">
        <v>38</v>
      </c>
      <c r="C1033" s="288" t="s">
        <v>1387</v>
      </c>
      <c r="D1033" s="288" t="s">
        <v>1144</v>
      </c>
      <c r="E1033" s="288" t="s">
        <v>714</v>
      </c>
      <c r="F1033" s="287">
        <v>8776</v>
      </c>
      <c r="G1033" s="288" t="s">
        <v>86</v>
      </c>
      <c r="H1033" s="288" t="s">
        <v>1393</v>
      </c>
      <c r="I1033" s="288" t="s">
        <v>63</v>
      </c>
      <c r="J1033" s="287">
        <v>22</v>
      </c>
      <c r="K1033" s="287">
        <v>1</v>
      </c>
      <c r="L1033" s="288" t="s">
        <v>39</v>
      </c>
      <c r="M1033" s="288" t="s">
        <v>40</v>
      </c>
      <c r="N1033" s="288" t="s">
        <v>41</v>
      </c>
      <c r="O1033" s="288" t="s">
        <v>42</v>
      </c>
      <c r="P1033" s="288" t="s">
        <v>1387</v>
      </c>
      <c r="Q1033" s="289">
        <v>0</v>
      </c>
      <c r="R1033" s="289">
        <v>0</v>
      </c>
      <c r="S1033" s="289">
        <v>0</v>
      </c>
      <c r="T1033" s="289">
        <v>0</v>
      </c>
      <c r="U1033" s="289">
        <v>0</v>
      </c>
      <c r="V1033" s="287">
        <v>2017</v>
      </c>
      <c r="W1033" s="404"/>
      <c r="X1033" s="453" t="str">
        <f t="shared" si="16"/>
        <v/>
      </c>
    </row>
    <row r="1034" spans="1:24" s="184" customFormat="1" x14ac:dyDescent="0.2">
      <c r="A1034" s="287">
        <v>55006</v>
      </c>
      <c r="B1034" s="288" t="s">
        <v>38</v>
      </c>
      <c r="C1034" s="288" t="s">
        <v>1387</v>
      </c>
      <c r="D1034" s="288" t="s">
        <v>1317</v>
      </c>
      <c r="E1034" s="288" t="s">
        <v>1961</v>
      </c>
      <c r="F1034" s="287">
        <v>57249</v>
      </c>
      <c r="G1034" s="288" t="s">
        <v>101</v>
      </c>
      <c r="H1034" s="288" t="s">
        <v>1393</v>
      </c>
      <c r="I1034" s="288" t="s">
        <v>63</v>
      </c>
      <c r="J1034" s="287">
        <v>22</v>
      </c>
      <c r="K1034" s="287">
        <v>2</v>
      </c>
      <c r="L1034" s="288" t="s">
        <v>57</v>
      </c>
      <c r="M1034" s="288" t="s">
        <v>56</v>
      </c>
      <c r="N1034" s="288" t="s">
        <v>68</v>
      </c>
      <c r="O1034" s="288" t="s">
        <v>69</v>
      </c>
      <c r="P1034" s="288" t="s">
        <v>1195</v>
      </c>
      <c r="Q1034" s="289">
        <v>342189</v>
      </c>
      <c r="R1034" s="289">
        <v>342189</v>
      </c>
      <c r="S1034" s="289">
        <v>140298</v>
      </c>
      <c r="T1034" s="289">
        <v>140298</v>
      </c>
      <c r="U1034" s="289">
        <v>13772</v>
      </c>
      <c r="V1034" s="287">
        <v>2017</v>
      </c>
      <c r="W1034" s="404"/>
      <c r="X1034" s="453" t="str">
        <f t="shared" si="16"/>
        <v/>
      </c>
    </row>
    <row r="1035" spans="1:24" s="184" customFormat="1" x14ac:dyDescent="0.2">
      <c r="A1035" s="287">
        <v>55026</v>
      </c>
      <c r="B1035" s="288" t="s">
        <v>38</v>
      </c>
      <c r="C1035" s="288" t="s">
        <v>1387</v>
      </c>
      <c r="D1035" s="288" t="s">
        <v>170</v>
      </c>
      <c r="E1035" s="288" t="s">
        <v>1145</v>
      </c>
      <c r="F1035" s="287">
        <v>55773</v>
      </c>
      <c r="G1035" s="288" t="s">
        <v>86</v>
      </c>
      <c r="H1035" s="288" t="s">
        <v>1393</v>
      </c>
      <c r="I1035" s="288" t="s">
        <v>63</v>
      </c>
      <c r="J1035" s="287">
        <v>22</v>
      </c>
      <c r="K1035" s="287">
        <v>2</v>
      </c>
      <c r="L1035" s="288" t="s">
        <v>57</v>
      </c>
      <c r="M1035" s="288" t="s">
        <v>67</v>
      </c>
      <c r="N1035" s="288" t="s">
        <v>44</v>
      </c>
      <c r="O1035" s="288" t="s">
        <v>44</v>
      </c>
      <c r="P1035" s="288" t="s">
        <v>1195</v>
      </c>
      <c r="Q1035" s="289">
        <v>5090644</v>
      </c>
      <c r="R1035" s="289">
        <v>5090644</v>
      </c>
      <c r="S1035" s="289">
        <v>5228091</v>
      </c>
      <c r="T1035" s="289">
        <v>5228091</v>
      </c>
      <c r="U1035" s="289">
        <v>656722</v>
      </c>
      <c r="V1035" s="287">
        <v>2017</v>
      </c>
      <c r="W1035" s="404" t="s">
        <v>662</v>
      </c>
      <c r="X1035" s="453" t="str">
        <f t="shared" si="16"/>
        <v/>
      </c>
    </row>
    <row r="1036" spans="1:24" s="184" customFormat="1" x14ac:dyDescent="0.2">
      <c r="A1036" s="287">
        <v>55031</v>
      </c>
      <c r="B1036" s="288" t="s">
        <v>59</v>
      </c>
      <c r="C1036" s="288" t="s">
        <v>1387</v>
      </c>
      <c r="D1036" s="288" t="s">
        <v>1146</v>
      </c>
      <c r="E1036" s="288" t="s">
        <v>501</v>
      </c>
      <c r="F1036" s="287">
        <v>55738</v>
      </c>
      <c r="G1036" s="288" t="s">
        <v>95</v>
      </c>
      <c r="H1036" s="288" t="s">
        <v>1393</v>
      </c>
      <c r="I1036" s="288" t="s">
        <v>63</v>
      </c>
      <c r="J1036" s="287">
        <v>322</v>
      </c>
      <c r="K1036" s="287">
        <v>7</v>
      </c>
      <c r="L1036" s="288" t="s">
        <v>489</v>
      </c>
      <c r="M1036" s="288" t="s">
        <v>55</v>
      </c>
      <c r="N1036" s="288" t="s">
        <v>51</v>
      </c>
      <c r="O1036" s="288" t="s">
        <v>51</v>
      </c>
      <c r="P1036" s="288" t="s">
        <v>52</v>
      </c>
      <c r="Q1036" s="289">
        <v>0</v>
      </c>
      <c r="R1036" s="289">
        <v>0</v>
      </c>
      <c r="S1036" s="289">
        <v>0</v>
      </c>
      <c r="T1036" s="289">
        <v>0</v>
      </c>
      <c r="U1036" s="289">
        <v>0</v>
      </c>
      <c r="V1036" s="287">
        <v>2017</v>
      </c>
      <c r="W1036" s="404"/>
      <c r="X1036" s="453" t="str">
        <f t="shared" si="16"/>
        <v/>
      </c>
    </row>
    <row r="1037" spans="1:24" s="184" customFormat="1" x14ac:dyDescent="0.2">
      <c r="A1037" s="287">
        <v>55031</v>
      </c>
      <c r="B1037" s="288" t="s">
        <v>59</v>
      </c>
      <c r="C1037" s="288" t="s">
        <v>1387</v>
      </c>
      <c r="D1037" s="288" t="s">
        <v>1146</v>
      </c>
      <c r="E1037" s="288" t="s">
        <v>501</v>
      </c>
      <c r="F1037" s="287">
        <v>55738</v>
      </c>
      <c r="G1037" s="288" t="s">
        <v>95</v>
      </c>
      <c r="H1037" s="288" t="s">
        <v>1393</v>
      </c>
      <c r="I1037" s="288" t="s">
        <v>63</v>
      </c>
      <c r="J1037" s="287">
        <v>322</v>
      </c>
      <c r="K1037" s="287">
        <v>7</v>
      </c>
      <c r="L1037" s="288" t="s">
        <v>489</v>
      </c>
      <c r="M1037" s="288" t="s">
        <v>55</v>
      </c>
      <c r="N1037" s="288" t="s">
        <v>81</v>
      </c>
      <c r="O1037" s="288" t="s">
        <v>72</v>
      </c>
      <c r="P1037" s="288" t="s">
        <v>52</v>
      </c>
      <c r="Q1037" s="289">
        <v>9191</v>
      </c>
      <c r="R1037" s="289">
        <v>3306</v>
      </c>
      <c r="S1037" s="289">
        <v>53032</v>
      </c>
      <c r="T1037" s="289">
        <v>19077</v>
      </c>
      <c r="U1037" s="289">
        <v>4016.8009999999999</v>
      </c>
      <c r="V1037" s="287">
        <v>2017</v>
      </c>
      <c r="W1037" s="404"/>
      <c r="X1037" s="453" t="str">
        <f t="shared" si="16"/>
        <v/>
      </c>
    </row>
    <row r="1038" spans="1:24" s="184" customFormat="1" x14ac:dyDescent="0.2">
      <c r="A1038" s="287">
        <v>55031</v>
      </c>
      <c r="B1038" s="288" t="s">
        <v>59</v>
      </c>
      <c r="C1038" s="288" t="s">
        <v>1387</v>
      </c>
      <c r="D1038" s="288" t="s">
        <v>1146</v>
      </c>
      <c r="E1038" s="288" t="s">
        <v>501</v>
      </c>
      <c r="F1038" s="287">
        <v>55738</v>
      </c>
      <c r="G1038" s="288" t="s">
        <v>95</v>
      </c>
      <c r="H1038" s="288" t="s">
        <v>1393</v>
      </c>
      <c r="I1038" s="288" t="s">
        <v>63</v>
      </c>
      <c r="J1038" s="287">
        <v>322</v>
      </c>
      <c r="K1038" s="287">
        <v>7</v>
      </c>
      <c r="L1038" s="288" t="s">
        <v>489</v>
      </c>
      <c r="M1038" s="288" t="s">
        <v>55</v>
      </c>
      <c r="N1038" s="288" t="s">
        <v>44</v>
      </c>
      <c r="O1038" s="288" t="s">
        <v>44</v>
      </c>
      <c r="P1038" s="288" t="s">
        <v>1195</v>
      </c>
      <c r="Q1038" s="289">
        <v>2599350</v>
      </c>
      <c r="R1038" s="289">
        <v>934926</v>
      </c>
      <c r="S1038" s="289">
        <v>2599350</v>
      </c>
      <c r="T1038" s="289">
        <v>934926</v>
      </c>
      <c r="U1038" s="289">
        <v>196882.2</v>
      </c>
      <c r="V1038" s="287">
        <v>2017</v>
      </c>
      <c r="W1038" s="404"/>
      <c r="X1038" s="453" t="str">
        <f t="shared" si="16"/>
        <v/>
      </c>
    </row>
    <row r="1039" spans="1:24" s="184" customFormat="1" x14ac:dyDescent="0.2">
      <c r="A1039" s="287">
        <v>55041</v>
      </c>
      <c r="B1039" s="288" t="s">
        <v>38</v>
      </c>
      <c r="C1039" s="288" t="s">
        <v>1387</v>
      </c>
      <c r="D1039" s="288" t="s">
        <v>171</v>
      </c>
      <c r="E1039" s="288" t="s">
        <v>172</v>
      </c>
      <c r="F1039" s="287">
        <v>1616</v>
      </c>
      <c r="G1039" s="288" t="s">
        <v>86</v>
      </c>
      <c r="H1039" s="288" t="s">
        <v>1393</v>
      </c>
      <c r="I1039" s="288" t="s">
        <v>63</v>
      </c>
      <c r="J1039" s="287">
        <v>22</v>
      </c>
      <c r="K1039" s="287">
        <v>2</v>
      </c>
      <c r="L1039" s="288" t="s">
        <v>57</v>
      </c>
      <c r="M1039" s="288" t="s">
        <v>67</v>
      </c>
      <c r="N1039" s="288" t="s">
        <v>44</v>
      </c>
      <c r="O1039" s="288" t="s">
        <v>44</v>
      </c>
      <c r="P1039" s="288" t="s">
        <v>1195</v>
      </c>
      <c r="Q1039" s="289">
        <v>2864669</v>
      </c>
      <c r="R1039" s="289">
        <v>2864669</v>
      </c>
      <c r="S1039" s="289">
        <v>2950280</v>
      </c>
      <c r="T1039" s="289">
        <v>2950280</v>
      </c>
      <c r="U1039" s="289">
        <v>387265</v>
      </c>
      <c r="V1039" s="287">
        <v>2017</v>
      </c>
      <c r="W1039" s="404" t="s">
        <v>662</v>
      </c>
      <c r="X1039" s="453" t="str">
        <f t="shared" si="16"/>
        <v/>
      </c>
    </row>
    <row r="1040" spans="1:24" s="184" customFormat="1" x14ac:dyDescent="0.2">
      <c r="A1040" s="287">
        <v>55042</v>
      </c>
      <c r="B1040" s="288" t="s">
        <v>38</v>
      </c>
      <c r="C1040" s="288" t="s">
        <v>1387</v>
      </c>
      <c r="D1040" s="288" t="s">
        <v>173</v>
      </c>
      <c r="E1040" s="288" t="s">
        <v>174</v>
      </c>
      <c r="F1040" s="287">
        <v>2232</v>
      </c>
      <c r="G1040" s="288" t="s">
        <v>46</v>
      </c>
      <c r="H1040" s="288" t="s">
        <v>1393</v>
      </c>
      <c r="I1040" s="288" t="s">
        <v>63</v>
      </c>
      <c r="J1040" s="287">
        <v>22</v>
      </c>
      <c r="K1040" s="287">
        <v>2</v>
      </c>
      <c r="L1040" s="288" t="s">
        <v>57</v>
      </c>
      <c r="M1040" s="288" t="s">
        <v>43</v>
      </c>
      <c r="N1040" s="288" t="s">
        <v>44</v>
      </c>
      <c r="O1040" s="288" t="s">
        <v>44</v>
      </c>
      <c r="P1040" s="288" t="s">
        <v>1195</v>
      </c>
      <c r="Q1040" s="289">
        <v>0</v>
      </c>
      <c r="R1040" s="289">
        <v>0</v>
      </c>
      <c r="S1040" s="289">
        <v>0</v>
      </c>
      <c r="T1040" s="289">
        <v>0</v>
      </c>
      <c r="U1040" s="289">
        <v>811150</v>
      </c>
      <c r="V1040" s="287">
        <v>2017</v>
      </c>
      <c r="W1040" s="404" t="s">
        <v>662</v>
      </c>
      <c r="X1040" s="453" t="str">
        <f t="shared" si="16"/>
        <v/>
      </c>
    </row>
    <row r="1041" spans="1:24" s="184" customFormat="1" x14ac:dyDescent="0.2">
      <c r="A1041" s="287">
        <v>55042</v>
      </c>
      <c r="B1041" s="288" t="s">
        <v>38</v>
      </c>
      <c r="C1041" s="288" t="s">
        <v>1387</v>
      </c>
      <c r="D1041" s="288" t="s">
        <v>173</v>
      </c>
      <c r="E1041" s="288" t="s">
        <v>174</v>
      </c>
      <c r="F1041" s="287">
        <v>2232</v>
      </c>
      <c r="G1041" s="288" t="s">
        <v>46</v>
      </c>
      <c r="H1041" s="288" t="s">
        <v>1393</v>
      </c>
      <c r="I1041" s="288" t="s">
        <v>63</v>
      </c>
      <c r="J1041" s="287">
        <v>22</v>
      </c>
      <c r="K1041" s="287">
        <v>2</v>
      </c>
      <c r="L1041" s="288" t="s">
        <v>57</v>
      </c>
      <c r="M1041" s="288" t="s">
        <v>46</v>
      </c>
      <c r="N1041" s="288" t="s">
        <v>44</v>
      </c>
      <c r="O1041" s="288" t="s">
        <v>44</v>
      </c>
      <c r="P1041" s="288" t="s">
        <v>1195</v>
      </c>
      <c r="Q1041" s="289">
        <v>16380013</v>
      </c>
      <c r="R1041" s="289">
        <v>16380013</v>
      </c>
      <c r="S1041" s="289">
        <v>16843958</v>
      </c>
      <c r="T1041" s="289">
        <v>16843958</v>
      </c>
      <c r="U1041" s="289">
        <v>1563337</v>
      </c>
      <c r="V1041" s="287">
        <v>2017</v>
      </c>
      <c r="W1041" s="404" t="s">
        <v>662</v>
      </c>
      <c r="X1041" s="453" t="str">
        <f t="shared" si="16"/>
        <v/>
      </c>
    </row>
    <row r="1042" spans="1:24" s="184" customFormat="1" x14ac:dyDescent="0.2">
      <c r="A1042" s="287">
        <v>55048</v>
      </c>
      <c r="B1042" s="288" t="s">
        <v>38</v>
      </c>
      <c r="C1042" s="288" t="s">
        <v>1387</v>
      </c>
      <c r="D1042" s="288" t="s">
        <v>175</v>
      </c>
      <c r="E1042" s="288" t="s">
        <v>1411</v>
      </c>
      <c r="F1042" s="287">
        <v>55510</v>
      </c>
      <c r="G1042" s="288" t="s">
        <v>140</v>
      </c>
      <c r="H1042" s="288" t="s">
        <v>1393</v>
      </c>
      <c r="I1042" s="288" t="s">
        <v>63</v>
      </c>
      <c r="J1042" s="287">
        <v>22</v>
      </c>
      <c r="K1042" s="287">
        <v>2</v>
      </c>
      <c r="L1042" s="288" t="s">
        <v>57</v>
      </c>
      <c r="M1042" s="288" t="s">
        <v>43</v>
      </c>
      <c r="N1042" s="288" t="s">
        <v>44</v>
      </c>
      <c r="O1042" s="288" t="s">
        <v>44</v>
      </c>
      <c r="P1042" s="288" t="s">
        <v>1195</v>
      </c>
      <c r="Q1042" s="289">
        <v>0</v>
      </c>
      <c r="R1042" s="289">
        <v>0</v>
      </c>
      <c r="S1042" s="289">
        <v>0</v>
      </c>
      <c r="T1042" s="289">
        <v>0</v>
      </c>
      <c r="U1042" s="289">
        <v>448502</v>
      </c>
      <c r="V1042" s="287">
        <v>2017</v>
      </c>
      <c r="W1042" s="404" t="s">
        <v>662</v>
      </c>
      <c r="X1042" s="453" t="str">
        <f t="shared" si="16"/>
        <v/>
      </c>
    </row>
    <row r="1043" spans="1:24" s="184" customFormat="1" x14ac:dyDescent="0.2">
      <c r="A1043" s="287">
        <v>55048</v>
      </c>
      <c r="B1043" s="288" t="s">
        <v>38</v>
      </c>
      <c r="C1043" s="288" t="s">
        <v>1387</v>
      </c>
      <c r="D1043" s="288" t="s">
        <v>175</v>
      </c>
      <c r="E1043" s="288" t="s">
        <v>1411</v>
      </c>
      <c r="F1043" s="287">
        <v>55510</v>
      </c>
      <c r="G1043" s="288" t="s">
        <v>140</v>
      </c>
      <c r="H1043" s="288" t="s">
        <v>1393</v>
      </c>
      <c r="I1043" s="288" t="s">
        <v>63</v>
      </c>
      <c r="J1043" s="287">
        <v>22</v>
      </c>
      <c r="K1043" s="287">
        <v>2</v>
      </c>
      <c r="L1043" s="288" t="s">
        <v>57</v>
      </c>
      <c r="M1043" s="288" t="s">
        <v>46</v>
      </c>
      <c r="N1043" s="288" t="s">
        <v>44</v>
      </c>
      <c r="O1043" s="288" t="s">
        <v>44</v>
      </c>
      <c r="P1043" s="288" t="s">
        <v>1195</v>
      </c>
      <c r="Q1043" s="289">
        <v>9061527</v>
      </c>
      <c r="R1043" s="289">
        <v>9061527</v>
      </c>
      <c r="S1043" s="289">
        <v>9306189</v>
      </c>
      <c r="T1043" s="289">
        <v>9306189</v>
      </c>
      <c r="U1043" s="289">
        <v>853818</v>
      </c>
      <c r="V1043" s="287">
        <v>2017</v>
      </c>
      <c r="W1043" s="404" t="s">
        <v>662</v>
      </c>
      <c r="X1043" s="453" t="str">
        <f t="shared" si="16"/>
        <v/>
      </c>
    </row>
    <row r="1044" spans="1:24" s="184" customFormat="1" x14ac:dyDescent="0.2">
      <c r="A1044" s="287">
        <v>55068</v>
      </c>
      <c r="B1044" s="288" t="s">
        <v>38</v>
      </c>
      <c r="C1044" s="288" t="s">
        <v>1387</v>
      </c>
      <c r="D1044" s="288" t="s">
        <v>176</v>
      </c>
      <c r="E1044" s="288" t="s">
        <v>177</v>
      </c>
      <c r="F1044" s="287">
        <v>4966</v>
      </c>
      <c r="G1044" s="288" t="s">
        <v>95</v>
      </c>
      <c r="H1044" s="288" t="s">
        <v>1393</v>
      </c>
      <c r="I1044" s="288" t="s">
        <v>63</v>
      </c>
      <c r="J1044" s="287">
        <v>22</v>
      </c>
      <c r="K1044" s="287">
        <v>2</v>
      </c>
      <c r="L1044" s="288" t="s">
        <v>57</v>
      </c>
      <c r="M1044" s="288" t="s">
        <v>43</v>
      </c>
      <c r="N1044" s="288" t="s">
        <v>44</v>
      </c>
      <c r="O1044" s="288" t="s">
        <v>44</v>
      </c>
      <c r="P1044" s="288" t="s">
        <v>1195</v>
      </c>
      <c r="Q1044" s="289">
        <v>0</v>
      </c>
      <c r="R1044" s="289">
        <v>0</v>
      </c>
      <c r="S1044" s="289">
        <v>0</v>
      </c>
      <c r="T1044" s="289">
        <v>0</v>
      </c>
      <c r="U1044" s="289">
        <v>131822</v>
      </c>
      <c r="V1044" s="287">
        <v>2017</v>
      </c>
      <c r="W1044" s="404" t="s">
        <v>662</v>
      </c>
      <c r="X1044" s="453" t="str">
        <f t="shared" si="16"/>
        <v/>
      </c>
    </row>
    <row r="1045" spans="1:24" s="184" customFormat="1" x14ac:dyDescent="0.2">
      <c r="A1045" s="287">
        <v>55068</v>
      </c>
      <c r="B1045" s="288" t="s">
        <v>38</v>
      </c>
      <c r="C1045" s="288" t="s">
        <v>1387</v>
      </c>
      <c r="D1045" s="288" t="s">
        <v>176</v>
      </c>
      <c r="E1045" s="288" t="s">
        <v>177</v>
      </c>
      <c r="F1045" s="287">
        <v>4966</v>
      </c>
      <c r="G1045" s="288" t="s">
        <v>95</v>
      </c>
      <c r="H1045" s="288" t="s">
        <v>1393</v>
      </c>
      <c r="I1045" s="288" t="s">
        <v>63</v>
      </c>
      <c r="J1045" s="287">
        <v>22</v>
      </c>
      <c r="K1045" s="287">
        <v>2</v>
      </c>
      <c r="L1045" s="288" t="s">
        <v>57</v>
      </c>
      <c r="M1045" s="288" t="s">
        <v>46</v>
      </c>
      <c r="N1045" s="288" t="s">
        <v>44</v>
      </c>
      <c r="O1045" s="288" t="s">
        <v>44</v>
      </c>
      <c r="P1045" s="288" t="s">
        <v>1195</v>
      </c>
      <c r="Q1045" s="289">
        <v>2463396</v>
      </c>
      <c r="R1045" s="289">
        <v>2463396</v>
      </c>
      <c r="S1045" s="289">
        <v>2531854</v>
      </c>
      <c r="T1045" s="289">
        <v>2531854</v>
      </c>
      <c r="U1045" s="289">
        <v>200403</v>
      </c>
      <c r="V1045" s="287">
        <v>2017</v>
      </c>
      <c r="W1045" s="404" t="s">
        <v>662</v>
      </c>
      <c r="X1045" s="453" t="str">
        <f t="shared" si="16"/>
        <v/>
      </c>
    </row>
    <row r="1046" spans="1:24" s="184" customFormat="1" x14ac:dyDescent="0.2">
      <c r="A1046" s="287">
        <v>55079</v>
      </c>
      <c r="B1046" s="288" t="s">
        <v>38</v>
      </c>
      <c r="C1046" s="288" t="s">
        <v>1387</v>
      </c>
      <c r="D1046" s="288" t="s">
        <v>178</v>
      </c>
      <c r="E1046" s="288" t="s">
        <v>179</v>
      </c>
      <c r="F1046" s="287">
        <v>12713</v>
      </c>
      <c r="G1046" s="288" t="s">
        <v>86</v>
      </c>
      <c r="H1046" s="288" t="s">
        <v>1393</v>
      </c>
      <c r="I1046" s="288" t="s">
        <v>63</v>
      </c>
      <c r="J1046" s="287">
        <v>22</v>
      </c>
      <c r="K1046" s="287">
        <v>2</v>
      </c>
      <c r="L1046" s="288" t="s">
        <v>57</v>
      </c>
      <c r="M1046" s="288" t="s">
        <v>43</v>
      </c>
      <c r="N1046" s="288" t="s">
        <v>51</v>
      </c>
      <c r="O1046" s="288" t="s">
        <v>51</v>
      </c>
      <c r="P1046" s="288" t="s">
        <v>52</v>
      </c>
      <c r="Q1046" s="289">
        <v>0</v>
      </c>
      <c r="R1046" s="289">
        <v>0</v>
      </c>
      <c r="S1046" s="289">
        <v>0</v>
      </c>
      <c r="T1046" s="289">
        <v>0</v>
      </c>
      <c r="U1046" s="289">
        <v>0</v>
      </c>
      <c r="V1046" s="287">
        <v>2017</v>
      </c>
      <c r="W1046" s="404" t="s">
        <v>662</v>
      </c>
      <c r="X1046" s="453" t="str">
        <f t="shared" si="16"/>
        <v/>
      </c>
    </row>
    <row r="1047" spans="1:24" s="184" customFormat="1" x14ac:dyDescent="0.2">
      <c r="A1047" s="287">
        <v>55079</v>
      </c>
      <c r="B1047" s="288" t="s">
        <v>38</v>
      </c>
      <c r="C1047" s="288" t="s">
        <v>1387</v>
      </c>
      <c r="D1047" s="288" t="s">
        <v>178</v>
      </c>
      <c r="E1047" s="288" t="s">
        <v>179</v>
      </c>
      <c r="F1047" s="287">
        <v>12713</v>
      </c>
      <c r="G1047" s="288" t="s">
        <v>86</v>
      </c>
      <c r="H1047" s="288" t="s">
        <v>1393</v>
      </c>
      <c r="I1047" s="288" t="s">
        <v>63</v>
      </c>
      <c r="J1047" s="287">
        <v>22</v>
      </c>
      <c r="K1047" s="287">
        <v>2</v>
      </c>
      <c r="L1047" s="288" t="s">
        <v>57</v>
      </c>
      <c r="M1047" s="288" t="s">
        <v>43</v>
      </c>
      <c r="N1047" s="288" t="s">
        <v>44</v>
      </c>
      <c r="O1047" s="288" t="s">
        <v>44</v>
      </c>
      <c r="P1047" s="288" t="s">
        <v>1195</v>
      </c>
      <c r="Q1047" s="289">
        <v>0</v>
      </c>
      <c r="R1047" s="289">
        <v>0</v>
      </c>
      <c r="S1047" s="289">
        <v>0</v>
      </c>
      <c r="T1047" s="289">
        <v>0</v>
      </c>
      <c r="U1047" s="289">
        <v>449247</v>
      </c>
      <c r="V1047" s="287">
        <v>2017</v>
      </c>
      <c r="W1047" s="404" t="s">
        <v>662</v>
      </c>
      <c r="X1047" s="453" t="str">
        <f t="shared" si="16"/>
        <v/>
      </c>
    </row>
    <row r="1048" spans="1:24" s="184" customFormat="1" x14ac:dyDescent="0.2">
      <c r="A1048" s="287">
        <v>55079</v>
      </c>
      <c r="B1048" s="288" t="s">
        <v>38</v>
      </c>
      <c r="C1048" s="288" t="s">
        <v>1387</v>
      </c>
      <c r="D1048" s="288" t="s">
        <v>178</v>
      </c>
      <c r="E1048" s="288" t="s">
        <v>179</v>
      </c>
      <c r="F1048" s="287">
        <v>12713</v>
      </c>
      <c r="G1048" s="288" t="s">
        <v>86</v>
      </c>
      <c r="H1048" s="288" t="s">
        <v>1393</v>
      </c>
      <c r="I1048" s="288" t="s">
        <v>63</v>
      </c>
      <c r="J1048" s="287">
        <v>22</v>
      </c>
      <c r="K1048" s="287">
        <v>2</v>
      </c>
      <c r="L1048" s="288" t="s">
        <v>57</v>
      </c>
      <c r="M1048" s="288" t="s">
        <v>46</v>
      </c>
      <c r="N1048" s="288" t="s">
        <v>51</v>
      </c>
      <c r="O1048" s="288" t="s">
        <v>51</v>
      </c>
      <c r="P1048" s="288" t="s">
        <v>52</v>
      </c>
      <c r="Q1048" s="289">
        <v>0</v>
      </c>
      <c r="R1048" s="289">
        <v>0</v>
      </c>
      <c r="S1048" s="289">
        <v>0</v>
      </c>
      <c r="T1048" s="289">
        <v>0</v>
      </c>
      <c r="U1048" s="289">
        <v>0</v>
      </c>
      <c r="V1048" s="287">
        <v>2017</v>
      </c>
      <c r="W1048" s="404" t="s">
        <v>662</v>
      </c>
      <c r="X1048" s="453" t="str">
        <f t="shared" si="16"/>
        <v/>
      </c>
    </row>
    <row r="1049" spans="1:24" s="184" customFormat="1" x14ac:dyDescent="0.2">
      <c r="A1049" s="287">
        <v>55079</v>
      </c>
      <c r="B1049" s="288" t="s">
        <v>38</v>
      </c>
      <c r="C1049" s="288" t="s">
        <v>1387</v>
      </c>
      <c r="D1049" s="288" t="s">
        <v>178</v>
      </c>
      <c r="E1049" s="288" t="s">
        <v>179</v>
      </c>
      <c r="F1049" s="287">
        <v>12713</v>
      </c>
      <c r="G1049" s="288" t="s">
        <v>86</v>
      </c>
      <c r="H1049" s="288" t="s">
        <v>1393</v>
      </c>
      <c r="I1049" s="288" t="s">
        <v>63</v>
      </c>
      <c r="J1049" s="287">
        <v>22</v>
      </c>
      <c r="K1049" s="287">
        <v>2</v>
      </c>
      <c r="L1049" s="288" t="s">
        <v>57</v>
      </c>
      <c r="M1049" s="288" t="s">
        <v>46</v>
      </c>
      <c r="N1049" s="288" t="s">
        <v>44</v>
      </c>
      <c r="O1049" s="288" t="s">
        <v>44</v>
      </c>
      <c r="P1049" s="288" t="s">
        <v>1195</v>
      </c>
      <c r="Q1049" s="289">
        <v>9319115</v>
      </c>
      <c r="R1049" s="289">
        <v>9319115</v>
      </c>
      <c r="S1049" s="289">
        <v>9589371</v>
      </c>
      <c r="T1049" s="289">
        <v>9589371</v>
      </c>
      <c r="U1049" s="289">
        <v>870754</v>
      </c>
      <c r="V1049" s="287">
        <v>2017</v>
      </c>
      <c r="W1049" s="404" t="s">
        <v>662</v>
      </c>
      <c r="X1049" s="453" t="str">
        <f t="shared" si="16"/>
        <v/>
      </c>
    </row>
    <row r="1050" spans="1:24" s="184" customFormat="1" x14ac:dyDescent="0.2">
      <c r="A1050" s="287">
        <v>55093</v>
      </c>
      <c r="B1050" s="288" t="s">
        <v>38</v>
      </c>
      <c r="C1050" s="288" t="s">
        <v>1387</v>
      </c>
      <c r="D1050" s="288" t="s">
        <v>1318</v>
      </c>
      <c r="E1050" s="288" t="s">
        <v>1319</v>
      </c>
      <c r="F1050" s="287">
        <v>57226</v>
      </c>
      <c r="G1050" s="288" t="s">
        <v>86</v>
      </c>
      <c r="H1050" s="288" t="s">
        <v>1393</v>
      </c>
      <c r="I1050" s="288" t="s">
        <v>63</v>
      </c>
      <c r="J1050" s="287">
        <v>22</v>
      </c>
      <c r="K1050" s="287">
        <v>2</v>
      </c>
      <c r="L1050" s="288" t="s">
        <v>57</v>
      </c>
      <c r="M1050" s="288" t="s">
        <v>56</v>
      </c>
      <c r="N1050" s="288" t="s">
        <v>68</v>
      </c>
      <c r="O1050" s="288" t="s">
        <v>69</v>
      </c>
      <c r="P1050" s="288" t="s">
        <v>1195</v>
      </c>
      <c r="Q1050" s="289">
        <v>367570</v>
      </c>
      <c r="R1050" s="289">
        <v>367570</v>
      </c>
      <c r="S1050" s="289">
        <v>169083</v>
      </c>
      <c r="T1050" s="289">
        <v>169083</v>
      </c>
      <c r="U1050" s="289">
        <v>14431</v>
      </c>
      <c r="V1050" s="287">
        <v>2017</v>
      </c>
      <c r="W1050" s="404"/>
      <c r="X1050" s="453" t="str">
        <f t="shared" si="16"/>
        <v/>
      </c>
    </row>
    <row r="1051" spans="1:24" s="184" customFormat="1" x14ac:dyDescent="0.2">
      <c r="A1051" s="287">
        <v>55100</v>
      </c>
      <c r="B1051" s="288" t="s">
        <v>38</v>
      </c>
      <c r="C1051" s="288" t="s">
        <v>1387</v>
      </c>
      <c r="D1051" s="288" t="s">
        <v>1530</v>
      </c>
      <c r="E1051" s="288" t="s">
        <v>180</v>
      </c>
      <c r="F1051" s="287">
        <v>54821</v>
      </c>
      <c r="G1051" s="288" t="s">
        <v>95</v>
      </c>
      <c r="H1051" s="288" t="s">
        <v>1393</v>
      </c>
      <c r="I1051" s="288" t="s">
        <v>63</v>
      </c>
      <c r="J1051" s="287">
        <v>22</v>
      </c>
      <c r="K1051" s="287">
        <v>2</v>
      </c>
      <c r="L1051" s="288" t="s">
        <v>57</v>
      </c>
      <c r="M1051" s="288" t="s">
        <v>43</v>
      </c>
      <c r="N1051" s="288" t="s">
        <v>44</v>
      </c>
      <c r="O1051" s="288" t="s">
        <v>44</v>
      </c>
      <c r="P1051" s="288" t="s">
        <v>1195</v>
      </c>
      <c r="Q1051" s="289">
        <v>0</v>
      </c>
      <c r="R1051" s="289">
        <v>0</v>
      </c>
      <c r="S1051" s="289">
        <v>0</v>
      </c>
      <c r="T1051" s="289">
        <v>0</v>
      </c>
      <c r="U1051" s="289">
        <v>84345</v>
      </c>
      <c r="V1051" s="287">
        <v>2017</v>
      </c>
      <c r="W1051" s="404" t="s">
        <v>662</v>
      </c>
      <c r="X1051" s="453" t="str">
        <f t="shared" si="16"/>
        <v/>
      </c>
    </row>
    <row r="1052" spans="1:24" s="184" customFormat="1" x14ac:dyDescent="0.2">
      <c r="A1052" s="287">
        <v>55100</v>
      </c>
      <c r="B1052" s="288" t="s">
        <v>38</v>
      </c>
      <c r="C1052" s="288" t="s">
        <v>1387</v>
      </c>
      <c r="D1052" s="288" t="s">
        <v>1530</v>
      </c>
      <c r="E1052" s="288" t="s">
        <v>180</v>
      </c>
      <c r="F1052" s="287">
        <v>54821</v>
      </c>
      <c r="G1052" s="288" t="s">
        <v>95</v>
      </c>
      <c r="H1052" s="288" t="s">
        <v>1393</v>
      </c>
      <c r="I1052" s="288" t="s">
        <v>63</v>
      </c>
      <c r="J1052" s="287">
        <v>22</v>
      </c>
      <c r="K1052" s="287">
        <v>2</v>
      </c>
      <c r="L1052" s="288" t="s">
        <v>57</v>
      </c>
      <c r="M1052" s="288" t="s">
        <v>46</v>
      </c>
      <c r="N1052" s="288" t="s">
        <v>44</v>
      </c>
      <c r="O1052" s="288" t="s">
        <v>44</v>
      </c>
      <c r="P1052" s="288" t="s">
        <v>1195</v>
      </c>
      <c r="Q1052" s="289">
        <v>1736488</v>
      </c>
      <c r="R1052" s="289">
        <v>1736488</v>
      </c>
      <c r="S1052" s="289">
        <v>1779533</v>
      </c>
      <c r="T1052" s="289">
        <v>1779533</v>
      </c>
      <c r="U1052" s="289">
        <v>148228</v>
      </c>
      <c r="V1052" s="287">
        <v>2017</v>
      </c>
      <c r="W1052" s="404" t="s">
        <v>662</v>
      </c>
      <c r="X1052" s="453" t="str">
        <f t="shared" si="16"/>
        <v/>
      </c>
    </row>
    <row r="1053" spans="1:24" s="184" customFormat="1" x14ac:dyDescent="0.2">
      <c r="A1053" s="287">
        <v>55107</v>
      </c>
      <c r="B1053" s="288" t="s">
        <v>38</v>
      </c>
      <c r="C1053" s="288" t="s">
        <v>1387</v>
      </c>
      <c r="D1053" s="288" t="s">
        <v>1962</v>
      </c>
      <c r="E1053" s="288" t="s">
        <v>1963</v>
      </c>
      <c r="F1053" s="287">
        <v>6832</v>
      </c>
      <c r="G1053" s="288" t="s">
        <v>140</v>
      </c>
      <c r="H1053" s="288" t="s">
        <v>1393</v>
      </c>
      <c r="I1053" s="288" t="s">
        <v>63</v>
      </c>
      <c r="J1053" s="287">
        <v>22</v>
      </c>
      <c r="K1053" s="287">
        <v>2</v>
      </c>
      <c r="L1053" s="288" t="s">
        <v>57</v>
      </c>
      <c r="M1053" s="288" t="s">
        <v>43</v>
      </c>
      <c r="N1053" s="288" t="s">
        <v>44</v>
      </c>
      <c r="O1053" s="288" t="s">
        <v>44</v>
      </c>
      <c r="P1053" s="288" t="s">
        <v>1195</v>
      </c>
      <c r="Q1053" s="289">
        <v>165362</v>
      </c>
      <c r="R1053" s="289">
        <v>165362</v>
      </c>
      <c r="S1053" s="289">
        <v>170228</v>
      </c>
      <c r="T1053" s="289">
        <v>170228</v>
      </c>
      <c r="U1053" s="289">
        <v>1021709</v>
      </c>
      <c r="V1053" s="287">
        <v>2017</v>
      </c>
      <c r="W1053" s="404" t="s">
        <v>662</v>
      </c>
      <c r="X1053" s="453" t="str">
        <f t="shared" si="16"/>
        <v/>
      </c>
    </row>
    <row r="1054" spans="1:24" s="184" customFormat="1" x14ac:dyDescent="0.2">
      <c r="A1054" s="287">
        <v>55107</v>
      </c>
      <c r="B1054" s="288" t="s">
        <v>38</v>
      </c>
      <c r="C1054" s="288" t="s">
        <v>1387</v>
      </c>
      <c r="D1054" s="288" t="s">
        <v>1962</v>
      </c>
      <c r="E1054" s="288" t="s">
        <v>1963</v>
      </c>
      <c r="F1054" s="287">
        <v>6832</v>
      </c>
      <c r="G1054" s="288" t="s">
        <v>140</v>
      </c>
      <c r="H1054" s="288" t="s">
        <v>1393</v>
      </c>
      <c r="I1054" s="288" t="s">
        <v>63</v>
      </c>
      <c r="J1054" s="287">
        <v>22</v>
      </c>
      <c r="K1054" s="287">
        <v>2</v>
      </c>
      <c r="L1054" s="288" t="s">
        <v>57</v>
      </c>
      <c r="M1054" s="288" t="s">
        <v>46</v>
      </c>
      <c r="N1054" s="288" t="s">
        <v>44</v>
      </c>
      <c r="O1054" s="288" t="s">
        <v>44</v>
      </c>
      <c r="P1054" s="288" t="s">
        <v>1195</v>
      </c>
      <c r="Q1054" s="289">
        <v>18872681</v>
      </c>
      <c r="R1054" s="289">
        <v>18872681</v>
      </c>
      <c r="S1054" s="289">
        <v>19430208</v>
      </c>
      <c r="T1054" s="289">
        <v>19430208</v>
      </c>
      <c r="U1054" s="289">
        <v>1810178</v>
      </c>
      <c r="V1054" s="287">
        <v>2017</v>
      </c>
      <c r="W1054" s="404" t="s">
        <v>662</v>
      </c>
      <c r="X1054" s="453" t="str">
        <f t="shared" si="16"/>
        <v/>
      </c>
    </row>
    <row r="1055" spans="1:24" s="184" customFormat="1" x14ac:dyDescent="0.2">
      <c r="A1055" s="287">
        <v>55126</v>
      </c>
      <c r="B1055" s="288" t="s">
        <v>38</v>
      </c>
      <c r="C1055" s="288" t="s">
        <v>1387</v>
      </c>
      <c r="D1055" s="288" t="s">
        <v>181</v>
      </c>
      <c r="E1055" s="288" t="s">
        <v>182</v>
      </c>
      <c r="F1055" s="287">
        <v>12568</v>
      </c>
      <c r="G1055" s="288" t="s">
        <v>46</v>
      </c>
      <c r="H1055" s="288" t="s">
        <v>1393</v>
      </c>
      <c r="I1055" s="288" t="s">
        <v>63</v>
      </c>
      <c r="J1055" s="287">
        <v>22</v>
      </c>
      <c r="K1055" s="287">
        <v>2</v>
      </c>
      <c r="L1055" s="288" t="s">
        <v>57</v>
      </c>
      <c r="M1055" s="288" t="s">
        <v>67</v>
      </c>
      <c r="N1055" s="288" t="s">
        <v>44</v>
      </c>
      <c r="O1055" s="288" t="s">
        <v>44</v>
      </c>
      <c r="P1055" s="288" t="s">
        <v>1195</v>
      </c>
      <c r="Q1055" s="289">
        <v>21348483</v>
      </c>
      <c r="R1055" s="289">
        <v>21348483</v>
      </c>
      <c r="S1055" s="289">
        <v>21945060</v>
      </c>
      <c r="T1055" s="289">
        <v>21945060</v>
      </c>
      <c r="U1055" s="289">
        <v>2997172</v>
      </c>
      <c r="V1055" s="287">
        <v>2017</v>
      </c>
      <c r="W1055" s="404" t="s">
        <v>662</v>
      </c>
      <c r="X1055" s="453" t="str">
        <f t="shared" si="16"/>
        <v/>
      </c>
    </row>
    <row r="1056" spans="1:24" s="184" customFormat="1" x14ac:dyDescent="0.2">
      <c r="A1056" s="287">
        <v>55126</v>
      </c>
      <c r="B1056" s="288" t="s">
        <v>38</v>
      </c>
      <c r="C1056" s="288" t="s">
        <v>1387</v>
      </c>
      <c r="D1056" s="288" t="s">
        <v>181</v>
      </c>
      <c r="E1056" s="288" t="s">
        <v>182</v>
      </c>
      <c r="F1056" s="287">
        <v>12568</v>
      </c>
      <c r="G1056" s="288" t="s">
        <v>46</v>
      </c>
      <c r="H1056" s="288" t="s">
        <v>1393</v>
      </c>
      <c r="I1056" s="288" t="s">
        <v>63</v>
      </c>
      <c r="J1056" s="287">
        <v>22</v>
      </c>
      <c r="K1056" s="287">
        <v>2</v>
      </c>
      <c r="L1056" s="288" t="s">
        <v>57</v>
      </c>
      <c r="M1056" s="288" t="s">
        <v>67</v>
      </c>
      <c r="N1056" s="288" t="s">
        <v>510</v>
      </c>
      <c r="O1056" s="288" t="s">
        <v>72</v>
      </c>
      <c r="P1056" s="288" t="s">
        <v>1195</v>
      </c>
      <c r="Q1056" s="289">
        <v>0</v>
      </c>
      <c r="R1056" s="289">
        <v>0</v>
      </c>
      <c r="S1056" s="289">
        <v>0</v>
      </c>
      <c r="T1056" s="289">
        <v>0</v>
      </c>
      <c r="U1056" s="289">
        <v>0</v>
      </c>
      <c r="V1056" s="287">
        <v>2017</v>
      </c>
      <c r="W1056" s="404" t="s">
        <v>662</v>
      </c>
      <c r="X1056" s="453" t="str">
        <f t="shared" si="16"/>
        <v/>
      </c>
    </row>
    <row r="1057" spans="1:24" s="184" customFormat="1" x14ac:dyDescent="0.2">
      <c r="A1057" s="287">
        <v>55149</v>
      </c>
      <c r="B1057" s="288" t="s">
        <v>38</v>
      </c>
      <c r="C1057" s="288" t="s">
        <v>1387</v>
      </c>
      <c r="D1057" s="288" t="s">
        <v>183</v>
      </c>
      <c r="E1057" s="288" t="s">
        <v>184</v>
      </c>
      <c r="F1057" s="287">
        <v>10576</v>
      </c>
      <c r="G1057" s="288" t="s">
        <v>46</v>
      </c>
      <c r="H1057" s="288" t="s">
        <v>1393</v>
      </c>
      <c r="I1057" s="288" t="s">
        <v>63</v>
      </c>
      <c r="J1057" s="287">
        <v>22</v>
      </c>
      <c r="K1057" s="287">
        <v>2</v>
      </c>
      <c r="L1057" s="288" t="s">
        <v>57</v>
      </c>
      <c r="M1057" s="288" t="s">
        <v>67</v>
      </c>
      <c r="N1057" s="288" t="s">
        <v>44</v>
      </c>
      <c r="O1057" s="288" t="s">
        <v>44</v>
      </c>
      <c r="P1057" s="288" t="s">
        <v>1195</v>
      </c>
      <c r="Q1057" s="289">
        <v>34605688</v>
      </c>
      <c r="R1057" s="289">
        <v>34605688</v>
      </c>
      <c r="S1057" s="289">
        <v>35534949</v>
      </c>
      <c r="T1057" s="289">
        <v>35534949</v>
      </c>
      <c r="U1057" s="289">
        <v>4764961</v>
      </c>
      <c r="V1057" s="287">
        <v>2017</v>
      </c>
      <c r="W1057" s="404" t="s">
        <v>662</v>
      </c>
      <c r="X1057" s="453" t="str">
        <f t="shared" si="16"/>
        <v/>
      </c>
    </row>
    <row r="1058" spans="1:24" s="184" customFormat="1" x14ac:dyDescent="0.2">
      <c r="A1058" s="287">
        <v>55149</v>
      </c>
      <c r="B1058" s="288" t="s">
        <v>38</v>
      </c>
      <c r="C1058" s="288" t="s">
        <v>1387</v>
      </c>
      <c r="D1058" s="288" t="s">
        <v>183</v>
      </c>
      <c r="E1058" s="288" t="s">
        <v>184</v>
      </c>
      <c r="F1058" s="287">
        <v>10576</v>
      </c>
      <c r="G1058" s="288" t="s">
        <v>46</v>
      </c>
      <c r="H1058" s="288" t="s">
        <v>1393</v>
      </c>
      <c r="I1058" s="288" t="s">
        <v>63</v>
      </c>
      <c r="J1058" s="287">
        <v>22</v>
      </c>
      <c r="K1058" s="287">
        <v>2</v>
      </c>
      <c r="L1058" s="288" t="s">
        <v>57</v>
      </c>
      <c r="M1058" s="288" t="s">
        <v>67</v>
      </c>
      <c r="N1058" s="288" t="s">
        <v>510</v>
      </c>
      <c r="O1058" s="288" t="s">
        <v>72</v>
      </c>
      <c r="P1058" s="288" t="s">
        <v>1195</v>
      </c>
      <c r="Q1058" s="289">
        <v>0</v>
      </c>
      <c r="R1058" s="289">
        <v>0</v>
      </c>
      <c r="S1058" s="289">
        <v>0</v>
      </c>
      <c r="T1058" s="289">
        <v>0</v>
      </c>
      <c r="U1058" s="289">
        <v>0</v>
      </c>
      <c r="V1058" s="287">
        <v>2017</v>
      </c>
      <c r="W1058" s="404" t="s">
        <v>662</v>
      </c>
      <c r="X1058" s="453" t="str">
        <f t="shared" si="16"/>
        <v/>
      </c>
    </row>
    <row r="1059" spans="1:24" s="184" customFormat="1" x14ac:dyDescent="0.2">
      <c r="A1059" s="287">
        <v>55155</v>
      </c>
      <c r="B1059" s="288" t="s">
        <v>38</v>
      </c>
      <c r="C1059" s="288" t="s">
        <v>1387</v>
      </c>
      <c r="D1059" s="288" t="s">
        <v>1320</v>
      </c>
      <c r="E1059" s="288" t="s">
        <v>1321</v>
      </c>
      <c r="F1059" s="287">
        <v>57229</v>
      </c>
      <c r="G1059" s="288" t="s">
        <v>62</v>
      </c>
      <c r="H1059" s="288" t="s">
        <v>1392</v>
      </c>
      <c r="I1059" s="288" t="s">
        <v>63</v>
      </c>
      <c r="J1059" s="287">
        <v>22</v>
      </c>
      <c r="K1059" s="287">
        <v>2</v>
      </c>
      <c r="L1059" s="288" t="s">
        <v>57</v>
      </c>
      <c r="M1059" s="288" t="s">
        <v>56</v>
      </c>
      <c r="N1059" s="288" t="s">
        <v>68</v>
      </c>
      <c r="O1059" s="288" t="s">
        <v>69</v>
      </c>
      <c r="P1059" s="288" t="s">
        <v>1195</v>
      </c>
      <c r="Q1059" s="289">
        <v>543650</v>
      </c>
      <c r="R1059" s="289">
        <v>543650</v>
      </c>
      <c r="S1059" s="289">
        <v>260953</v>
      </c>
      <c r="T1059" s="289">
        <v>260953</v>
      </c>
      <c r="U1059" s="289">
        <v>25689</v>
      </c>
      <c r="V1059" s="287">
        <v>2017</v>
      </c>
      <c r="W1059" s="404"/>
      <c r="X1059" s="453" t="str">
        <f t="shared" si="16"/>
        <v/>
      </c>
    </row>
    <row r="1060" spans="1:24" s="184" customFormat="1" x14ac:dyDescent="0.2">
      <c r="A1060" s="287">
        <v>55163</v>
      </c>
      <c r="B1060" s="288" t="s">
        <v>38</v>
      </c>
      <c r="C1060" s="288" t="s">
        <v>1387</v>
      </c>
      <c r="D1060" s="288" t="s">
        <v>1322</v>
      </c>
      <c r="E1060" s="288" t="s">
        <v>1780</v>
      </c>
      <c r="F1060" s="287">
        <v>59630</v>
      </c>
      <c r="G1060" s="288" t="s">
        <v>46</v>
      </c>
      <c r="H1060" s="288" t="s">
        <v>1393</v>
      </c>
      <c r="I1060" s="288" t="s">
        <v>63</v>
      </c>
      <c r="J1060" s="287">
        <v>22</v>
      </c>
      <c r="K1060" s="287">
        <v>2</v>
      </c>
      <c r="L1060" s="288" t="s">
        <v>57</v>
      </c>
      <c r="M1060" s="288" t="s">
        <v>56</v>
      </c>
      <c r="N1060" s="288" t="s">
        <v>68</v>
      </c>
      <c r="O1060" s="288" t="s">
        <v>69</v>
      </c>
      <c r="P1060" s="288" t="s">
        <v>1195</v>
      </c>
      <c r="Q1060" s="289">
        <v>240000</v>
      </c>
      <c r="R1060" s="289">
        <v>240000</v>
      </c>
      <c r="S1060" s="289">
        <v>96001</v>
      </c>
      <c r="T1060" s="289">
        <v>96001</v>
      </c>
      <c r="U1060" s="289">
        <v>6076</v>
      </c>
      <c r="V1060" s="287">
        <v>2017</v>
      </c>
      <c r="W1060" s="404"/>
      <c r="X1060" s="453" t="str">
        <f t="shared" si="16"/>
        <v/>
      </c>
    </row>
    <row r="1061" spans="1:24" s="184" customFormat="1" x14ac:dyDescent="0.2">
      <c r="A1061" s="287">
        <v>55170</v>
      </c>
      <c r="B1061" s="288" t="s">
        <v>38</v>
      </c>
      <c r="C1061" s="288" t="s">
        <v>1387</v>
      </c>
      <c r="D1061" s="288" t="s">
        <v>185</v>
      </c>
      <c r="E1061" s="288" t="s">
        <v>186</v>
      </c>
      <c r="F1061" s="287">
        <v>88</v>
      </c>
      <c r="G1061" s="288" t="s">
        <v>101</v>
      </c>
      <c r="H1061" s="288" t="s">
        <v>1393</v>
      </c>
      <c r="I1061" s="288" t="s">
        <v>63</v>
      </c>
      <c r="J1061" s="287">
        <v>22</v>
      </c>
      <c r="K1061" s="287">
        <v>2</v>
      </c>
      <c r="L1061" s="288" t="s">
        <v>57</v>
      </c>
      <c r="M1061" s="288" t="s">
        <v>43</v>
      </c>
      <c r="N1061" s="288" t="s">
        <v>44</v>
      </c>
      <c r="O1061" s="288" t="s">
        <v>44</v>
      </c>
      <c r="P1061" s="288" t="s">
        <v>1195</v>
      </c>
      <c r="Q1061" s="289">
        <v>0</v>
      </c>
      <c r="R1061" s="289">
        <v>0</v>
      </c>
      <c r="S1061" s="289">
        <v>0</v>
      </c>
      <c r="T1061" s="289">
        <v>0</v>
      </c>
      <c r="U1061" s="289">
        <v>987312</v>
      </c>
      <c r="V1061" s="287">
        <v>2017</v>
      </c>
      <c r="W1061" s="404" t="s">
        <v>662</v>
      </c>
      <c r="X1061" s="453" t="str">
        <f t="shared" si="16"/>
        <v/>
      </c>
    </row>
    <row r="1062" spans="1:24" s="184" customFormat="1" x14ac:dyDescent="0.2">
      <c r="A1062" s="287">
        <v>55170</v>
      </c>
      <c r="B1062" s="288" t="s">
        <v>38</v>
      </c>
      <c r="C1062" s="288" t="s">
        <v>1387</v>
      </c>
      <c r="D1062" s="288" t="s">
        <v>185</v>
      </c>
      <c r="E1062" s="288" t="s">
        <v>186</v>
      </c>
      <c r="F1062" s="287">
        <v>88</v>
      </c>
      <c r="G1062" s="288" t="s">
        <v>101</v>
      </c>
      <c r="H1062" s="288" t="s">
        <v>1393</v>
      </c>
      <c r="I1062" s="288" t="s">
        <v>63</v>
      </c>
      <c r="J1062" s="287">
        <v>22</v>
      </c>
      <c r="K1062" s="287">
        <v>2</v>
      </c>
      <c r="L1062" s="288" t="s">
        <v>57</v>
      </c>
      <c r="M1062" s="288" t="s">
        <v>46</v>
      </c>
      <c r="N1062" s="288" t="s">
        <v>44</v>
      </c>
      <c r="O1062" s="288" t="s">
        <v>44</v>
      </c>
      <c r="P1062" s="288" t="s">
        <v>1195</v>
      </c>
      <c r="Q1062" s="289">
        <v>19906013</v>
      </c>
      <c r="R1062" s="289">
        <v>19906013</v>
      </c>
      <c r="S1062" s="289">
        <v>20499735</v>
      </c>
      <c r="T1062" s="289">
        <v>20499735</v>
      </c>
      <c r="U1062" s="289">
        <v>1751186</v>
      </c>
      <c r="V1062" s="287">
        <v>2017</v>
      </c>
      <c r="W1062" s="404" t="s">
        <v>662</v>
      </c>
      <c r="X1062" s="453" t="str">
        <f t="shared" si="16"/>
        <v/>
      </c>
    </row>
    <row r="1063" spans="1:24" s="184" customFormat="1" x14ac:dyDescent="0.2">
      <c r="A1063" s="287">
        <v>55211</v>
      </c>
      <c r="B1063" s="288" t="s">
        <v>38</v>
      </c>
      <c r="C1063" s="288" t="s">
        <v>1387</v>
      </c>
      <c r="D1063" s="288" t="s">
        <v>187</v>
      </c>
      <c r="E1063" s="288" t="s">
        <v>1147</v>
      </c>
      <c r="F1063" s="287">
        <v>641</v>
      </c>
      <c r="G1063" s="288" t="s">
        <v>86</v>
      </c>
      <c r="H1063" s="288" t="s">
        <v>1393</v>
      </c>
      <c r="I1063" s="288" t="s">
        <v>63</v>
      </c>
      <c r="J1063" s="287">
        <v>22</v>
      </c>
      <c r="K1063" s="287">
        <v>2</v>
      </c>
      <c r="L1063" s="288" t="s">
        <v>57</v>
      </c>
      <c r="M1063" s="288" t="s">
        <v>67</v>
      </c>
      <c r="N1063" s="288" t="s">
        <v>44</v>
      </c>
      <c r="O1063" s="288" t="s">
        <v>44</v>
      </c>
      <c r="P1063" s="288" t="s">
        <v>1195</v>
      </c>
      <c r="Q1063" s="289">
        <v>15090437</v>
      </c>
      <c r="R1063" s="289">
        <v>15090437</v>
      </c>
      <c r="S1063" s="289">
        <v>15524222</v>
      </c>
      <c r="T1063" s="289">
        <v>15524222</v>
      </c>
      <c r="U1063" s="289">
        <v>1999288</v>
      </c>
      <c r="V1063" s="287">
        <v>2017</v>
      </c>
      <c r="W1063" s="404" t="s">
        <v>662</v>
      </c>
      <c r="X1063" s="453" t="str">
        <f t="shared" si="16"/>
        <v/>
      </c>
    </row>
    <row r="1064" spans="1:24" s="184" customFormat="1" x14ac:dyDescent="0.2">
      <c r="A1064" s="287">
        <v>55212</v>
      </c>
      <c r="B1064" s="288" t="s">
        <v>38</v>
      </c>
      <c r="C1064" s="288" t="s">
        <v>1387</v>
      </c>
      <c r="D1064" s="288" t="s">
        <v>188</v>
      </c>
      <c r="E1064" s="288" t="s">
        <v>1148</v>
      </c>
      <c r="F1064" s="287">
        <v>656</v>
      </c>
      <c r="G1064" s="288" t="s">
        <v>86</v>
      </c>
      <c r="H1064" s="288" t="s">
        <v>1393</v>
      </c>
      <c r="I1064" s="288" t="s">
        <v>63</v>
      </c>
      <c r="J1064" s="287">
        <v>22</v>
      </c>
      <c r="K1064" s="287">
        <v>2</v>
      </c>
      <c r="L1064" s="288" t="s">
        <v>57</v>
      </c>
      <c r="M1064" s="288" t="s">
        <v>67</v>
      </c>
      <c r="N1064" s="288" t="s">
        <v>44</v>
      </c>
      <c r="O1064" s="288" t="s">
        <v>44</v>
      </c>
      <c r="P1064" s="288" t="s">
        <v>1195</v>
      </c>
      <c r="Q1064" s="289">
        <v>14783803</v>
      </c>
      <c r="R1064" s="289">
        <v>14783803</v>
      </c>
      <c r="S1064" s="289">
        <v>15227315</v>
      </c>
      <c r="T1064" s="289">
        <v>15227315</v>
      </c>
      <c r="U1064" s="289">
        <v>2017379</v>
      </c>
      <c r="V1064" s="287">
        <v>2017</v>
      </c>
      <c r="W1064" s="404" t="s">
        <v>662</v>
      </c>
      <c r="X1064" s="453" t="str">
        <f t="shared" si="16"/>
        <v/>
      </c>
    </row>
    <row r="1065" spans="1:24" s="184" customFormat="1" x14ac:dyDescent="0.2">
      <c r="A1065" s="287">
        <v>55243</v>
      </c>
      <c r="B1065" s="288" t="s">
        <v>38</v>
      </c>
      <c r="C1065" s="288" t="s">
        <v>1387</v>
      </c>
      <c r="D1065" s="288" t="s">
        <v>189</v>
      </c>
      <c r="E1065" s="288" t="s">
        <v>190</v>
      </c>
      <c r="F1065" s="287">
        <v>13582</v>
      </c>
      <c r="G1065" s="288" t="s">
        <v>62</v>
      </c>
      <c r="H1065" s="288" t="s">
        <v>1392</v>
      </c>
      <c r="I1065" s="288" t="s">
        <v>63</v>
      </c>
      <c r="J1065" s="287">
        <v>22</v>
      </c>
      <c r="K1065" s="287">
        <v>2</v>
      </c>
      <c r="L1065" s="288" t="s">
        <v>57</v>
      </c>
      <c r="M1065" s="288" t="s">
        <v>55</v>
      </c>
      <c r="N1065" s="288" t="s">
        <v>81</v>
      </c>
      <c r="O1065" s="288" t="s">
        <v>72</v>
      </c>
      <c r="P1065" s="288" t="s">
        <v>52</v>
      </c>
      <c r="Q1065" s="289">
        <v>1247</v>
      </c>
      <c r="R1065" s="289">
        <v>1247</v>
      </c>
      <c r="S1065" s="289">
        <v>6984</v>
      </c>
      <c r="T1065" s="289">
        <v>6984</v>
      </c>
      <c r="U1065" s="289">
        <v>472.65499999999997</v>
      </c>
      <c r="V1065" s="287">
        <v>2017</v>
      </c>
      <c r="W1065" s="404" t="s">
        <v>662</v>
      </c>
      <c r="X1065" s="453" t="str">
        <f t="shared" si="16"/>
        <v/>
      </c>
    </row>
    <row r="1066" spans="1:24" s="184" customFormat="1" x14ac:dyDescent="0.2">
      <c r="A1066" s="287">
        <v>55243</v>
      </c>
      <c r="B1066" s="288" t="s">
        <v>38</v>
      </c>
      <c r="C1066" s="288" t="s">
        <v>1387</v>
      </c>
      <c r="D1066" s="288" t="s">
        <v>189</v>
      </c>
      <c r="E1066" s="288" t="s">
        <v>190</v>
      </c>
      <c r="F1066" s="287">
        <v>13582</v>
      </c>
      <c r="G1066" s="288" t="s">
        <v>62</v>
      </c>
      <c r="H1066" s="288" t="s">
        <v>1392</v>
      </c>
      <c r="I1066" s="288" t="s">
        <v>63</v>
      </c>
      <c r="J1066" s="287">
        <v>22</v>
      </c>
      <c r="K1066" s="287">
        <v>2</v>
      </c>
      <c r="L1066" s="288" t="s">
        <v>57</v>
      </c>
      <c r="M1066" s="288" t="s">
        <v>55</v>
      </c>
      <c r="N1066" s="288" t="s">
        <v>44</v>
      </c>
      <c r="O1066" s="288" t="s">
        <v>44</v>
      </c>
      <c r="P1066" s="288" t="s">
        <v>1195</v>
      </c>
      <c r="Q1066" s="289">
        <v>415797</v>
      </c>
      <c r="R1066" s="289">
        <v>415797</v>
      </c>
      <c r="S1066" s="289">
        <v>428270</v>
      </c>
      <c r="T1066" s="289">
        <v>428270</v>
      </c>
      <c r="U1066" s="289">
        <v>28987.345000000001</v>
      </c>
      <c r="V1066" s="287">
        <v>2017</v>
      </c>
      <c r="W1066" s="404" t="s">
        <v>662</v>
      </c>
      <c r="X1066" s="453" t="str">
        <f t="shared" si="16"/>
        <v/>
      </c>
    </row>
    <row r="1067" spans="1:24" s="184" customFormat="1" x14ac:dyDescent="0.2">
      <c r="A1067" s="287">
        <v>55288</v>
      </c>
      <c r="B1067" s="288" t="s">
        <v>38</v>
      </c>
      <c r="C1067" s="288" t="s">
        <v>1387</v>
      </c>
      <c r="D1067" s="288" t="s">
        <v>1412</v>
      </c>
      <c r="E1067" s="288" t="s">
        <v>1498</v>
      </c>
      <c r="F1067" s="287">
        <v>59178</v>
      </c>
      <c r="G1067" s="288" t="s">
        <v>95</v>
      </c>
      <c r="H1067" s="288" t="s">
        <v>1393</v>
      </c>
      <c r="I1067" s="288" t="s">
        <v>63</v>
      </c>
      <c r="J1067" s="287">
        <v>22</v>
      </c>
      <c r="K1067" s="287">
        <v>2</v>
      </c>
      <c r="L1067" s="288" t="s">
        <v>57</v>
      </c>
      <c r="M1067" s="288" t="s">
        <v>40</v>
      </c>
      <c r="N1067" s="288" t="s">
        <v>41</v>
      </c>
      <c r="O1067" s="288" t="s">
        <v>42</v>
      </c>
      <c r="P1067" s="288" t="s">
        <v>1387</v>
      </c>
      <c r="Q1067" s="289">
        <v>0</v>
      </c>
      <c r="R1067" s="289">
        <v>0</v>
      </c>
      <c r="S1067" s="289">
        <v>274289</v>
      </c>
      <c r="T1067" s="289">
        <v>274289</v>
      </c>
      <c r="U1067" s="289">
        <v>29772</v>
      </c>
      <c r="V1067" s="287">
        <v>2017</v>
      </c>
      <c r="W1067" s="404"/>
      <c r="X1067" s="453" t="str">
        <f t="shared" si="16"/>
        <v/>
      </c>
    </row>
    <row r="1068" spans="1:24" s="184" customFormat="1" x14ac:dyDescent="0.2">
      <c r="A1068" s="287">
        <v>55294</v>
      </c>
      <c r="B1068" s="288" t="s">
        <v>38</v>
      </c>
      <c r="C1068" s="288" t="s">
        <v>1387</v>
      </c>
      <c r="D1068" s="288" t="s">
        <v>1323</v>
      </c>
      <c r="E1068" s="288" t="s">
        <v>191</v>
      </c>
      <c r="F1068" s="287">
        <v>2891</v>
      </c>
      <c r="G1068" s="288" t="s">
        <v>95</v>
      </c>
      <c r="H1068" s="288" t="s">
        <v>1393</v>
      </c>
      <c r="I1068" s="288" t="s">
        <v>63</v>
      </c>
      <c r="J1068" s="287">
        <v>22</v>
      </c>
      <c r="K1068" s="287">
        <v>2</v>
      </c>
      <c r="L1068" s="288" t="s">
        <v>57</v>
      </c>
      <c r="M1068" s="288" t="s">
        <v>43</v>
      </c>
      <c r="N1068" s="288" t="s">
        <v>44</v>
      </c>
      <c r="O1068" s="288" t="s">
        <v>44</v>
      </c>
      <c r="P1068" s="288" t="s">
        <v>1195</v>
      </c>
      <c r="Q1068" s="289">
        <v>0</v>
      </c>
      <c r="R1068" s="289">
        <v>0</v>
      </c>
      <c r="S1068" s="289">
        <v>0</v>
      </c>
      <c r="T1068" s="289">
        <v>0</v>
      </c>
      <c r="U1068" s="289">
        <v>493202</v>
      </c>
      <c r="V1068" s="287">
        <v>2017</v>
      </c>
      <c r="W1068" s="404" t="s">
        <v>662</v>
      </c>
      <c r="X1068" s="453" t="str">
        <f t="shared" si="16"/>
        <v/>
      </c>
    </row>
    <row r="1069" spans="1:24" s="184" customFormat="1" x14ac:dyDescent="0.2">
      <c r="A1069" s="287">
        <v>55294</v>
      </c>
      <c r="B1069" s="288" t="s">
        <v>38</v>
      </c>
      <c r="C1069" s="288" t="s">
        <v>1387</v>
      </c>
      <c r="D1069" s="288" t="s">
        <v>1323</v>
      </c>
      <c r="E1069" s="288" t="s">
        <v>191</v>
      </c>
      <c r="F1069" s="287">
        <v>2891</v>
      </c>
      <c r="G1069" s="288" t="s">
        <v>95</v>
      </c>
      <c r="H1069" s="288" t="s">
        <v>1393</v>
      </c>
      <c r="I1069" s="288" t="s">
        <v>63</v>
      </c>
      <c r="J1069" s="287">
        <v>22</v>
      </c>
      <c r="K1069" s="287">
        <v>2</v>
      </c>
      <c r="L1069" s="288" t="s">
        <v>57</v>
      </c>
      <c r="M1069" s="288" t="s">
        <v>46</v>
      </c>
      <c r="N1069" s="288" t="s">
        <v>44</v>
      </c>
      <c r="O1069" s="288" t="s">
        <v>44</v>
      </c>
      <c r="P1069" s="288" t="s">
        <v>1195</v>
      </c>
      <c r="Q1069" s="289">
        <v>9467090</v>
      </c>
      <c r="R1069" s="289">
        <v>9467090</v>
      </c>
      <c r="S1069" s="289">
        <v>9582608</v>
      </c>
      <c r="T1069" s="289">
        <v>9582608</v>
      </c>
      <c r="U1069" s="289">
        <v>850268</v>
      </c>
      <c r="V1069" s="287">
        <v>2017</v>
      </c>
      <c r="W1069" s="404" t="s">
        <v>662</v>
      </c>
      <c r="X1069" s="453" t="str">
        <f t="shared" si="16"/>
        <v/>
      </c>
    </row>
    <row r="1070" spans="1:24" s="184" customFormat="1" x14ac:dyDescent="0.2">
      <c r="A1070" s="287">
        <v>55317</v>
      </c>
      <c r="B1070" s="288" t="s">
        <v>38</v>
      </c>
      <c r="C1070" s="288" t="s">
        <v>1387</v>
      </c>
      <c r="D1070" s="288" t="s">
        <v>192</v>
      </c>
      <c r="E1070" s="288" t="s">
        <v>1531</v>
      </c>
      <c r="F1070" s="287">
        <v>59368</v>
      </c>
      <c r="G1070" s="288" t="s">
        <v>86</v>
      </c>
      <c r="H1070" s="288" t="s">
        <v>1393</v>
      </c>
      <c r="I1070" s="288" t="s">
        <v>63</v>
      </c>
      <c r="J1070" s="287">
        <v>22</v>
      </c>
      <c r="K1070" s="287">
        <v>2</v>
      </c>
      <c r="L1070" s="288" t="s">
        <v>57</v>
      </c>
      <c r="M1070" s="288" t="s">
        <v>43</v>
      </c>
      <c r="N1070" s="288" t="s">
        <v>51</v>
      </c>
      <c r="O1070" s="288" t="s">
        <v>51</v>
      </c>
      <c r="P1070" s="288" t="s">
        <v>52</v>
      </c>
      <c r="Q1070" s="289">
        <v>0</v>
      </c>
      <c r="R1070" s="289">
        <v>0</v>
      </c>
      <c r="S1070" s="289">
        <v>0</v>
      </c>
      <c r="T1070" s="289">
        <v>0</v>
      </c>
      <c r="U1070" s="289">
        <v>6280.51</v>
      </c>
      <c r="V1070" s="287">
        <v>2017</v>
      </c>
      <c r="W1070" s="404" t="s">
        <v>662</v>
      </c>
      <c r="X1070" s="453" t="str">
        <f t="shared" si="16"/>
        <v/>
      </c>
    </row>
    <row r="1071" spans="1:24" s="184" customFormat="1" x14ac:dyDescent="0.2">
      <c r="A1071" s="287">
        <v>55317</v>
      </c>
      <c r="B1071" s="288" t="s">
        <v>38</v>
      </c>
      <c r="C1071" s="288" t="s">
        <v>1387</v>
      </c>
      <c r="D1071" s="288" t="s">
        <v>192</v>
      </c>
      <c r="E1071" s="288" t="s">
        <v>1531</v>
      </c>
      <c r="F1071" s="287">
        <v>59368</v>
      </c>
      <c r="G1071" s="288" t="s">
        <v>86</v>
      </c>
      <c r="H1071" s="288" t="s">
        <v>1393</v>
      </c>
      <c r="I1071" s="288" t="s">
        <v>63</v>
      </c>
      <c r="J1071" s="287">
        <v>22</v>
      </c>
      <c r="K1071" s="287">
        <v>2</v>
      </c>
      <c r="L1071" s="288" t="s">
        <v>57</v>
      </c>
      <c r="M1071" s="288" t="s">
        <v>43</v>
      </c>
      <c r="N1071" s="288" t="s">
        <v>44</v>
      </c>
      <c r="O1071" s="288" t="s">
        <v>44</v>
      </c>
      <c r="P1071" s="288" t="s">
        <v>1195</v>
      </c>
      <c r="Q1071" s="289">
        <v>87156</v>
      </c>
      <c r="R1071" s="289">
        <v>87156</v>
      </c>
      <c r="S1071" s="289">
        <v>89531</v>
      </c>
      <c r="T1071" s="289">
        <v>89531</v>
      </c>
      <c r="U1071" s="289">
        <v>1464902.5</v>
      </c>
      <c r="V1071" s="287">
        <v>2017</v>
      </c>
      <c r="W1071" s="404" t="s">
        <v>662</v>
      </c>
      <c r="X1071" s="453" t="str">
        <f t="shared" si="16"/>
        <v/>
      </c>
    </row>
    <row r="1072" spans="1:24" s="184" customFormat="1" x14ac:dyDescent="0.2">
      <c r="A1072" s="287">
        <v>55317</v>
      </c>
      <c r="B1072" s="288" t="s">
        <v>38</v>
      </c>
      <c r="C1072" s="288" t="s">
        <v>1387</v>
      </c>
      <c r="D1072" s="288" t="s">
        <v>192</v>
      </c>
      <c r="E1072" s="288" t="s">
        <v>1531</v>
      </c>
      <c r="F1072" s="287">
        <v>59368</v>
      </c>
      <c r="G1072" s="288" t="s">
        <v>86</v>
      </c>
      <c r="H1072" s="288" t="s">
        <v>1393</v>
      </c>
      <c r="I1072" s="288" t="s">
        <v>63</v>
      </c>
      <c r="J1072" s="287">
        <v>22</v>
      </c>
      <c r="K1072" s="287">
        <v>2</v>
      </c>
      <c r="L1072" s="288" t="s">
        <v>57</v>
      </c>
      <c r="M1072" s="288" t="s">
        <v>46</v>
      </c>
      <c r="N1072" s="288" t="s">
        <v>51</v>
      </c>
      <c r="O1072" s="288" t="s">
        <v>51</v>
      </c>
      <c r="P1072" s="288" t="s">
        <v>52</v>
      </c>
      <c r="Q1072" s="289">
        <v>25680</v>
      </c>
      <c r="R1072" s="289">
        <v>25680</v>
      </c>
      <c r="S1072" s="289">
        <v>148841</v>
      </c>
      <c r="T1072" s="289">
        <v>148841</v>
      </c>
      <c r="U1072" s="289">
        <v>13450.958000000001</v>
      </c>
      <c r="V1072" s="287">
        <v>2017</v>
      </c>
      <c r="W1072" s="404" t="s">
        <v>662</v>
      </c>
      <c r="X1072" s="453" t="str">
        <f t="shared" si="16"/>
        <v/>
      </c>
    </row>
    <row r="1073" spans="1:24" s="184" customFormat="1" x14ac:dyDescent="0.2">
      <c r="A1073" s="287">
        <v>55317</v>
      </c>
      <c r="B1073" s="288" t="s">
        <v>38</v>
      </c>
      <c r="C1073" s="288" t="s">
        <v>1387</v>
      </c>
      <c r="D1073" s="288" t="s">
        <v>192</v>
      </c>
      <c r="E1073" s="288" t="s">
        <v>1531</v>
      </c>
      <c r="F1073" s="287">
        <v>59368</v>
      </c>
      <c r="G1073" s="288" t="s">
        <v>86</v>
      </c>
      <c r="H1073" s="288" t="s">
        <v>1393</v>
      </c>
      <c r="I1073" s="288" t="s">
        <v>63</v>
      </c>
      <c r="J1073" s="287">
        <v>22</v>
      </c>
      <c r="K1073" s="287">
        <v>2</v>
      </c>
      <c r="L1073" s="288" t="s">
        <v>57</v>
      </c>
      <c r="M1073" s="288" t="s">
        <v>46</v>
      </c>
      <c r="N1073" s="288" t="s">
        <v>44</v>
      </c>
      <c r="O1073" s="288" t="s">
        <v>44</v>
      </c>
      <c r="P1073" s="288" t="s">
        <v>1195</v>
      </c>
      <c r="Q1073" s="289">
        <v>31594823</v>
      </c>
      <c r="R1073" s="289">
        <v>31594823</v>
      </c>
      <c r="S1073" s="289">
        <v>32473780</v>
      </c>
      <c r="T1073" s="289">
        <v>32473780</v>
      </c>
      <c r="U1073" s="289">
        <v>2882929</v>
      </c>
      <c r="V1073" s="287">
        <v>2017</v>
      </c>
      <c r="W1073" s="404" t="s">
        <v>662</v>
      </c>
      <c r="X1073" s="453" t="str">
        <f t="shared" si="16"/>
        <v/>
      </c>
    </row>
    <row r="1074" spans="1:24" s="184" customFormat="1" x14ac:dyDescent="0.2">
      <c r="A1074" s="287">
        <v>55368</v>
      </c>
      <c r="B1074" s="288" t="s">
        <v>38</v>
      </c>
      <c r="C1074" s="288" t="s">
        <v>1387</v>
      </c>
      <c r="D1074" s="288" t="s">
        <v>1149</v>
      </c>
      <c r="E1074" s="288" t="s">
        <v>930</v>
      </c>
      <c r="F1074" s="287">
        <v>34688</v>
      </c>
      <c r="G1074" s="288" t="s">
        <v>62</v>
      </c>
      <c r="H1074" s="288" t="s">
        <v>1392</v>
      </c>
      <c r="I1074" s="288" t="s">
        <v>63</v>
      </c>
      <c r="J1074" s="287">
        <v>22</v>
      </c>
      <c r="K1074" s="287">
        <v>2</v>
      </c>
      <c r="L1074" s="288" t="s">
        <v>57</v>
      </c>
      <c r="M1074" s="288" t="s">
        <v>76</v>
      </c>
      <c r="N1074" s="288" t="s">
        <v>77</v>
      </c>
      <c r="O1074" s="288" t="s">
        <v>77</v>
      </c>
      <c r="P1074" s="288" t="s">
        <v>1387</v>
      </c>
      <c r="Q1074" s="289">
        <v>0</v>
      </c>
      <c r="R1074" s="289">
        <v>0</v>
      </c>
      <c r="S1074" s="289">
        <v>71208</v>
      </c>
      <c r="T1074" s="289">
        <v>71208</v>
      </c>
      <c r="U1074" s="289">
        <v>7729</v>
      </c>
      <c r="V1074" s="287">
        <v>2017</v>
      </c>
      <c r="W1074" s="404"/>
      <c r="X1074" s="453" t="str">
        <f t="shared" si="16"/>
        <v/>
      </c>
    </row>
    <row r="1075" spans="1:24" s="184" customFormat="1" x14ac:dyDescent="0.2">
      <c r="A1075" s="287">
        <v>55375</v>
      </c>
      <c r="B1075" s="288" t="s">
        <v>38</v>
      </c>
      <c r="C1075" s="288" t="s">
        <v>1387</v>
      </c>
      <c r="D1075" s="288" t="s">
        <v>193</v>
      </c>
      <c r="E1075" s="288" t="s">
        <v>194</v>
      </c>
      <c r="F1075" s="287">
        <v>22979</v>
      </c>
      <c r="G1075" s="288" t="s">
        <v>62</v>
      </c>
      <c r="H1075" s="288" t="s">
        <v>1392</v>
      </c>
      <c r="I1075" s="288" t="s">
        <v>63</v>
      </c>
      <c r="J1075" s="287">
        <v>22</v>
      </c>
      <c r="K1075" s="287">
        <v>2</v>
      </c>
      <c r="L1075" s="288" t="s">
        <v>57</v>
      </c>
      <c r="M1075" s="288" t="s">
        <v>43</v>
      </c>
      <c r="N1075" s="288" t="s">
        <v>51</v>
      </c>
      <c r="O1075" s="288" t="s">
        <v>51</v>
      </c>
      <c r="P1075" s="288" t="s">
        <v>52</v>
      </c>
      <c r="Q1075" s="289">
        <v>0</v>
      </c>
      <c r="R1075" s="289">
        <v>0</v>
      </c>
      <c r="S1075" s="289">
        <v>0</v>
      </c>
      <c r="T1075" s="289">
        <v>0</v>
      </c>
      <c r="U1075" s="289">
        <v>10825.585999999999</v>
      </c>
      <c r="V1075" s="287">
        <v>2017</v>
      </c>
      <c r="W1075" s="404" t="s">
        <v>662</v>
      </c>
      <c r="X1075" s="453" t="str">
        <f t="shared" si="16"/>
        <v/>
      </c>
    </row>
    <row r="1076" spans="1:24" s="184" customFormat="1" x14ac:dyDescent="0.2">
      <c r="A1076" s="287">
        <v>55375</v>
      </c>
      <c r="B1076" s="288" t="s">
        <v>38</v>
      </c>
      <c r="C1076" s="288" t="s">
        <v>1387</v>
      </c>
      <c r="D1076" s="288" t="s">
        <v>193</v>
      </c>
      <c r="E1076" s="288" t="s">
        <v>194</v>
      </c>
      <c r="F1076" s="287">
        <v>22979</v>
      </c>
      <c r="G1076" s="288" t="s">
        <v>62</v>
      </c>
      <c r="H1076" s="288" t="s">
        <v>1392</v>
      </c>
      <c r="I1076" s="288" t="s">
        <v>63</v>
      </c>
      <c r="J1076" s="287">
        <v>22</v>
      </c>
      <c r="K1076" s="287">
        <v>2</v>
      </c>
      <c r="L1076" s="288" t="s">
        <v>57</v>
      </c>
      <c r="M1076" s="288" t="s">
        <v>43</v>
      </c>
      <c r="N1076" s="288" t="s">
        <v>44</v>
      </c>
      <c r="O1076" s="288" t="s">
        <v>44</v>
      </c>
      <c r="P1076" s="288" t="s">
        <v>1195</v>
      </c>
      <c r="Q1076" s="289">
        <v>363962</v>
      </c>
      <c r="R1076" s="289">
        <v>363962</v>
      </c>
      <c r="S1076" s="289">
        <v>374760</v>
      </c>
      <c r="T1076" s="289">
        <v>374760</v>
      </c>
      <c r="U1076" s="289">
        <v>1198056.3999999999</v>
      </c>
      <c r="V1076" s="287">
        <v>2017</v>
      </c>
      <c r="W1076" s="404" t="s">
        <v>662</v>
      </c>
      <c r="X1076" s="453" t="str">
        <f t="shared" si="16"/>
        <v/>
      </c>
    </row>
    <row r="1077" spans="1:24" s="184" customFormat="1" x14ac:dyDescent="0.2">
      <c r="A1077" s="287">
        <v>55375</v>
      </c>
      <c r="B1077" s="288" t="s">
        <v>38</v>
      </c>
      <c r="C1077" s="288" t="s">
        <v>1387</v>
      </c>
      <c r="D1077" s="288" t="s">
        <v>193</v>
      </c>
      <c r="E1077" s="288" t="s">
        <v>194</v>
      </c>
      <c r="F1077" s="287">
        <v>22979</v>
      </c>
      <c r="G1077" s="288" t="s">
        <v>62</v>
      </c>
      <c r="H1077" s="288" t="s">
        <v>1392</v>
      </c>
      <c r="I1077" s="288" t="s">
        <v>63</v>
      </c>
      <c r="J1077" s="287">
        <v>22</v>
      </c>
      <c r="K1077" s="287">
        <v>2</v>
      </c>
      <c r="L1077" s="288" t="s">
        <v>57</v>
      </c>
      <c r="M1077" s="288" t="s">
        <v>46</v>
      </c>
      <c r="N1077" s="288" t="s">
        <v>51</v>
      </c>
      <c r="O1077" s="288" t="s">
        <v>51</v>
      </c>
      <c r="P1077" s="288" t="s">
        <v>52</v>
      </c>
      <c r="Q1077" s="289">
        <v>37512</v>
      </c>
      <c r="R1077" s="289">
        <v>37512</v>
      </c>
      <c r="S1077" s="289">
        <v>217421</v>
      </c>
      <c r="T1077" s="289">
        <v>217421</v>
      </c>
      <c r="U1077" s="289">
        <v>19062.526000000002</v>
      </c>
      <c r="V1077" s="287">
        <v>2017</v>
      </c>
      <c r="W1077" s="404" t="s">
        <v>662</v>
      </c>
      <c r="X1077" s="453" t="str">
        <f t="shared" si="16"/>
        <v/>
      </c>
    </row>
    <row r="1078" spans="1:24" s="184" customFormat="1" x14ac:dyDescent="0.2">
      <c r="A1078" s="287">
        <v>55375</v>
      </c>
      <c r="B1078" s="288" t="s">
        <v>38</v>
      </c>
      <c r="C1078" s="288" t="s">
        <v>1387</v>
      </c>
      <c r="D1078" s="288" t="s">
        <v>193</v>
      </c>
      <c r="E1078" s="288" t="s">
        <v>194</v>
      </c>
      <c r="F1078" s="287">
        <v>22979</v>
      </c>
      <c r="G1078" s="288" t="s">
        <v>62</v>
      </c>
      <c r="H1078" s="288" t="s">
        <v>1392</v>
      </c>
      <c r="I1078" s="288" t="s">
        <v>63</v>
      </c>
      <c r="J1078" s="287">
        <v>22</v>
      </c>
      <c r="K1078" s="287">
        <v>2</v>
      </c>
      <c r="L1078" s="288" t="s">
        <v>57</v>
      </c>
      <c r="M1078" s="288" t="s">
        <v>46</v>
      </c>
      <c r="N1078" s="288" t="s">
        <v>44</v>
      </c>
      <c r="O1078" s="288" t="s">
        <v>44</v>
      </c>
      <c r="P1078" s="288" t="s">
        <v>1195</v>
      </c>
      <c r="Q1078" s="289">
        <v>22505868</v>
      </c>
      <c r="R1078" s="289">
        <v>22505868</v>
      </c>
      <c r="S1078" s="289">
        <v>23184057</v>
      </c>
      <c r="T1078" s="289">
        <v>23184057</v>
      </c>
      <c r="U1078" s="289">
        <v>2024610.5</v>
      </c>
      <c r="V1078" s="287">
        <v>2017</v>
      </c>
      <c r="W1078" s="404" t="s">
        <v>662</v>
      </c>
      <c r="X1078" s="453" t="str">
        <f t="shared" si="16"/>
        <v/>
      </c>
    </row>
    <row r="1079" spans="1:24" s="184" customFormat="1" x14ac:dyDescent="0.2">
      <c r="A1079" s="287">
        <v>55405</v>
      </c>
      <c r="B1079" s="288" t="s">
        <v>38</v>
      </c>
      <c r="C1079" s="288" t="s">
        <v>1387</v>
      </c>
      <c r="D1079" s="288" t="s">
        <v>98</v>
      </c>
      <c r="E1079" s="288" t="s">
        <v>99</v>
      </c>
      <c r="F1079" s="287">
        <v>32173</v>
      </c>
      <c r="G1079" s="288" t="s">
        <v>62</v>
      </c>
      <c r="H1079" s="288" t="s">
        <v>1392</v>
      </c>
      <c r="I1079" s="288" t="s">
        <v>63</v>
      </c>
      <c r="J1079" s="287">
        <v>22</v>
      </c>
      <c r="K1079" s="287">
        <v>2</v>
      </c>
      <c r="L1079" s="288" t="s">
        <v>57</v>
      </c>
      <c r="M1079" s="288" t="s">
        <v>43</v>
      </c>
      <c r="N1079" s="288" t="s">
        <v>51</v>
      </c>
      <c r="O1079" s="288" t="s">
        <v>51</v>
      </c>
      <c r="P1079" s="288" t="s">
        <v>52</v>
      </c>
      <c r="Q1079" s="289">
        <v>0</v>
      </c>
      <c r="R1079" s="289">
        <v>0</v>
      </c>
      <c r="S1079" s="289">
        <v>0</v>
      </c>
      <c r="T1079" s="289">
        <v>0</v>
      </c>
      <c r="U1079" s="289">
        <v>0</v>
      </c>
      <c r="V1079" s="287">
        <v>2017</v>
      </c>
      <c r="W1079" s="404" t="s">
        <v>662</v>
      </c>
      <c r="X1079" s="453" t="str">
        <f t="shared" si="16"/>
        <v/>
      </c>
    </row>
    <row r="1080" spans="1:24" s="184" customFormat="1" x14ac:dyDescent="0.2">
      <c r="A1080" s="287">
        <v>55405</v>
      </c>
      <c r="B1080" s="288" t="s">
        <v>38</v>
      </c>
      <c r="C1080" s="288" t="s">
        <v>1387</v>
      </c>
      <c r="D1080" s="288" t="s">
        <v>98</v>
      </c>
      <c r="E1080" s="288" t="s">
        <v>99</v>
      </c>
      <c r="F1080" s="287">
        <v>32173</v>
      </c>
      <c r="G1080" s="288" t="s">
        <v>62</v>
      </c>
      <c r="H1080" s="288" t="s">
        <v>1392</v>
      </c>
      <c r="I1080" s="288" t="s">
        <v>63</v>
      </c>
      <c r="J1080" s="287">
        <v>22</v>
      </c>
      <c r="K1080" s="287">
        <v>2</v>
      </c>
      <c r="L1080" s="288" t="s">
        <v>57</v>
      </c>
      <c r="M1080" s="288" t="s">
        <v>43</v>
      </c>
      <c r="N1080" s="288" t="s">
        <v>44</v>
      </c>
      <c r="O1080" s="288" t="s">
        <v>44</v>
      </c>
      <c r="P1080" s="288" t="s">
        <v>1195</v>
      </c>
      <c r="Q1080" s="289">
        <v>0</v>
      </c>
      <c r="R1080" s="289">
        <v>0</v>
      </c>
      <c r="S1080" s="289">
        <v>0</v>
      </c>
      <c r="T1080" s="289">
        <v>0</v>
      </c>
      <c r="U1080" s="289">
        <v>1345235</v>
      </c>
      <c r="V1080" s="287">
        <v>2017</v>
      </c>
      <c r="W1080" s="404" t="s">
        <v>662</v>
      </c>
      <c r="X1080" s="453" t="str">
        <f t="shared" si="16"/>
        <v/>
      </c>
    </row>
    <row r="1081" spans="1:24" s="184" customFormat="1" x14ac:dyDescent="0.2">
      <c r="A1081" s="287">
        <v>55405</v>
      </c>
      <c r="B1081" s="288" t="s">
        <v>38</v>
      </c>
      <c r="C1081" s="288" t="s">
        <v>1387</v>
      </c>
      <c r="D1081" s="288" t="s">
        <v>98</v>
      </c>
      <c r="E1081" s="288" t="s">
        <v>99</v>
      </c>
      <c r="F1081" s="287">
        <v>32173</v>
      </c>
      <c r="G1081" s="288" t="s">
        <v>62</v>
      </c>
      <c r="H1081" s="288" t="s">
        <v>1392</v>
      </c>
      <c r="I1081" s="288" t="s">
        <v>63</v>
      </c>
      <c r="J1081" s="287">
        <v>22</v>
      </c>
      <c r="K1081" s="287">
        <v>2</v>
      </c>
      <c r="L1081" s="288" t="s">
        <v>57</v>
      </c>
      <c r="M1081" s="288" t="s">
        <v>46</v>
      </c>
      <c r="N1081" s="288" t="s">
        <v>51</v>
      </c>
      <c r="O1081" s="288" t="s">
        <v>51</v>
      </c>
      <c r="P1081" s="288" t="s">
        <v>52</v>
      </c>
      <c r="Q1081" s="289">
        <v>0</v>
      </c>
      <c r="R1081" s="289">
        <v>0</v>
      </c>
      <c r="S1081" s="289">
        <v>0</v>
      </c>
      <c r="T1081" s="289">
        <v>0</v>
      </c>
      <c r="U1081" s="289">
        <v>0</v>
      </c>
      <c r="V1081" s="287">
        <v>2017</v>
      </c>
      <c r="W1081" s="404" t="s">
        <v>662</v>
      </c>
      <c r="X1081" s="453" t="str">
        <f t="shared" si="16"/>
        <v/>
      </c>
    </row>
    <row r="1082" spans="1:24" s="184" customFormat="1" x14ac:dyDescent="0.2">
      <c r="A1082" s="287">
        <v>55405</v>
      </c>
      <c r="B1082" s="288" t="s">
        <v>38</v>
      </c>
      <c r="C1082" s="288" t="s">
        <v>1387</v>
      </c>
      <c r="D1082" s="288" t="s">
        <v>98</v>
      </c>
      <c r="E1082" s="288" t="s">
        <v>99</v>
      </c>
      <c r="F1082" s="287">
        <v>32173</v>
      </c>
      <c r="G1082" s="288" t="s">
        <v>62</v>
      </c>
      <c r="H1082" s="288" t="s">
        <v>1392</v>
      </c>
      <c r="I1082" s="288" t="s">
        <v>63</v>
      </c>
      <c r="J1082" s="287">
        <v>22</v>
      </c>
      <c r="K1082" s="287">
        <v>2</v>
      </c>
      <c r="L1082" s="288" t="s">
        <v>57</v>
      </c>
      <c r="M1082" s="288" t="s">
        <v>46</v>
      </c>
      <c r="N1082" s="288" t="s">
        <v>44</v>
      </c>
      <c r="O1082" s="288" t="s">
        <v>44</v>
      </c>
      <c r="P1082" s="288" t="s">
        <v>1195</v>
      </c>
      <c r="Q1082" s="289">
        <v>27560989</v>
      </c>
      <c r="R1082" s="289">
        <v>27560989</v>
      </c>
      <c r="S1082" s="289">
        <v>28328846</v>
      </c>
      <c r="T1082" s="289">
        <v>28328846</v>
      </c>
      <c r="U1082" s="289">
        <v>2546035</v>
      </c>
      <c r="V1082" s="287">
        <v>2017</v>
      </c>
      <c r="W1082" s="404" t="s">
        <v>662</v>
      </c>
      <c r="X1082" s="453" t="str">
        <f t="shared" si="16"/>
        <v/>
      </c>
    </row>
    <row r="1083" spans="1:24" s="184" customFormat="1" x14ac:dyDescent="0.2">
      <c r="A1083" s="287">
        <v>55517</v>
      </c>
      <c r="B1083" s="288" t="s">
        <v>38</v>
      </c>
      <c r="C1083" s="288" t="s">
        <v>1387</v>
      </c>
      <c r="D1083" s="288" t="s">
        <v>1324</v>
      </c>
      <c r="E1083" s="288" t="s">
        <v>1222</v>
      </c>
      <c r="F1083" s="287">
        <v>56927</v>
      </c>
      <c r="G1083" s="288" t="s">
        <v>46</v>
      </c>
      <c r="H1083" s="288" t="s">
        <v>1393</v>
      </c>
      <c r="I1083" s="288" t="s">
        <v>63</v>
      </c>
      <c r="J1083" s="287">
        <v>22</v>
      </c>
      <c r="K1083" s="287">
        <v>2</v>
      </c>
      <c r="L1083" s="288" t="s">
        <v>57</v>
      </c>
      <c r="M1083" s="288" t="s">
        <v>55</v>
      </c>
      <c r="N1083" s="288" t="s">
        <v>44</v>
      </c>
      <c r="O1083" s="288" t="s">
        <v>44</v>
      </c>
      <c r="P1083" s="288" t="s">
        <v>1195</v>
      </c>
      <c r="Q1083" s="289">
        <v>1682662</v>
      </c>
      <c r="R1083" s="289">
        <v>1682662</v>
      </c>
      <c r="S1083" s="289">
        <v>1728094</v>
      </c>
      <c r="T1083" s="289">
        <v>1728094</v>
      </c>
      <c r="U1083" s="289">
        <v>154742</v>
      </c>
      <c r="V1083" s="287">
        <v>2017</v>
      </c>
      <c r="W1083" s="404" t="s">
        <v>662</v>
      </c>
      <c r="X1083" s="453" t="str">
        <f t="shared" si="16"/>
        <v/>
      </c>
    </row>
    <row r="1084" spans="1:24" s="184" customFormat="1" x14ac:dyDescent="0.2">
      <c r="A1084" s="287">
        <v>55589</v>
      </c>
      <c r="B1084" s="288" t="s">
        <v>38</v>
      </c>
      <c r="C1084" s="288" t="s">
        <v>1387</v>
      </c>
      <c r="D1084" s="288" t="s">
        <v>1325</v>
      </c>
      <c r="E1084" s="288" t="s">
        <v>1150</v>
      </c>
      <c r="F1084" s="287">
        <v>25049</v>
      </c>
      <c r="G1084" s="288" t="s">
        <v>86</v>
      </c>
      <c r="H1084" s="288" t="s">
        <v>1393</v>
      </c>
      <c r="I1084" s="288" t="s">
        <v>63</v>
      </c>
      <c r="J1084" s="287">
        <v>22</v>
      </c>
      <c r="K1084" s="287">
        <v>2</v>
      </c>
      <c r="L1084" s="288" t="s">
        <v>57</v>
      </c>
      <c r="M1084" s="288" t="s">
        <v>55</v>
      </c>
      <c r="N1084" s="288" t="s">
        <v>68</v>
      </c>
      <c r="O1084" s="288" t="s">
        <v>69</v>
      </c>
      <c r="P1084" s="288" t="s">
        <v>1195</v>
      </c>
      <c r="Q1084" s="289">
        <v>1013225</v>
      </c>
      <c r="R1084" s="289">
        <v>1013225</v>
      </c>
      <c r="S1084" s="289">
        <v>455950</v>
      </c>
      <c r="T1084" s="289">
        <v>455950</v>
      </c>
      <c r="U1084" s="289">
        <v>24585</v>
      </c>
      <c r="V1084" s="287">
        <v>2017</v>
      </c>
      <c r="W1084" s="404"/>
      <c r="X1084" s="453" t="str">
        <f t="shared" si="16"/>
        <v/>
      </c>
    </row>
    <row r="1085" spans="1:24" s="184" customFormat="1" x14ac:dyDescent="0.2">
      <c r="A1085" s="287">
        <v>55600</v>
      </c>
      <c r="B1085" s="288" t="s">
        <v>59</v>
      </c>
      <c r="C1085" s="288" t="s">
        <v>1387</v>
      </c>
      <c r="D1085" s="288" t="s">
        <v>1781</v>
      </c>
      <c r="E1085" s="288" t="s">
        <v>2308</v>
      </c>
      <c r="F1085" s="287">
        <v>61469</v>
      </c>
      <c r="G1085" s="288" t="s">
        <v>62</v>
      </c>
      <c r="H1085" s="288" t="s">
        <v>1392</v>
      </c>
      <c r="I1085" s="288" t="s">
        <v>63</v>
      </c>
      <c r="J1085" s="287">
        <v>22</v>
      </c>
      <c r="K1085" s="287">
        <v>3</v>
      </c>
      <c r="L1085" s="288" t="s">
        <v>60</v>
      </c>
      <c r="M1085" s="288" t="s">
        <v>55</v>
      </c>
      <c r="N1085" s="288" t="s">
        <v>51</v>
      </c>
      <c r="O1085" s="288" t="s">
        <v>51</v>
      </c>
      <c r="P1085" s="288" t="s">
        <v>52</v>
      </c>
      <c r="Q1085" s="289">
        <v>0</v>
      </c>
      <c r="R1085" s="289">
        <v>0</v>
      </c>
      <c r="S1085" s="289">
        <v>0</v>
      </c>
      <c r="T1085" s="289">
        <v>0</v>
      </c>
      <c r="U1085" s="289">
        <v>0</v>
      </c>
      <c r="V1085" s="287">
        <v>2017</v>
      </c>
      <c r="W1085" s="404"/>
      <c r="X1085" s="453" t="str">
        <f t="shared" si="16"/>
        <v/>
      </c>
    </row>
    <row r="1086" spans="1:24" s="184" customFormat="1" x14ac:dyDescent="0.2">
      <c r="A1086" s="287">
        <v>55600</v>
      </c>
      <c r="B1086" s="288" t="s">
        <v>59</v>
      </c>
      <c r="C1086" s="288" t="s">
        <v>1387</v>
      </c>
      <c r="D1086" s="288" t="s">
        <v>1781</v>
      </c>
      <c r="E1086" s="288" t="s">
        <v>2308</v>
      </c>
      <c r="F1086" s="287">
        <v>61469</v>
      </c>
      <c r="G1086" s="288" t="s">
        <v>62</v>
      </c>
      <c r="H1086" s="288" t="s">
        <v>1392</v>
      </c>
      <c r="I1086" s="288" t="s">
        <v>63</v>
      </c>
      <c r="J1086" s="287">
        <v>22</v>
      </c>
      <c r="K1086" s="287">
        <v>3</v>
      </c>
      <c r="L1086" s="288" t="s">
        <v>60</v>
      </c>
      <c r="M1086" s="288" t="s">
        <v>55</v>
      </c>
      <c r="N1086" s="288" t="s">
        <v>81</v>
      </c>
      <c r="O1086" s="288" t="s">
        <v>72</v>
      </c>
      <c r="P1086" s="288" t="s">
        <v>52</v>
      </c>
      <c r="Q1086" s="289">
        <v>0</v>
      </c>
      <c r="R1086" s="289">
        <v>0</v>
      </c>
      <c r="S1086" s="289">
        <v>0</v>
      </c>
      <c r="T1086" s="289">
        <v>0</v>
      </c>
      <c r="U1086" s="289">
        <v>0</v>
      </c>
      <c r="V1086" s="287">
        <v>2017</v>
      </c>
      <c r="W1086" s="404"/>
      <c r="X1086" s="453" t="str">
        <f t="shared" si="16"/>
        <v/>
      </c>
    </row>
    <row r="1087" spans="1:24" s="184" customFormat="1" x14ac:dyDescent="0.2">
      <c r="A1087" s="287">
        <v>55600</v>
      </c>
      <c r="B1087" s="288" t="s">
        <v>59</v>
      </c>
      <c r="C1087" s="288" t="s">
        <v>1387</v>
      </c>
      <c r="D1087" s="288" t="s">
        <v>1781</v>
      </c>
      <c r="E1087" s="288" t="s">
        <v>2308</v>
      </c>
      <c r="F1087" s="287">
        <v>61469</v>
      </c>
      <c r="G1087" s="288" t="s">
        <v>62</v>
      </c>
      <c r="H1087" s="288" t="s">
        <v>1392</v>
      </c>
      <c r="I1087" s="288" t="s">
        <v>63</v>
      </c>
      <c r="J1087" s="287">
        <v>22</v>
      </c>
      <c r="K1087" s="287">
        <v>3</v>
      </c>
      <c r="L1087" s="288" t="s">
        <v>60</v>
      </c>
      <c r="M1087" s="288" t="s">
        <v>55</v>
      </c>
      <c r="N1087" s="288" t="s">
        <v>44</v>
      </c>
      <c r="O1087" s="288" t="s">
        <v>44</v>
      </c>
      <c r="P1087" s="288" t="s">
        <v>1195</v>
      </c>
      <c r="Q1087" s="289">
        <v>36962</v>
      </c>
      <c r="R1087" s="289">
        <v>30576</v>
      </c>
      <c r="S1087" s="289">
        <v>37924</v>
      </c>
      <c r="T1087" s="289">
        <v>31372</v>
      </c>
      <c r="U1087" s="289">
        <v>3025</v>
      </c>
      <c r="V1087" s="287">
        <v>2017</v>
      </c>
      <c r="W1087" s="404"/>
      <c r="X1087" s="453" t="str">
        <f t="shared" si="16"/>
        <v/>
      </c>
    </row>
    <row r="1088" spans="1:24" s="184" customFormat="1" x14ac:dyDescent="0.2">
      <c r="A1088" s="287">
        <v>55619</v>
      </c>
      <c r="B1088" s="288" t="s">
        <v>38</v>
      </c>
      <c r="C1088" s="288" t="s">
        <v>1387</v>
      </c>
      <c r="D1088" s="288" t="s">
        <v>1151</v>
      </c>
      <c r="E1088" s="288" t="s">
        <v>1152</v>
      </c>
      <c r="F1088" s="287">
        <v>20238</v>
      </c>
      <c r="G1088" s="288" t="s">
        <v>62</v>
      </c>
      <c r="H1088" s="288" t="s">
        <v>1392</v>
      </c>
      <c r="I1088" s="288" t="s">
        <v>63</v>
      </c>
      <c r="J1088" s="287">
        <v>813</v>
      </c>
      <c r="K1088" s="287">
        <v>4</v>
      </c>
      <c r="L1088" s="288" t="s">
        <v>492</v>
      </c>
      <c r="M1088" s="288" t="s">
        <v>56</v>
      </c>
      <c r="N1088" s="288" t="s">
        <v>51</v>
      </c>
      <c r="O1088" s="288" t="s">
        <v>51</v>
      </c>
      <c r="P1088" s="288" t="s">
        <v>52</v>
      </c>
      <c r="Q1088" s="289">
        <v>0</v>
      </c>
      <c r="R1088" s="289">
        <v>0</v>
      </c>
      <c r="S1088" s="289">
        <v>0</v>
      </c>
      <c r="T1088" s="289">
        <v>0</v>
      </c>
      <c r="U1088" s="289">
        <v>0</v>
      </c>
      <c r="V1088" s="287">
        <v>2017</v>
      </c>
      <c r="W1088" s="404"/>
      <c r="X1088" s="453" t="str">
        <f t="shared" si="16"/>
        <v/>
      </c>
    </row>
    <row r="1089" spans="1:24" s="184" customFormat="1" x14ac:dyDescent="0.2">
      <c r="A1089" s="287">
        <v>55619</v>
      </c>
      <c r="B1089" s="288" t="s">
        <v>38</v>
      </c>
      <c r="C1089" s="288" t="s">
        <v>1387</v>
      </c>
      <c r="D1089" s="288" t="s">
        <v>1151</v>
      </c>
      <c r="E1089" s="288" t="s">
        <v>1152</v>
      </c>
      <c r="F1089" s="287">
        <v>20238</v>
      </c>
      <c r="G1089" s="288" t="s">
        <v>62</v>
      </c>
      <c r="H1089" s="288" t="s">
        <v>1392</v>
      </c>
      <c r="I1089" s="288" t="s">
        <v>63</v>
      </c>
      <c r="J1089" s="287">
        <v>813</v>
      </c>
      <c r="K1089" s="287">
        <v>4</v>
      </c>
      <c r="L1089" s="288" t="s">
        <v>492</v>
      </c>
      <c r="M1089" s="288" t="s">
        <v>56</v>
      </c>
      <c r="N1089" s="288" t="s">
        <v>44</v>
      </c>
      <c r="O1089" s="288" t="s">
        <v>44</v>
      </c>
      <c r="P1089" s="288" t="s">
        <v>1195</v>
      </c>
      <c r="Q1089" s="289">
        <v>0</v>
      </c>
      <c r="R1089" s="289">
        <v>0</v>
      </c>
      <c r="S1089" s="289">
        <v>0</v>
      </c>
      <c r="T1089" s="289">
        <v>0</v>
      </c>
      <c r="U1089" s="289">
        <v>0</v>
      </c>
      <c r="V1089" s="287">
        <v>2017</v>
      </c>
      <c r="W1089" s="460"/>
      <c r="X1089" s="453" t="str">
        <f t="shared" si="16"/>
        <v/>
      </c>
    </row>
    <row r="1090" spans="1:24" s="184" customFormat="1" x14ac:dyDescent="0.2">
      <c r="A1090" s="287">
        <v>55661</v>
      </c>
      <c r="B1090" s="288" t="s">
        <v>38</v>
      </c>
      <c r="C1090" s="288" t="s">
        <v>1387</v>
      </c>
      <c r="D1090" s="288" t="s">
        <v>1964</v>
      </c>
      <c r="E1090" s="288" t="s">
        <v>1964</v>
      </c>
      <c r="F1090" s="287">
        <v>13538</v>
      </c>
      <c r="G1090" s="288" t="s">
        <v>101</v>
      </c>
      <c r="H1090" s="288" t="s">
        <v>1393</v>
      </c>
      <c r="I1090" s="288" t="s">
        <v>63</v>
      </c>
      <c r="J1090" s="287">
        <v>22</v>
      </c>
      <c r="K1090" s="287">
        <v>2</v>
      </c>
      <c r="L1090" s="288" t="s">
        <v>57</v>
      </c>
      <c r="M1090" s="288" t="s">
        <v>43</v>
      </c>
      <c r="N1090" s="288" t="s">
        <v>51</v>
      </c>
      <c r="O1090" s="288" t="s">
        <v>51</v>
      </c>
      <c r="P1090" s="288" t="s">
        <v>52</v>
      </c>
      <c r="Q1090" s="289">
        <v>0</v>
      </c>
      <c r="R1090" s="289">
        <v>0</v>
      </c>
      <c r="S1090" s="289">
        <v>0</v>
      </c>
      <c r="T1090" s="289">
        <v>0</v>
      </c>
      <c r="U1090" s="289">
        <v>22853.151000000002</v>
      </c>
      <c r="V1090" s="287">
        <v>2017</v>
      </c>
      <c r="W1090" s="404" t="s">
        <v>662</v>
      </c>
      <c r="X1090" s="453" t="str">
        <f t="shared" si="16"/>
        <v/>
      </c>
    </row>
    <row r="1091" spans="1:24" s="184" customFormat="1" x14ac:dyDescent="0.2">
      <c r="A1091" s="287">
        <v>55661</v>
      </c>
      <c r="B1091" s="288" t="s">
        <v>38</v>
      </c>
      <c r="C1091" s="288" t="s">
        <v>1387</v>
      </c>
      <c r="D1091" s="288" t="s">
        <v>1964</v>
      </c>
      <c r="E1091" s="288" t="s">
        <v>1964</v>
      </c>
      <c r="F1091" s="287">
        <v>13538</v>
      </c>
      <c r="G1091" s="288" t="s">
        <v>101</v>
      </c>
      <c r="H1091" s="288" t="s">
        <v>1393</v>
      </c>
      <c r="I1091" s="288" t="s">
        <v>63</v>
      </c>
      <c r="J1091" s="287">
        <v>22</v>
      </c>
      <c r="K1091" s="287">
        <v>2</v>
      </c>
      <c r="L1091" s="288" t="s">
        <v>57</v>
      </c>
      <c r="M1091" s="288" t="s">
        <v>43</v>
      </c>
      <c r="N1091" s="288" t="s">
        <v>44</v>
      </c>
      <c r="O1091" s="288" t="s">
        <v>44</v>
      </c>
      <c r="P1091" s="288" t="s">
        <v>1195</v>
      </c>
      <c r="Q1091" s="289">
        <v>45872</v>
      </c>
      <c r="R1091" s="289">
        <v>45872</v>
      </c>
      <c r="S1091" s="289">
        <v>46975</v>
      </c>
      <c r="T1091" s="289">
        <v>46975</v>
      </c>
      <c r="U1091" s="289">
        <v>283514.84999999998</v>
      </c>
      <c r="V1091" s="287">
        <v>2017</v>
      </c>
      <c r="W1091" s="404" t="s">
        <v>662</v>
      </c>
      <c r="X1091" s="453" t="str">
        <f t="shared" si="16"/>
        <v/>
      </c>
    </row>
    <row r="1092" spans="1:24" s="184" customFormat="1" x14ac:dyDescent="0.2">
      <c r="A1092" s="287">
        <v>55661</v>
      </c>
      <c r="B1092" s="288" t="s">
        <v>38</v>
      </c>
      <c r="C1092" s="288" t="s">
        <v>1387</v>
      </c>
      <c r="D1092" s="288" t="s">
        <v>1964</v>
      </c>
      <c r="E1092" s="288" t="s">
        <v>1964</v>
      </c>
      <c r="F1092" s="287">
        <v>13538</v>
      </c>
      <c r="G1092" s="288" t="s">
        <v>101</v>
      </c>
      <c r="H1092" s="288" t="s">
        <v>1393</v>
      </c>
      <c r="I1092" s="288" t="s">
        <v>63</v>
      </c>
      <c r="J1092" s="287">
        <v>22</v>
      </c>
      <c r="K1092" s="287">
        <v>2</v>
      </c>
      <c r="L1092" s="288" t="s">
        <v>57</v>
      </c>
      <c r="M1092" s="288" t="s">
        <v>46</v>
      </c>
      <c r="N1092" s="288" t="s">
        <v>51</v>
      </c>
      <c r="O1092" s="288" t="s">
        <v>51</v>
      </c>
      <c r="P1092" s="288" t="s">
        <v>52</v>
      </c>
      <c r="Q1092" s="289">
        <v>87472</v>
      </c>
      <c r="R1092" s="289">
        <v>87472</v>
      </c>
      <c r="S1092" s="289">
        <v>506551</v>
      </c>
      <c r="T1092" s="289">
        <v>506551</v>
      </c>
      <c r="U1092" s="289">
        <v>42819.813999999998</v>
      </c>
      <c r="V1092" s="287">
        <v>2017</v>
      </c>
      <c r="W1092" s="404" t="s">
        <v>662</v>
      </c>
      <c r="X1092" s="453" t="str">
        <f t="shared" si="16"/>
        <v/>
      </c>
    </row>
    <row r="1093" spans="1:24" s="184" customFormat="1" x14ac:dyDescent="0.2">
      <c r="A1093" s="287">
        <v>55661</v>
      </c>
      <c r="B1093" s="288" t="s">
        <v>38</v>
      </c>
      <c r="C1093" s="288" t="s">
        <v>1387</v>
      </c>
      <c r="D1093" s="288" t="s">
        <v>1964</v>
      </c>
      <c r="E1093" s="288" t="s">
        <v>1964</v>
      </c>
      <c r="F1093" s="287">
        <v>13538</v>
      </c>
      <c r="G1093" s="288" t="s">
        <v>101</v>
      </c>
      <c r="H1093" s="288" t="s">
        <v>1393</v>
      </c>
      <c r="I1093" s="288" t="s">
        <v>63</v>
      </c>
      <c r="J1093" s="287">
        <v>22</v>
      </c>
      <c r="K1093" s="287">
        <v>2</v>
      </c>
      <c r="L1093" s="288" t="s">
        <v>57</v>
      </c>
      <c r="M1093" s="288" t="s">
        <v>46</v>
      </c>
      <c r="N1093" s="288" t="s">
        <v>44</v>
      </c>
      <c r="O1093" s="288" t="s">
        <v>44</v>
      </c>
      <c r="P1093" s="288" t="s">
        <v>1195</v>
      </c>
      <c r="Q1093" s="289">
        <v>5622658</v>
      </c>
      <c r="R1093" s="289">
        <v>5622658</v>
      </c>
      <c r="S1093" s="289">
        <v>5772880</v>
      </c>
      <c r="T1093" s="289">
        <v>5772880</v>
      </c>
      <c r="U1093" s="289">
        <v>486047.19</v>
      </c>
      <c r="V1093" s="287">
        <v>2017</v>
      </c>
      <c r="W1093" s="404" t="s">
        <v>662</v>
      </c>
      <c r="X1093" s="453" t="str">
        <f t="shared" si="16"/>
        <v/>
      </c>
    </row>
    <row r="1094" spans="1:24" s="184" customFormat="1" x14ac:dyDescent="0.2">
      <c r="A1094" s="287">
        <v>55699</v>
      </c>
      <c r="B1094" s="288" t="s">
        <v>38</v>
      </c>
      <c r="C1094" s="288" t="s">
        <v>1387</v>
      </c>
      <c r="D1094" s="288" t="s">
        <v>1153</v>
      </c>
      <c r="E1094" s="288" t="s">
        <v>1153</v>
      </c>
      <c r="F1094" s="287">
        <v>1268</v>
      </c>
      <c r="G1094" s="288" t="s">
        <v>62</v>
      </c>
      <c r="H1094" s="288" t="s">
        <v>1392</v>
      </c>
      <c r="I1094" s="288" t="s">
        <v>63</v>
      </c>
      <c r="J1094" s="287">
        <v>22</v>
      </c>
      <c r="K1094" s="287">
        <v>2</v>
      </c>
      <c r="L1094" s="288" t="s">
        <v>57</v>
      </c>
      <c r="M1094" s="288" t="s">
        <v>55</v>
      </c>
      <c r="N1094" s="288" t="s">
        <v>44</v>
      </c>
      <c r="O1094" s="288" t="s">
        <v>44</v>
      </c>
      <c r="P1094" s="288" t="s">
        <v>1195</v>
      </c>
      <c r="Q1094" s="289">
        <v>1067090</v>
      </c>
      <c r="R1094" s="289">
        <v>1067090</v>
      </c>
      <c r="S1094" s="289">
        <v>1067090</v>
      </c>
      <c r="T1094" s="289">
        <v>1067090</v>
      </c>
      <c r="U1094" s="289">
        <v>99575</v>
      </c>
      <c r="V1094" s="287">
        <v>2017</v>
      </c>
      <c r="W1094" s="404" t="s">
        <v>662</v>
      </c>
      <c r="X1094" s="453" t="str">
        <f t="shared" si="16"/>
        <v/>
      </c>
    </row>
    <row r="1095" spans="1:24" s="184" customFormat="1" x14ac:dyDescent="0.2">
      <c r="A1095" s="287">
        <v>55757</v>
      </c>
      <c r="B1095" s="288" t="s">
        <v>38</v>
      </c>
      <c r="C1095" s="288" t="s">
        <v>1387</v>
      </c>
      <c r="D1095" s="288" t="s">
        <v>1154</v>
      </c>
      <c r="E1095" s="288" t="s">
        <v>1155</v>
      </c>
      <c r="F1095" s="287">
        <v>12758</v>
      </c>
      <c r="G1095" s="288" t="s">
        <v>62</v>
      </c>
      <c r="H1095" s="288" t="s">
        <v>1392</v>
      </c>
      <c r="I1095" s="288" t="s">
        <v>63</v>
      </c>
      <c r="J1095" s="287">
        <v>22</v>
      </c>
      <c r="K1095" s="287">
        <v>2</v>
      </c>
      <c r="L1095" s="288" t="s">
        <v>57</v>
      </c>
      <c r="M1095" s="288" t="s">
        <v>56</v>
      </c>
      <c r="N1095" s="288" t="s">
        <v>68</v>
      </c>
      <c r="O1095" s="288" t="s">
        <v>69</v>
      </c>
      <c r="P1095" s="288" t="s">
        <v>1195</v>
      </c>
      <c r="Q1095" s="289">
        <v>1055455</v>
      </c>
      <c r="R1095" s="289">
        <v>1055455</v>
      </c>
      <c r="S1095" s="289">
        <v>601609</v>
      </c>
      <c r="T1095" s="289">
        <v>601609</v>
      </c>
      <c r="U1095" s="289">
        <v>39561</v>
      </c>
      <c r="V1095" s="287">
        <v>2017</v>
      </c>
      <c r="W1095" s="404"/>
      <c r="X1095" s="453" t="str">
        <f t="shared" ref="X1095:X1158" si="17">IF(OR(K1095&gt;3,T1095=0),"",IF(N1095="WDS",T1095/U1095,""))</f>
        <v/>
      </c>
    </row>
    <row r="1096" spans="1:24" s="184" customFormat="1" x14ac:dyDescent="0.2">
      <c r="A1096" s="287">
        <v>55769</v>
      </c>
      <c r="B1096" s="288" t="s">
        <v>38</v>
      </c>
      <c r="C1096" s="288" t="s">
        <v>1387</v>
      </c>
      <c r="D1096" s="288" t="s">
        <v>1156</v>
      </c>
      <c r="E1096" s="288" t="s">
        <v>1156</v>
      </c>
      <c r="F1096" s="287">
        <v>49880</v>
      </c>
      <c r="G1096" s="288" t="s">
        <v>62</v>
      </c>
      <c r="H1096" s="288" t="s">
        <v>1392</v>
      </c>
      <c r="I1096" s="288" t="s">
        <v>63</v>
      </c>
      <c r="J1096" s="287">
        <v>22</v>
      </c>
      <c r="K1096" s="287">
        <v>2</v>
      </c>
      <c r="L1096" s="288" t="s">
        <v>57</v>
      </c>
      <c r="M1096" s="288" t="s">
        <v>76</v>
      </c>
      <c r="N1096" s="288" t="s">
        <v>77</v>
      </c>
      <c r="O1096" s="288" t="s">
        <v>77</v>
      </c>
      <c r="P1096" s="288" t="s">
        <v>1387</v>
      </c>
      <c r="Q1096" s="289">
        <v>0</v>
      </c>
      <c r="R1096" s="289">
        <v>0</v>
      </c>
      <c r="S1096" s="289">
        <v>189741</v>
      </c>
      <c r="T1096" s="289">
        <v>189741</v>
      </c>
      <c r="U1096" s="289">
        <v>20595</v>
      </c>
      <c r="V1096" s="287">
        <v>2017</v>
      </c>
      <c r="W1096" s="460"/>
      <c r="X1096" s="453" t="str">
        <f t="shared" si="17"/>
        <v/>
      </c>
    </row>
    <row r="1097" spans="1:24" s="184" customFormat="1" x14ac:dyDescent="0.2">
      <c r="A1097" s="287">
        <v>55776</v>
      </c>
      <c r="B1097" s="288" t="s">
        <v>38</v>
      </c>
      <c r="C1097" s="288" t="s">
        <v>1387</v>
      </c>
      <c r="D1097" s="288" t="s">
        <v>1157</v>
      </c>
      <c r="E1097" s="288" t="s">
        <v>1012</v>
      </c>
      <c r="F1097" s="287">
        <v>21148</v>
      </c>
      <c r="G1097" s="288" t="s">
        <v>86</v>
      </c>
      <c r="H1097" s="288" t="s">
        <v>1393</v>
      </c>
      <c r="I1097" s="288" t="s">
        <v>63</v>
      </c>
      <c r="J1097" s="287">
        <v>22</v>
      </c>
      <c r="K1097" s="287">
        <v>2</v>
      </c>
      <c r="L1097" s="288" t="s">
        <v>57</v>
      </c>
      <c r="M1097" s="288" t="s">
        <v>56</v>
      </c>
      <c r="N1097" s="288" t="s">
        <v>68</v>
      </c>
      <c r="O1097" s="288" t="s">
        <v>69</v>
      </c>
      <c r="P1097" s="288" t="s">
        <v>1195</v>
      </c>
      <c r="Q1097" s="289">
        <v>103646</v>
      </c>
      <c r="R1097" s="289">
        <v>103646</v>
      </c>
      <c r="S1097" s="289">
        <v>51827</v>
      </c>
      <c r="T1097" s="289">
        <v>51827</v>
      </c>
      <c r="U1097" s="289">
        <v>3240</v>
      </c>
      <c r="V1097" s="287">
        <v>2017</v>
      </c>
      <c r="W1097" s="404"/>
      <c r="X1097" s="453" t="str">
        <f t="shared" si="17"/>
        <v/>
      </c>
    </row>
    <row r="1098" spans="1:24" s="184" customFormat="1" x14ac:dyDescent="0.2">
      <c r="A1098" s="287">
        <v>55786</v>
      </c>
      <c r="B1098" s="288" t="s">
        <v>38</v>
      </c>
      <c r="C1098" s="288" t="s">
        <v>1387</v>
      </c>
      <c r="D1098" s="288" t="s">
        <v>1223</v>
      </c>
      <c r="E1098" s="288" t="s">
        <v>1223</v>
      </c>
      <c r="F1098" s="287">
        <v>56852</v>
      </c>
      <c r="G1098" s="288" t="s">
        <v>62</v>
      </c>
      <c r="H1098" s="288" t="s">
        <v>1392</v>
      </c>
      <c r="I1098" s="288" t="s">
        <v>63</v>
      </c>
      <c r="J1098" s="287">
        <v>22</v>
      </c>
      <c r="K1098" s="287">
        <v>2</v>
      </c>
      <c r="L1098" s="288" t="s">
        <v>57</v>
      </c>
      <c r="M1098" s="288" t="s">
        <v>55</v>
      </c>
      <c r="N1098" s="288" t="s">
        <v>44</v>
      </c>
      <c r="O1098" s="288" t="s">
        <v>44</v>
      </c>
      <c r="P1098" s="288" t="s">
        <v>1195</v>
      </c>
      <c r="Q1098" s="289">
        <v>733619</v>
      </c>
      <c r="R1098" s="289">
        <v>733619</v>
      </c>
      <c r="S1098" s="289">
        <v>755627</v>
      </c>
      <c r="T1098" s="289">
        <v>755627</v>
      </c>
      <c r="U1098" s="289">
        <v>72148</v>
      </c>
      <c r="V1098" s="287">
        <v>2017</v>
      </c>
      <c r="W1098" s="404" t="s">
        <v>662</v>
      </c>
      <c r="X1098" s="453" t="str">
        <f t="shared" si="17"/>
        <v/>
      </c>
    </row>
    <row r="1099" spans="1:24" s="184" customFormat="1" x14ac:dyDescent="0.2">
      <c r="A1099" s="287">
        <v>55787</v>
      </c>
      <c r="B1099" s="288" t="s">
        <v>38</v>
      </c>
      <c r="C1099" s="288" t="s">
        <v>1387</v>
      </c>
      <c r="D1099" s="288" t="s">
        <v>1224</v>
      </c>
      <c r="E1099" s="288" t="s">
        <v>1224</v>
      </c>
      <c r="F1099" s="287">
        <v>56853</v>
      </c>
      <c r="G1099" s="288" t="s">
        <v>62</v>
      </c>
      <c r="H1099" s="288" t="s">
        <v>1392</v>
      </c>
      <c r="I1099" s="288" t="s">
        <v>63</v>
      </c>
      <c r="J1099" s="287">
        <v>22</v>
      </c>
      <c r="K1099" s="287">
        <v>2</v>
      </c>
      <c r="L1099" s="288" t="s">
        <v>57</v>
      </c>
      <c r="M1099" s="288" t="s">
        <v>55</v>
      </c>
      <c r="N1099" s="288" t="s">
        <v>51</v>
      </c>
      <c r="O1099" s="288" t="s">
        <v>51</v>
      </c>
      <c r="P1099" s="288" t="s">
        <v>52</v>
      </c>
      <c r="Q1099" s="289">
        <v>0</v>
      </c>
      <c r="R1099" s="289">
        <v>0</v>
      </c>
      <c r="S1099" s="289">
        <v>0</v>
      </c>
      <c r="T1099" s="289">
        <v>0</v>
      </c>
      <c r="U1099" s="289">
        <v>0</v>
      </c>
      <c r="V1099" s="287">
        <v>2017</v>
      </c>
      <c r="W1099" s="404" t="s">
        <v>662</v>
      </c>
      <c r="X1099" s="453" t="str">
        <f t="shared" si="17"/>
        <v/>
      </c>
    </row>
    <row r="1100" spans="1:24" s="184" customFormat="1" x14ac:dyDescent="0.2">
      <c r="A1100" s="287">
        <v>55787</v>
      </c>
      <c r="B1100" s="288" t="s">
        <v>38</v>
      </c>
      <c r="C1100" s="288" t="s">
        <v>1387</v>
      </c>
      <c r="D1100" s="288" t="s">
        <v>1224</v>
      </c>
      <c r="E1100" s="288" t="s">
        <v>1224</v>
      </c>
      <c r="F1100" s="287">
        <v>56853</v>
      </c>
      <c r="G1100" s="288" t="s">
        <v>62</v>
      </c>
      <c r="H1100" s="288" t="s">
        <v>1392</v>
      </c>
      <c r="I1100" s="288" t="s">
        <v>63</v>
      </c>
      <c r="J1100" s="287">
        <v>22</v>
      </c>
      <c r="K1100" s="287">
        <v>2</v>
      </c>
      <c r="L1100" s="288" t="s">
        <v>57</v>
      </c>
      <c r="M1100" s="288" t="s">
        <v>55</v>
      </c>
      <c r="N1100" s="288" t="s">
        <v>81</v>
      </c>
      <c r="O1100" s="288" t="s">
        <v>72</v>
      </c>
      <c r="P1100" s="288" t="s">
        <v>52</v>
      </c>
      <c r="Q1100" s="289">
        <v>7837</v>
      </c>
      <c r="R1100" s="289">
        <v>7837</v>
      </c>
      <c r="S1100" s="289">
        <v>43886</v>
      </c>
      <c r="T1100" s="289">
        <v>43886</v>
      </c>
      <c r="U1100" s="289">
        <v>4496</v>
      </c>
      <c r="V1100" s="287">
        <v>2017</v>
      </c>
      <c r="W1100" s="404" t="s">
        <v>662</v>
      </c>
      <c r="X1100" s="453" t="str">
        <f t="shared" si="17"/>
        <v/>
      </c>
    </row>
    <row r="1101" spans="1:24" s="184" customFormat="1" x14ac:dyDescent="0.2">
      <c r="A1101" s="287">
        <v>55790</v>
      </c>
      <c r="B1101" s="288" t="s">
        <v>38</v>
      </c>
      <c r="C1101" s="288" t="s">
        <v>1387</v>
      </c>
      <c r="D1101" s="288" t="s">
        <v>1158</v>
      </c>
      <c r="E1101" s="288" t="s">
        <v>930</v>
      </c>
      <c r="F1101" s="287">
        <v>34688</v>
      </c>
      <c r="G1101" s="288" t="s">
        <v>62</v>
      </c>
      <c r="H1101" s="288" t="s">
        <v>1392</v>
      </c>
      <c r="I1101" s="288" t="s">
        <v>63</v>
      </c>
      <c r="J1101" s="287">
        <v>22</v>
      </c>
      <c r="K1101" s="287">
        <v>2</v>
      </c>
      <c r="L1101" s="288" t="s">
        <v>57</v>
      </c>
      <c r="M1101" s="288" t="s">
        <v>76</v>
      </c>
      <c r="N1101" s="288" t="s">
        <v>77</v>
      </c>
      <c r="O1101" s="288" t="s">
        <v>77</v>
      </c>
      <c r="P1101" s="288" t="s">
        <v>1387</v>
      </c>
      <c r="Q1101" s="289">
        <v>0</v>
      </c>
      <c r="R1101" s="289">
        <v>0</v>
      </c>
      <c r="S1101" s="289">
        <v>409499</v>
      </c>
      <c r="T1101" s="289">
        <v>409499</v>
      </c>
      <c r="U1101" s="289">
        <v>44448</v>
      </c>
      <c r="V1101" s="287">
        <v>2017</v>
      </c>
      <c r="W1101" s="460"/>
      <c r="X1101" s="453" t="str">
        <f t="shared" si="17"/>
        <v/>
      </c>
    </row>
    <row r="1102" spans="1:24" s="184" customFormat="1" x14ac:dyDescent="0.2">
      <c r="A1102" s="287">
        <v>55860</v>
      </c>
      <c r="B1102" s="288" t="s">
        <v>38</v>
      </c>
      <c r="C1102" s="288" t="s">
        <v>1387</v>
      </c>
      <c r="D1102" s="288" t="s">
        <v>1159</v>
      </c>
      <c r="E1102" s="288" t="s">
        <v>1160</v>
      </c>
      <c r="F1102" s="287">
        <v>25771</v>
      </c>
      <c r="G1102" s="288" t="s">
        <v>46</v>
      </c>
      <c r="H1102" s="288" t="s">
        <v>1393</v>
      </c>
      <c r="I1102" s="288" t="s">
        <v>63</v>
      </c>
      <c r="J1102" s="287">
        <v>22</v>
      </c>
      <c r="K1102" s="287">
        <v>2</v>
      </c>
      <c r="L1102" s="288" t="s">
        <v>57</v>
      </c>
      <c r="M1102" s="288" t="s">
        <v>40</v>
      </c>
      <c r="N1102" s="288" t="s">
        <v>41</v>
      </c>
      <c r="O1102" s="288" t="s">
        <v>42</v>
      </c>
      <c r="P1102" s="288" t="s">
        <v>1387</v>
      </c>
      <c r="Q1102" s="289">
        <v>0</v>
      </c>
      <c r="R1102" s="289">
        <v>0</v>
      </c>
      <c r="S1102" s="289">
        <v>68314</v>
      </c>
      <c r="T1102" s="289">
        <v>68314</v>
      </c>
      <c r="U1102" s="289">
        <v>7415</v>
      </c>
      <c r="V1102" s="287">
        <v>2017</v>
      </c>
      <c r="W1102" s="404"/>
      <c r="X1102" s="453" t="str">
        <f t="shared" si="17"/>
        <v/>
      </c>
    </row>
    <row r="1103" spans="1:24" s="184" customFormat="1" x14ac:dyDescent="0.2">
      <c r="A1103" s="287">
        <v>55969</v>
      </c>
      <c r="B1103" s="288" t="s">
        <v>38</v>
      </c>
      <c r="C1103" s="288" t="s">
        <v>1387</v>
      </c>
      <c r="D1103" s="288" t="s">
        <v>1161</v>
      </c>
      <c r="E1103" s="288" t="s">
        <v>1161</v>
      </c>
      <c r="F1103" s="287">
        <v>7308</v>
      </c>
      <c r="G1103" s="288" t="s">
        <v>62</v>
      </c>
      <c r="H1103" s="288" t="s">
        <v>1392</v>
      </c>
      <c r="I1103" s="288" t="s">
        <v>63</v>
      </c>
      <c r="J1103" s="287">
        <v>22</v>
      </c>
      <c r="K1103" s="287">
        <v>2</v>
      </c>
      <c r="L1103" s="288" t="s">
        <v>57</v>
      </c>
      <c r="M1103" s="288" t="s">
        <v>55</v>
      </c>
      <c r="N1103" s="288" t="s">
        <v>51</v>
      </c>
      <c r="O1103" s="288" t="s">
        <v>51</v>
      </c>
      <c r="P1103" s="288" t="s">
        <v>52</v>
      </c>
      <c r="Q1103" s="289">
        <v>0</v>
      </c>
      <c r="R1103" s="289">
        <v>0</v>
      </c>
      <c r="S1103" s="289">
        <v>0</v>
      </c>
      <c r="T1103" s="289">
        <v>0</v>
      </c>
      <c r="U1103" s="289">
        <v>0</v>
      </c>
      <c r="V1103" s="287">
        <v>2017</v>
      </c>
      <c r="W1103" s="404" t="s">
        <v>662</v>
      </c>
      <c r="X1103" s="453" t="str">
        <f t="shared" si="17"/>
        <v/>
      </c>
    </row>
    <row r="1104" spans="1:24" s="184" customFormat="1" x14ac:dyDescent="0.2">
      <c r="A1104" s="287">
        <v>55969</v>
      </c>
      <c r="B1104" s="288" t="s">
        <v>38</v>
      </c>
      <c r="C1104" s="288" t="s">
        <v>1387</v>
      </c>
      <c r="D1104" s="288" t="s">
        <v>1161</v>
      </c>
      <c r="E1104" s="288" t="s">
        <v>1161</v>
      </c>
      <c r="F1104" s="287">
        <v>7308</v>
      </c>
      <c r="G1104" s="288" t="s">
        <v>62</v>
      </c>
      <c r="H1104" s="288" t="s">
        <v>1392</v>
      </c>
      <c r="I1104" s="288" t="s">
        <v>63</v>
      </c>
      <c r="J1104" s="287">
        <v>22</v>
      </c>
      <c r="K1104" s="287">
        <v>2</v>
      </c>
      <c r="L1104" s="288" t="s">
        <v>57</v>
      </c>
      <c r="M1104" s="288" t="s">
        <v>55</v>
      </c>
      <c r="N1104" s="288" t="s">
        <v>81</v>
      </c>
      <c r="O1104" s="288" t="s">
        <v>72</v>
      </c>
      <c r="P1104" s="288" t="s">
        <v>52</v>
      </c>
      <c r="Q1104" s="289">
        <v>17920</v>
      </c>
      <c r="R1104" s="289">
        <v>17920</v>
      </c>
      <c r="S1104" s="289">
        <v>102235</v>
      </c>
      <c r="T1104" s="289">
        <v>102235</v>
      </c>
      <c r="U1104" s="289">
        <v>8802</v>
      </c>
      <c r="V1104" s="287">
        <v>2017</v>
      </c>
      <c r="W1104" s="404" t="s">
        <v>662</v>
      </c>
      <c r="X1104" s="453" t="str">
        <f t="shared" si="17"/>
        <v/>
      </c>
    </row>
    <row r="1105" spans="1:24" s="184" customFormat="1" x14ac:dyDescent="0.2">
      <c r="A1105" s="287">
        <v>55999</v>
      </c>
      <c r="B1105" s="288" t="s">
        <v>59</v>
      </c>
      <c r="C1105" s="288" t="s">
        <v>1387</v>
      </c>
      <c r="D1105" s="288" t="s">
        <v>1162</v>
      </c>
      <c r="E1105" s="288" t="s">
        <v>1163</v>
      </c>
      <c r="F1105" s="287">
        <v>56221</v>
      </c>
      <c r="G1105" s="288" t="s">
        <v>86</v>
      </c>
      <c r="H1105" s="288" t="s">
        <v>1393</v>
      </c>
      <c r="I1105" s="288" t="s">
        <v>63</v>
      </c>
      <c r="J1105" s="287">
        <v>22</v>
      </c>
      <c r="K1105" s="287">
        <v>3</v>
      </c>
      <c r="L1105" s="288" t="s">
        <v>60</v>
      </c>
      <c r="M1105" s="288" t="s">
        <v>56</v>
      </c>
      <c r="N1105" s="288" t="s">
        <v>51</v>
      </c>
      <c r="O1105" s="288" t="s">
        <v>51</v>
      </c>
      <c r="P1105" s="288" t="s">
        <v>52</v>
      </c>
      <c r="Q1105" s="289">
        <v>0</v>
      </c>
      <c r="R1105" s="289">
        <v>0</v>
      </c>
      <c r="S1105" s="289">
        <v>0</v>
      </c>
      <c r="T1105" s="289">
        <v>0</v>
      </c>
      <c r="U1105" s="289">
        <v>0</v>
      </c>
      <c r="V1105" s="287">
        <v>2017</v>
      </c>
      <c r="W1105" s="404"/>
      <c r="X1105" s="453" t="str">
        <f t="shared" si="17"/>
        <v/>
      </c>
    </row>
    <row r="1106" spans="1:24" s="184" customFormat="1" x14ac:dyDescent="0.2">
      <c r="A1106" s="287">
        <v>55999</v>
      </c>
      <c r="B1106" s="288" t="s">
        <v>59</v>
      </c>
      <c r="C1106" s="288" t="s">
        <v>1387</v>
      </c>
      <c r="D1106" s="288" t="s">
        <v>1162</v>
      </c>
      <c r="E1106" s="288" t="s">
        <v>1163</v>
      </c>
      <c r="F1106" s="287">
        <v>56221</v>
      </c>
      <c r="G1106" s="288" t="s">
        <v>86</v>
      </c>
      <c r="H1106" s="288" t="s">
        <v>1393</v>
      </c>
      <c r="I1106" s="288" t="s">
        <v>63</v>
      </c>
      <c r="J1106" s="287">
        <v>22</v>
      </c>
      <c r="K1106" s="287">
        <v>3</v>
      </c>
      <c r="L1106" s="288" t="s">
        <v>60</v>
      </c>
      <c r="M1106" s="288" t="s">
        <v>56</v>
      </c>
      <c r="N1106" s="288" t="s">
        <v>44</v>
      </c>
      <c r="O1106" s="288" t="s">
        <v>44</v>
      </c>
      <c r="P1106" s="288" t="s">
        <v>1195</v>
      </c>
      <c r="Q1106" s="289">
        <v>189165</v>
      </c>
      <c r="R1106" s="289">
        <v>54507</v>
      </c>
      <c r="S1106" s="289">
        <v>197111</v>
      </c>
      <c r="T1106" s="289">
        <v>56796</v>
      </c>
      <c r="U1106" s="289">
        <v>12981</v>
      </c>
      <c r="V1106" s="287">
        <v>2017</v>
      </c>
      <c r="W1106" s="404"/>
      <c r="X1106" s="453" t="str">
        <f t="shared" si="17"/>
        <v/>
      </c>
    </row>
    <row r="1107" spans="1:24" s="184" customFormat="1" x14ac:dyDescent="0.2">
      <c r="A1107" s="287">
        <v>56032</v>
      </c>
      <c r="B1107" s="288" t="s">
        <v>38</v>
      </c>
      <c r="C1107" s="288" t="s">
        <v>1387</v>
      </c>
      <c r="D1107" s="288" t="s">
        <v>1164</v>
      </c>
      <c r="E1107" s="288" t="s">
        <v>1165</v>
      </c>
      <c r="F1107" s="287">
        <v>49845</v>
      </c>
      <c r="G1107" s="288" t="s">
        <v>62</v>
      </c>
      <c r="H1107" s="288" t="s">
        <v>1392</v>
      </c>
      <c r="I1107" s="288" t="s">
        <v>63</v>
      </c>
      <c r="J1107" s="287">
        <v>22</v>
      </c>
      <c r="K1107" s="287">
        <v>2</v>
      </c>
      <c r="L1107" s="288" t="s">
        <v>57</v>
      </c>
      <c r="M1107" s="288" t="s">
        <v>55</v>
      </c>
      <c r="N1107" s="288" t="s">
        <v>81</v>
      </c>
      <c r="O1107" s="288" t="s">
        <v>72</v>
      </c>
      <c r="P1107" s="288" t="s">
        <v>52</v>
      </c>
      <c r="Q1107" s="289">
        <v>1007</v>
      </c>
      <c r="R1107" s="289">
        <v>1007</v>
      </c>
      <c r="S1107" s="289">
        <v>5641</v>
      </c>
      <c r="T1107" s="289">
        <v>5641</v>
      </c>
      <c r="U1107" s="289">
        <v>547.53599999999994</v>
      </c>
      <c r="V1107" s="287">
        <v>2017</v>
      </c>
      <c r="W1107" s="404" t="s">
        <v>662</v>
      </c>
      <c r="X1107" s="453" t="str">
        <f t="shared" si="17"/>
        <v/>
      </c>
    </row>
    <row r="1108" spans="1:24" s="184" customFormat="1" x14ac:dyDescent="0.2">
      <c r="A1108" s="287">
        <v>56032</v>
      </c>
      <c r="B1108" s="288" t="s">
        <v>38</v>
      </c>
      <c r="C1108" s="288" t="s">
        <v>1387</v>
      </c>
      <c r="D1108" s="288" t="s">
        <v>1164</v>
      </c>
      <c r="E1108" s="288" t="s">
        <v>1165</v>
      </c>
      <c r="F1108" s="287">
        <v>49845</v>
      </c>
      <c r="G1108" s="288" t="s">
        <v>62</v>
      </c>
      <c r="H1108" s="288" t="s">
        <v>1392</v>
      </c>
      <c r="I1108" s="288" t="s">
        <v>63</v>
      </c>
      <c r="J1108" s="287">
        <v>22</v>
      </c>
      <c r="K1108" s="287">
        <v>2</v>
      </c>
      <c r="L1108" s="288" t="s">
        <v>57</v>
      </c>
      <c r="M1108" s="288" t="s">
        <v>55</v>
      </c>
      <c r="N1108" s="288" t="s">
        <v>44</v>
      </c>
      <c r="O1108" s="288" t="s">
        <v>44</v>
      </c>
      <c r="P1108" s="288" t="s">
        <v>1195</v>
      </c>
      <c r="Q1108" s="289">
        <v>859748</v>
      </c>
      <c r="R1108" s="289">
        <v>859748</v>
      </c>
      <c r="S1108" s="289">
        <v>876943</v>
      </c>
      <c r="T1108" s="289">
        <v>876943</v>
      </c>
      <c r="U1108" s="289">
        <v>85146.464000000007</v>
      </c>
      <c r="V1108" s="287">
        <v>2017</v>
      </c>
      <c r="W1108" s="404" t="s">
        <v>662</v>
      </c>
      <c r="X1108" s="453" t="str">
        <f t="shared" si="17"/>
        <v/>
      </c>
    </row>
    <row r="1109" spans="1:24" s="184" customFormat="1" x14ac:dyDescent="0.2">
      <c r="A1109" s="287">
        <v>56141</v>
      </c>
      <c r="B1109" s="288" t="s">
        <v>38</v>
      </c>
      <c r="C1109" s="288" t="s">
        <v>1387</v>
      </c>
      <c r="D1109" s="288" t="s">
        <v>1166</v>
      </c>
      <c r="E1109" s="288" t="s">
        <v>1167</v>
      </c>
      <c r="F1109" s="287">
        <v>49786</v>
      </c>
      <c r="G1109" s="288" t="s">
        <v>62</v>
      </c>
      <c r="H1109" s="288" t="s">
        <v>1392</v>
      </c>
      <c r="I1109" s="288" t="s">
        <v>63</v>
      </c>
      <c r="J1109" s="287">
        <v>22</v>
      </c>
      <c r="K1109" s="287">
        <v>2</v>
      </c>
      <c r="L1109" s="288" t="s">
        <v>57</v>
      </c>
      <c r="M1109" s="288" t="s">
        <v>55</v>
      </c>
      <c r="N1109" s="288" t="s">
        <v>81</v>
      </c>
      <c r="O1109" s="288" t="s">
        <v>72</v>
      </c>
      <c r="P1109" s="288" t="s">
        <v>52</v>
      </c>
      <c r="Q1109" s="289">
        <v>13382</v>
      </c>
      <c r="R1109" s="289">
        <v>13382</v>
      </c>
      <c r="S1109" s="289">
        <v>78956</v>
      </c>
      <c r="T1109" s="289">
        <v>78956</v>
      </c>
      <c r="U1109" s="289">
        <v>7358</v>
      </c>
      <c r="V1109" s="287">
        <v>2017</v>
      </c>
      <c r="W1109" s="404"/>
      <c r="X1109" s="453" t="str">
        <f t="shared" si="17"/>
        <v/>
      </c>
    </row>
    <row r="1110" spans="1:24" s="184" customFormat="1" x14ac:dyDescent="0.2">
      <c r="A1110" s="287">
        <v>56188</v>
      </c>
      <c r="B1110" s="288" t="s">
        <v>38</v>
      </c>
      <c r="C1110" s="288" t="s">
        <v>1387</v>
      </c>
      <c r="D1110" s="288" t="s">
        <v>1168</v>
      </c>
      <c r="E1110" s="288" t="s">
        <v>1168</v>
      </c>
      <c r="F1110" s="287">
        <v>49837</v>
      </c>
      <c r="G1110" s="288" t="s">
        <v>62</v>
      </c>
      <c r="H1110" s="288" t="s">
        <v>1392</v>
      </c>
      <c r="I1110" s="288" t="s">
        <v>63</v>
      </c>
      <c r="J1110" s="287">
        <v>22</v>
      </c>
      <c r="K1110" s="287">
        <v>2</v>
      </c>
      <c r="L1110" s="288" t="s">
        <v>57</v>
      </c>
      <c r="M1110" s="288" t="s">
        <v>43</v>
      </c>
      <c r="N1110" s="288" t="s">
        <v>81</v>
      </c>
      <c r="O1110" s="288" t="s">
        <v>72</v>
      </c>
      <c r="P1110" s="288" t="s">
        <v>52</v>
      </c>
      <c r="Q1110" s="289">
        <v>0</v>
      </c>
      <c r="R1110" s="289">
        <v>0</v>
      </c>
      <c r="S1110" s="289">
        <v>0</v>
      </c>
      <c r="T1110" s="289">
        <v>0</v>
      </c>
      <c r="U1110" s="289">
        <v>300.89800000000002</v>
      </c>
      <c r="V1110" s="287">
        <v>2017</v>
      </c>
      <c r="W1110" s="404" t="s">
        <v>662</v>
      </c>
      <c r="X1110" s="453" t="str">
        <f t="shared" si="17"/>
        <v/>
      </c>
    </row>
    <row r="1111" spans="1:24" s="184" customFormat="1" x14ac:dyDescent="0.2">
      <c r="A1111" s="287">
        <v>56188</v>
      </c>
      <c r="B1111" s="288" t="s">
        <v>38</v>
      </c>
      <c r="C1111" s="288" t="s">
        <v>1387</v>
      </c>
      <c r="D1111" s="288" t="s">
        <v>1168</v>
      </c>
      <c r="E1111" s="288" t="s">
        <v>1168</v>
      </c>
      <c r="F1111" s="287">
        <v>49837</v>
      </c>
      <c r="G1111" s="288" t="s">
        <v>62</v>
      </c>
      <c r="H1111" s="288" t="s">
        <v>1392</v>
      </c>
      <c r="I1111" s="288" t="s">
        <v>63</v>
      </c>
      <c r="J1111" s="287">
        <v>22</v>
      </c>
      <c r="K1111" s="287">
        <v>2</v>
      </c>
      <c r="L1111" s="288" t="s">
        <v>57</v>
      </c>
      <c r="M1111" s="288" t="s">
        <v>43</v>
      </c>
      <c r="N1111" s="288" t="s">
        <v>44</v>
      </c>
      <c r="O1111" s="288" t="s">
        <v>44</v>
      </c>
      <c r="P1111" s="288" t="s">
        <v>1195</v>
      </c>
      <c r="Q1111" s="289">
        <v>49026</v>
      </c>
      <c r="R1111" s="289">
        <v>49026</v>
      </c>
      <c r="S1111" s="289">
        <v>50400</v>
      </c>
      <c r="T1111" s="289">
        <v>50400</v>
      </c>
      <c r="U1111" s="289">
        <v>25692.101999999999</v>
      </c>
      <c r="V1111" s="287">
        <v>2017</v>
      </c>
      <c r="W1111" s="404" t="s">
        <v>662</v>
      </c>
      <c r="X1111" s="453" t="str">
        <f t="shared" si="17"/>
        <v/>
      </c>
    </row>
    <row r="1112" spans="1:24" s="184" customFormat="1" x14ac:dyDescent="0.2">
      <c r="A1112" s="287">
        <v>56188</v>
      </c>
      <c r="B1112" s="288" t="s">
        <v>38</v>
      </c>
      <c r="C1112" s="288" t="s">
        <v>1387</v>
      </c>
      <c r="D1112" s="288" t="s">
        <v>1168</v>
      </c>
      <c r="E1112" s="288" t="s">
        <v>1168</v>
      </c>
      <c r="F1112" s="287">
        <v>49837</v>
      </c>
      <c r="G1112" s="288" t="s">
        <v>62</v>
      </c>
      <c r="H1112" s="288" t="s">
        <v>1392</v>
      </c>
      <c r="I1112" s="288" t="s">
        <v>63</v>
      </c>
      <c r="J1112" s="287">
        <v>22</v>
      </c>
      <c r="K1112" s="287">
        <v>2</v>
      </c>
      <c r="L1112" s="288" t="s">
        <v>57</v>
      </c>
      <c r="M1112" s="288" t="s">
        <v>46</v>
      </c>
      <c r="N1112" s="288" t="s">
        <v>81</v>
      </c>
      <c r="O1112" s="288" t="s">
        <v>72</v>
      </c>
      <c r="P1112" s="288" t="s">
        <v>52</v>
      </c>
      <c r="Q1112" s="289">
        <v>2437</v>
      </c>
      <c r="R1112" s="289">
        <v>2437</v>
      </c>
      <c r="S1112" s="289">
        <v>13891</v>
      </c>
      <c r="T1112" s="289">
        <v>13891</v>
      </c>
      <c r="U1112" s="289">
        <v>1340.318</v>
      </c>
      <c r="V1112" s="287">
        <v>2017</v>
      </c>
      <c r="W1112" s="404" t="s">
        <v>662</v>
      </c>
      <c r="X1112" s="453" t="str">
        <f t="shared" si="17"/>
        <v/>
      </c>
    </row>
    <row r="1113" spans="1:24" s="184" customFormat="1" x14ac:dyDescent="0.2">
      <c r="A1113" s="287">
        <v>56188</v>
      </c>
      <c r="B1113" s="288" t="s">
        <v>38</v>
      </c>
      <c r="C1113" s="288" t="s">
        <v>1387</v>
      </c>
      <c r="D1113" s="288" t="s">
        <v>1168</v>
      </c>
      <c r="E1113" s="288" t="s">
        <v>1168</v>
      </c>
      <c r="F1113" s="287">
        <v>49837</v>
      </c>
      <c r="G1113" s="288" t="s">
        <v>62</v>
      </c>
      <c r="H1113" s="288" t="s">
        <v>1392</v>
      </c>
      <c r="I1113" s="288" t="s">
        <v>63</v>
      </c>
      <c r="J1113" s="287">
        <v>22</v>
      </c>
      <c r="K1113" s="287">
        <v>2</v>
      </c>
      <c r="L1113" s="288" t="s">
        <v>57</v>
      </c>
      <c r="M1113" s="288" t="s">
        <v>46</v>
      </c>
      <c r="N1113" s="288" t="s">
        <v>44</v>
      </c>
      <c r="O1113" s="288" t="s">
        <v>44</v>
      </c>
      <c r="P1113" s="288" t="s">
        <v>1195</v>
      </c>
      <c r="Q1113" s="289">
        <v>1016567</v>
      </c>
      <c r="R1113" s="289">
        <v>1016567</v>
      </c>
      <c r="S1113" s="289">
        <v>1044714</v>
      </c>
      <c r="T1113" s="289">
        <v>1044714</v>
      </c>
      <c r="U1113" s="289">
        <v>98726.682000000001</v>
      </c>
      <c r="V1113" s="287">
        <v>2017</v>
      </c>
      <c r="W1113" s="404" t="s">
        <v>662</v>
      </c>
      <c r="X1113" s="453" t="str">
        <f t="shared" si="17"/>
        <v/>
      </c>
    </row>
    <row r="1114" spans="1:24" s="184" customFormat="1" x14ac:dyDescent="0.2">
      <c r="A1114" s="287">
        <v>56189</v>
      </c>
      <c r="B1114" s="288" t="s">
        <v>38</v>
      </c>
      <c r="C1114" s="288" t="s">
        <v>1387</v>
      </c>
      <c r="D1114" s="288" t="s">
        <v>1169</v>
      </c>
      <c r="E1114" s="288" t="s">
        <v>1169</v>
      </c>
      <c r="F1114" s="287">
        <v>49840</v>
      </c>
      <c r="G1114" s="288" t="s">
        <v>46</v>
      </c>
      <c r="H1114" s="288" t="s">
        <v>1393</v>
      </c>
      <c r="I1114" s="288" t="s">
        <v>63</v>
      </c>
      <c r="J1114" s="287">
        <v>22</v>
      </c>
      <c r="K1114" s="287">
        <v>2</v>
      </c>
      <c r="L1114" s="288" t="s">
        <v>57</v>
      </c>
      <c r="M1114" s="288" t="s">
        <v>55</v>
      </c>
      <c r="N1114" s="288" t="s">
        <v>51</v>
      </c>
      <c r="O1114" s="288" t="s">
        <v>51</v>
      </c>
      <c r="P1114" s="288" t="s">
        <v>52</v>
      </c>
      <c r="Q1114" s="289">
        <v>2531</v>
      </c>
      <c r="R1114" s="289">
        <v>2531</v>
      </c>
      <c r="S1114" s="289">
        <v>14680</v>
      </c>
      <c r="T1114" s="289">
        <v>14680</v>
      </c>
      <c r="U1114" s="289">
        <v>1242</v>
      </c>
      <c r="V1114" s="287">
        <v>2017</v>
      </c>
      <c r="W1114" s="404"/>
      <c r="X1114" s="453" t="str">
        <f t="shared" si="17"/>
        <v/>
      </c>
    </row>
    <row r="1115" spans="1:24" s="184" customFormat="1" x14ac:dyDescent="0.2">
      <c r="A1115" s="287">
        <v>56196</v>
      </c>
      <c r="B1115" s="288" t="s">
        <v>38</v>
      </c>
      <c r="C1115" s="288" t="s">
        <v>1387</v>
      </c>
      <c r="D1115" s="288" t="s">
        <v>195</v>
      </c>
      <c r="E1115" s="288" t="s">
        <v>61</v>
      </c>
      <c r="F1115" s="287">
        <v>15296</v>
      </c>
      <c r="G1115" s="288" t="s">
        <v>62</v>
      </c>
      <c r="H1115" s="288" t="s">
        <v>1392</v>
      </c>
      <c r="I1115" s="288" t="s">
        <v>63</v>
      </c>
      <c r="J1115" s="287">
        <v>22</v>
      </c>
      <c r="K1115" s="287">
        <v>1</v>
      </c>
      <c r="L1115" s="288" t="s">
        <v>39</v>
      </c>
      <c r="M1115" s="288" t="s">
        <v>43</v>
      </c>
      <c r="N1115" s="288" t="s">
        <v>51</v>
      </c>
      <c r="O1115" s="288" t="s">
        <v>51</v>
      </c>
      <c r="P1115" s="288" t="s">
        <v>52</v>
      </c>
      <c r="Q1115" s="289">
        <v>0</v>
      </c>
      <c r="R1115" s="289">
        <v>0</v>
      </c>
      <c r="S1115" s="289">
        <v>0</v>
      </c>
      <c r="T1115" s="289">
        <v>0</v>
      </c>
      <c r="U1115" s="289">
        <v>3636.42</v>
      </c>
      <c r="V1115" s="287">
        <v>2017</v>
      </c>
      <c r="W1115" s="404" t="s">
        <v>662</v>
      </c>
      <c r="X1115" s="453" t="str">
        <f t="shared" si="17"/>
        <v/>
      </c>
    </row>
    <row r="1116" spans="1:24" s="184" customFormat="1" x14ac:dyDescent="0.2">
      <c r="A1116" s="287">
        <v>56196</v>
      </c>
      <c r="B1116" s="288" t="s">
        <v>38</v>
      </c>
      <c r="C1116" s="288" t="s">
        <v>1387</v>
      </c>
      <c r="D1116" s="288" t="s">
        <v>195</v>
      </c>
      <c r="E1116" s="288" t="s">
        <v>61</v>
      </c>
      <c r="F1116" s="287">
        <v>15296</v>
      </c>
      <c r="G1116" s="288" t="s">
        <v>62</v>
      </c>
      <c r="H1116" s="288" t="s">
        <v>1392</v>
      </c>
      <c r="I1116" s="288" t="s">
        <v>63</v>
      </c>
      <c r="J1116" s="287">
        <v>22</v>
      </c>
      <c r="K1116" s="287">
        <v>1</v>
      </c>
      <c r="L1116" s="288" t="s">
        <v>39</v>
      </c>
      <c r="M1116" s="288" t="s">
        <v>43</v>
      </c>
      <c r="N1116" s="288" t="s">
        <v>44</v>
      </c>
      <c r="O1116" s="288" t="s">
        <v>44</v>
      </c>
      <c r="P1116" s="288" t="s">
        <v>1195</v>
      </c>
      <c r="Q1116" s="289">
        <v>0</v>
      </c>
      <c r="R1116" s="289">
        <v>0</v>
      </c>
      <c r="S1116" s="289">
        <v>0</v>
      </c>
      <c r="T1116" s="289">
        <v>0</v>
      </c>
      <c r="U1116" s="289">
        <v>873374.58</v>
      </c>
      <c r="V1116" s="287">
        <v>2017</v>
      </c>
      <c r="W1116" s="404" t="s">
        <v>662</v>
      </c>
      <c r="X1116" s="453" t="str">
        <f t="shared" si="17"/>
        <v/>
      </c>
    </row>
    <row r="1117" spans="1:24" s="184" customFormat="1" x14ac:dyDescent="0.2">
      <c r="A1117" s="287">
        <v>56196</v>
      </c>
      <c r="B1117" s="288" t="s">
        <v>38</v>
      </c>
      <c r="C1117" s="288" t="s">
        <v>1387</v>
      </c>
      <c r="D1117" s="288" t="s">
        <v>195</v>
      </c>
      <c r="E1117" s="288" t="s">
        <v>61</v>
      </c>
      <c r="F1117" s="287">
        <v>15296</v>
      </c>
      <c r="G1117" s="288" t="s">
        <v>62</v>
      </c>
      <c r="H1117" s="288" t="s">
        <v>1392</v>
      </c>
      <c r="I1117" s="288" t="s">
        <v>63</v>
      </c>
      <c r="J1117" s="287">
        <v>22</v>
      </c>
      <c r="K1117" s="287">
        <v>1</v>
      </c>
      <c r="L1117" s="288" t="s">
        <v>39</v>
      </c>
      <c r="M1117" s="288" t="s">
        <v>46</v>
      </c>
      <c r="N1117" s="288" t="s">
        <v>51</v>
      </c>
      <c r="O1117" s="288" t="s">
        <v>51</v>
      </c>
      <c r="P1117" s="288" t="s">
        <v>52</v>
      </c>
      <c r="Q1117" s="289">
        <v>12747</v>
      </c>
      <c r="R1117" s="289">
        <v>12747</v>
      </c>
      <c r="S1117" s="289">
        <v>73105</v>
      </c>
      <c r="T1117" s="289">
        <v>73105</v>
      </c>
      <c r="U1117" s="289">
        <v>5739.7950000000001</v>
      </c>
      <c r="V1117" s="287">
        <v>2017</v>
      </c>
      <c r="W1117" s="404" t="s">
        <v>662</v>
      </c>
      <c r="X1117" s="453" t="str">
        <f t="shared" si="17"/>
        <v/>
      </c>
    </row>
    <row r="1118" spans="1:24" s="184" customFormat="1" x14ac:dyDescent="0.2">
      <c r="A1118" s="287">
        <v>56196</v>
      </c>
      <c r="B1118" s="288" t="s">
        <v>38</v>
      </c>
      <c r="C1118" s="288" t="s">
        <v>1387</v>
      </c>
      <c r="D1118" s="288" t="s">
        <v>195</v>
      </c>
      <c r="E1118" s="288" t="s">
        <v>61</v>
      </c>
      <c r="F1118" s="287">
        <v>15296</v>
      </c>
      <c r="G1118" s="288" t="s">
        <v>62</v>
      </c>
      <c r="H1118" s="288" t="s">
        <v>1392</v>
      </c>
      <c r="I1118" s="288" t="s">
        <v>63</v>
      </c>
      <c r="J1118" s="287">
        <v>22</v>
      </c>
      <c r="K1118" s="287">
        <v>1</v>
      </c>
      <c r="L1118" s="288" t="s">
        <v>39</v>
      </c>
      <c r="M1118" s="288" t="s">
        <v>46</v>
      </c>
      <c r="N1118" s="288" t="s">
        <v>81</v>
      </c>
      <c r="O1118" s="288" t="s">
        <v>72</v>
      </c>
      <c r="P1118" s="288" t="s">
        <v>52</v>
      </c>
      <c r="Q1118" s="289">
        <v>0</v>
      </c>
      <c r="R1118" s="289">
        <v>0</v>
      </c>
      <c r="S1118" s="289">
        <v>0</v>
      </c>
      <c r="T1118" s="289">
        <v>0</v>
      </c>
      <c r="U1118" s="289">
        <v>0</v>
      </c>
      <c r="V1118" s="287">
        <v>2017</v>
      </c>
      <c r="W1118" s="404" t="s">
        <v>662</v>
      </c>
      <c r="X1118" s="453" t="str">
        <f t="shared" si="17"/>
        <v/>
      </c>
    </row>
    <row r="1119" spans="1:24" s="184" customFormat="1" x14ac:dyDescent="0.2">
      <c r="A1119" s="287">
        <v>56196</v>
      </c>
      <c r="B1119" s="288" t="s">
        <v>38</v>
      </c>
      <c r="C1119" s="288" t="s">
        <v>1387</v>
      </c>
      <c r="D1119" s="288" t="s">
        <v>195</v>
      </c>
      <c r="E1119" s="288" t="s">
        <v>61</v>
      </c>
      <c r="F1119" s="287">
        <v>15296</v>
      </c>
      <c r="G1119" s="288" t="s">
        <v>62</v>
      </c>
      <c r="H1119" s="288" t="s">
        <v>1392</v>
      </c>
      <c r="I1119" s="288" t="s">
        <v>63</v>
      </c>
      <c r="J1119" s="287">
        <v>22</v>
      </c>
      <c r="K1119" s="287">
        <v>1</v>
      </c>
      <c r="L1119" s="288" t="s">
        <v>39</v>
      </c>
      <c r="M1119" s="288" t="s">
        <v>46</v>
      </c>
      <c r="N1119" s="288" t="s">
        <v>44</v>
      </c>
      <c r="O1119" s="288" t="s">
        <v>44</v>
      </c>
      <c r="P1119" s="288" t="s">
        <v>1195</v>
      </c>
      <c r="Q1119" s="289">
        <v>16705607</v>
      </c>
      <c r="R1119" s="289">
        <v>16705607</v>
      </c>
      <c r="S1119" s="289">
        <v>17185614</v>
      </c>
      <c r="T1119" s="289">
        <v>17185614</v>
      </c>
      <c r="U1119" s="289">
        <v>1340962.2</v>
      </c>
      <c r="V1119" s="287">
        <v>2017</v>
      </c>
      <c r="W1119" s="404" t="s">
        <v>662</v>
      </c>
      <c r="X1119" s="453" t="str">
        <f t="shared" si="17"/>
        <v/>
      </c>
    </row>
    <row r="1120" spans="1:24" s="184" customFormat="1" x14ac:dyDescent="0.2">
      <c r="A1120" s="287">
        <v>56234</v>
      </c>
      <c r="B1120" s="288" t="s">
        <v>38</v>
      </c>
      <c r="C1120" s="288" t="s">
        <v>1387</v>
      </c>
      <c r="D1120" s="288" t="s">
        <v>535</v>
      </c>
      <c r="E1120" s="288" t="s">
        <v>536</v>
      </c>
      <c r="F1120" s="287">
        <v>49950</v>
      </c>
      <c r="G1120" s="288" t="s">
        <v>62</v>
      </c>
      <c r="H1120" s="288" t="s">
        <v>1392</v>
      </c>
      <c r="I1120" s="288" t="s">
        <v>63</v>
      </c>
      <c r="J1120" s="287">
        <v>22</v>
      </c>
      <c r="K1120" s="287">
        <v>2</v>
      </c>
      <c r="L1120" s="288" t="s">
        <v>57</v>
      </c>
      <c r="M1120" s="288" t="s">
        <v>43</v>
      </c>
      <c r="N1120" s="288" t="s">
        <v>51</v>
      </c>
      <c r="O1120" s="288" t="s">
        <v>51</v>
      </c>
      <c r="P1120" s="288" t="s">
        <v>52</v>
      </c>
      <c r="Q1120" s="289">
        <v>0</v>
      </c>
      <c r="R1120" s="289">
        <v>0</v>
      </c>
      <c r="S1120" s="289">
        <v>0</v>
      </c>
      <c r="T1120" s="289">
        <v>0</v>
      </c>
      <c r="U1120" s="289">
        <v>122.16500000000001</v>
      </c>
      <c r="V1120" s="287">
        <v>2017</v>
      </c>
      <c r="W1120" s="404" t="s">
        <v>662</v>
      </c>
      <c r="X1120" s="453" t="str">
        <f t="shared" si="17"/>
        <v/>
      </c>
    </row>
    <row r="1121" spans="1:24" s="184" customFormat="1" x14ac:dyDescent="0.2">
      <c r="A1121" s="287">
        <v>56234</v>
      </c>
      <c r="B1121" s="288" t="s">
        <v>38</v>
      </c>
      <c r="C1121" s="288" t="s">
        <v>1387</v>
      </c>
      <c r="D1121" s="288" t="s">
        <v>535</v>
      </c>
      <c r="E1121" s="288" t="s">
        <v>536</v>
      </c>
      <c r="F1121" s="287">
        <v>49950</v>
      </c>
      <c r="G1121" s="288" t="s">
        <v>62</v>
      </c>
      <c r="H1121" s="288" t="s">
        <v>1392</v>
      </c>
      <c r="I1121" s="288" t="s">
        <v>63</v>
      </c>
      <c r="J1121" s="287">
        <v>22</v>
      </c>
      <c r="K1121" s="287">
        <v>2</v>
      </c>
      <c r="L1121" s="288" t="s">
        <v>57</v>
      </c>
      <c r="M1121" s="288" t="s">
        <v>43</v>
      </c>
      <c r="N1121" s="288" t="s">
        <v>44</v>
      </c>
      <c r="O1121" s="288" t="s">
        <v>44</v>
      </c>
      <c r="P1121" s="288" t="s">
        <v>1195</v>
      </c>
      <c r="Q1121" s="289">
        <v>1291334</v>
      </c>
      <c r="R1121" s="289">
        <v>1291334</v>
      </c>
      <c r="S1121" s="289">
        <v>1326223</v>
      </c>
      <c r="T1121" s="289">
        <v>1326223</v>
      </c>
      <c r="U1121" s="289">
        <v>954645.84</v>
      </c>
      <c r="V1121" s="287">
        <v>2017</v>
      </c>
      <c r="W1121" s="404" t="s">
        <v>662</v>
      </c>
      <c r="X1121" s="453" t="str">
        <f t="shared" si="17"/>
        <v/>
      </c>
    </row>
    <row r="1122" spans="1:24" s="184" customFormat="1" x14ac:dyDescent="0.2">
      <c r="A1122" s="287">
        <v>56234</v>
      </c>
      <c r="B1122" s="288" t="s">
        <v>38</v>
      </c>
      <c r="C1122" s="288" t="s">
        <v>1387</v>
      </c>
      <c r="D1122" s="288" t="s">
        <v>535</v>
      </c>
      <c r="E1122" s="288" t="s">
        <v>536</v>
      </c>
      <c r="F1122" s="287">
        <v>49950</v>
      </c>
      <c r="G1122" s="288" t="s">
        <v>62</v>
      </c>
      <c r="H1122" s="288" t="s">
        <v>1392</v>
      </c>
      <c r="I1122" s="288" t="s">
        <v>63</v>
      </c>
      <c r="J1122" s="287">
        <v>22</v>
      </c>
      <c r="K1122" s="287">
        <v>2</v>
      </c>
      <c r="L1122" s="288" t="s">
        <v>57</v>
      </c>
      <c r="M1122" s="288" t="s">
        <v>46</v>
      </c>
      <c r="N1122" s="288" t="s">
        <v>51</v>
      </c>
      <c r="O1122" s="288" t="s">
        <v>51</v>
      </c>
      <c r="P1122" s="288" t="s">
        <v>52</v>
      </c>
      <c r="Q1122" s="289">
        <v>379</v>
      </c>
      <c r="R1122" s="289">
        <v>379</v>
      </c>
      <c r="S1122" s="289">
        <v>2229</v>
      </c>
      <c r="T1122" s="289">
        <v>2229</v>
      </c>
      <c r="U1122" s="289">
        <v>199.982</v>
      </c>
      <c r="V1122" s="287">
        <v>2017</v>
      </c>
      <c r="W1122" s="404" t="s">
        <v>662</v>
      </c>
      <c r="X1122" s="453" t="str">
        <f t="shared" si="17"/>
        <v/>
      </c>
    </row>
    <row r="1123" spans="1:24" s="184" customFormat="1" x14ac:dyDescent="0.2">
      <c r="A1123" s="287">
        <v>56234</v>
      </c>
      <c r="B1123" s="288" t="s">
        <v>38</v>
      </c>
      <c r="C1123" s="288" t="s">
        <v>1387</v>
      </c>
      <c r="D1123" s="288" t="s">
        <v>535</v>
      </c>
      <c r="E1123" s="288" t="s">
        <v>536</v>
      </c>
      <c r="F1123" s="287">
        <v>49950</v>
      </c>
      <c r="G1123" s="288" t="s">
        <v>62</v>
      </c>
      <c r="H1123" s="288" t="s">
        <v>1392</v>
      </c>
      <c r="I1123" s="288" t="s">
        <v>63</v>
      </c>
      <c r="J1123" s="287">
        <v>22</v>
      </c>
      <c r="K1123" s="287">
        <v>2</v>
      </c>
      <c r="L1123" s="288" t="s">
        <v>57</v>
      </c>
      <c r="M1123" s="288" t="s">
        <v>46</v>
      </c>
      <c r="N1123" s="288" t="s">
        <v>44</v>
      </c>
      <c r="O1123" s="288" t="s">
        <v>44</v>
      </c>
      <c r="P1123" s="288" t="s">
        <v>1195</v>
      </c>
      <c r="Q1123" s="289">
        <v>16120280</v>
      </c>
      <c r="R1123" s="289">
        <v>16120280</v>
      </c>
      <c r="S1123" s="289">
        <v>16561873</v>
      </c>
      <c r="T1123" s="289">
        <v>16561873</v>
      </c>
      <c r="U1123" s="289">
        <v>1460190</v>
      </c>
      <c r="V1123" s="287">
        <v>2017</v>
      </c>
      <c r="W1123" s="404" t="s">
        <v>662</v>
      </c>
      <c r="X1123" s="453" t="str">
        <f t="shared" si="17"/>
        <v/>
      </c>
    </row>
    <row r="1124" spans="1:24" s="184" customFormat="1" x14ac:dyDescent="0.2">
      <c r="A1124" s="287">
        <v>56250</v>
      </c>
      <c r="B1124" s="288" t="s">
        <v>38</v>
      </c>
      <c r="C1124" s="288" t="s">
        <v>1387</v>
      </c>
      <c r="D1124" s="288" t="s">
        <v>1170</v>
      </c>
      <c r="E1124" s="288" t="s">
        <v>1135</v>
      </c>
      <c r="F1124" s="287">
        <v>17283</v>
      </c>
      <c r="G1124" s="288" t="s">
        <v>62</v>
      </c>
      <c r="H1124" s="288" t="s">
        <v>1392</v>
      </c>
      <c r="I1124" s="288" t="s">
        <v>63</v>
      </c>
      <c r="J1124" s="287">
        <v>22</v>
      </c>
      <c r="K1124" s="287">
        <v>2</v>
      </c>
      <c r="L1124" s="288" t="s">
        <v>57</v>
      </c>
      <c r="M1124" s="288" t="s">
        <v>56</v>
      </c>
      <c r="N1124" s="288" t="s">
        <v>68</v>
      </c>
      <c r="O1124" s="288" t="s">
        <v>69</v>
      </c>
      <c r="P1124" s="288" t="s">
        <v>1195</v>
      </c>
      <c r="Q1124" s="289">
        <v>1487868</v>
      </c>
      <c r="R1124" s="289">
        <v>1487868</v>
      </c>
      <c r="S1124" s="289">
        <v>754349</v>
      </c>
      <c r="T1124" s="289">
        <v>754349</v>
      </c>
      <c r="U1124" s="289">
        <v>67235</v>
      </c>
      <c r="V1124" s="287">
        <v>2017</v>
      </c>
      <c r="W1124" s="404"/>
      <c r="X1124" s="453" t="str">
        <f t="shared" si="17"/>
        <v/>
      </c>
    </row>
    <row r="1125" spans="1:24" s="184" customFormat="1" x14ac:dyDescent="0.2">
      <c r="A1125" s="287">
        <v>56259</v>
      </c>
      <c r="B1125" s="288" t="s">
        <v>59</v>
      </c>
      <c r="C1125" s="288" t="s">
        <v>1387</v>
      </c>
      <c r="D1125" s="288" t="s">
        <v>2048</v>
      </c>
      <c r="E1125" s="288" t="s">
        <v>2048</v>
      </c>
      <c r="F1125" s="287">
        <v>56480</v>
      </c>
      <c r="G1125" s="288" t="s">
        <v>62</v>
      </c>
      <c r="H1125" s="288" t="s">
        <v>1392</v>
      </c>
      <c r="I1125" s="288" t="s">
        <v>63</v>
      </c>
      <c r="J1125" s="287">
        <v>22</v>
      </c>
      <c r="K1125" s="287">
        <v>3</v>
      </c>
      <c r="L1125" s="288" t="s">
        <v>60</v>
      </c>
      <c r="M1125" s="288" t="s">
        <v>43</v>
      </c>
      <c r="N1125" s="288" t="s">
        <v>51</v>
      </c>
      <c r="O1125" s="288" t="s">
        <v>51</v>
      </c>
      <c r="P1125" s="288" t="s">
        <v>52</v>
      </c>
      <c r="Q1125" s="289">
        <v>0</v>
      </c>
      <c r="R1125" s="289">
        <v>0</v>
      </c>
      <c r="S1125" s="289">
        <v>0</v>
      </c>
      <c r="T1125" s="289">
        <v>0</v>
      </c>
      <c r="U1125" s="289">
        <v>0</v>
      </c>
      <c r="V1125" s="287">
        <v>2017</v>
      </c>
      <c r="W1125" s="404"/>
      <c r="X1125" s="453" t="str">
        <f t="shared" si="17"/>
        <v/>
      </c>
    </row>
    <row r="1126" spans="1:24" s="184" customFormat="1" x14ac:dyDescent="0.2">
      <c r="A1126" s="287">
        <v>56259</v>
      </c>
      <c r="B1126" s="288" t="s">
        <v>59</v>
      </c>
      <c r="C1126" s="288" t="s">
        <v>1387</v>
      </c>
      <c r="D1126" s="288" t="s">
        <v>2048</v>
      </c>
      <c r="E1126" s="288" t="s">
        <v>2048</v>
      </c>
      <c r="F1126" s="287">
        <v>56480</v>
      </c>
      <c r="G1126" s="288" t="s">
        <v>62</v>
      </c>
      <c r="H1126" s="288" t="s">
        <v>1392</v>
      </c>
      <c r="I1126" s="288" t="s">
        <v>63</v>
      </c>
      <c r="J1126" s="287">
        <v>22</v>
      </c>
      <c r="K1126" s="287">
        <v>3</v>
      </c>
      <c r="L1126" s="288" t="s">
        <v>60</v>
      </c>
      <c r="M1126" s="288" t="s">
        <v>43</v>
      </c>
      <c r="N1126" s="288" t="s">
        <v>44</v>
      </c>
      <c r="O1126" s="288" t="s">
        <v>44</v>
      </c>
      <c r="P1126" s="288" t="s">
        <v>1195</v>
      </c>
      <c r="Q1126" s="289">
        <v>765407</v>
      </c>
      <c r="R1126" s="289">
        <v>765407</v>
      </c>
      <c r="S1126" s="289">
        <v>788369</v>
      </c>
      <c r="T1126" s="289">
        <v>788369</v>
      </c>
      <c r="U1126" s="289">
        <v>876405</v>
      </c>
      <c r="V1126" s="287">
        <v>2017</v>
      </c>
      <c r="W1126" s="404"/>
      <c r="X1126" s="453" t="str">
        <f t="shared" si="17"/>
        <v/>
      </c>
    </row>
    <row r="1127" spans="1:24" s="184" customFormat="1" x14ac:dyDescent="0.2">
      <c r="A1127" s="287">
        <v>56259</v>
      </c>
      <c r="B1127" s="288" t="s">
        <v>59</v>
      </c>
      <c r="C1127" s="288" t="s">
        <v>1387</v>
      </c>
      <c r="D1127" s="288" t="s">
        <v>2048</v>
      </c>
      <c r="E1127" s="288" t="s">
        <v>2048</v>
      </c>
      <c r="F1127" s="287">
        <v>56480</v>
      </c>
      <c r="G1127" s="288" t="s">
        <v>62</v>
      </c>
      <c r="H1127" s="288" t="s">
        <v>1392</v>
      </c>
      <c r="I1127" s="288" t="s">
        <v>63</v>
      </c>
      <c r="J1127" s="287">
        <v>22</v>
      </c>
      <c r="K1127" s="287">
        <v>3</v>
      </c>
      <c r="L1127" s="288" t="s">
        <v>60</v>
      </c>
      <c r="M1127" s="288" t="s">
        <v>46</v>
      </c>
      <c r="N1127" s="288" t="s">
        <v>51</v>
      </c>
      <c r="O1127" s="288" t="s">
        <v>51</v>
      </c>
      <c r="P1127" s="288" t="s">
        <v>52</v>
      </c>
      <c r="Q1127" s="289">
        <v>0</v>
      </c>
      <c r="R1127" s="289">
        <v>0</v>
      </c>
      <c r="S1127" s="289">
        <v>0</v>
      </c>
      <c r="T1127" s="289">
        <v>0</v>
      </c>
      <c r="U1127" s="289">
        <v>0</v>
      </c>
      <c r="V1127" s="287">
        <v>2017</v>
      </c>
      <c r="W1127" s="404"/>
      <c r="X1127" s="453" t="str">
        <f t="shared" si="17"/>
        <v/>
      </c>
    </row>
    <row r="1128" spans="1:24" s="184" customFormat="1" x14ac:dyDescent="0.2">
      <c r="A1128" s="287">
        <v>56259</v>
      </c>
      <c r="B1128" s="288" t="s">
        <v>59</v>
      </c>
      <c r="C1128" s="288" t="s">
        <v>1387</v>
      </c>
      <c r="D1128" s="288" t="s">
        <v>2048</v>
      </c>
      <c r="E1128" s="288" t="s">
        <v>2048</v>
      </c>
      <c r="F1128" s="287">
        <v>56480</v>
      </c>
      <c r="G1128" s="288" t="s">
        <v>62</v>
      </c>
      <c r="H1128" s="288" t="s">
        <v>1392</v>
      </c>
      <c r="I1128" s="288" t="s">
        <v>63</v>
      </c>
      <c r="J1128" s="287">
        <v>22</v>
      </c>
      <c r="K1128" s="287">
        <v>3</v>
      </c>
      <c r="L1128" s="288" t="s">
        <v>60</v>
      </c>
      <c r="M1128" s="288" t="s">
        <v>46</v>
      </c>
      <c r="N1128" s="288" t="s">
        <v>44</v>
      </c>
      <c r="O1128" s="288" t="s">
        <v>44</v>
      </c>
      <c r="P1128" s="288" t="s">
        <v>1195</v>
      </c>
      <c r="Q1128" s="289">
        <v>16406617</v>
      </c>
      <c r="R1128" s="289">
        <v>16406617</v>
      </c>
      <c r="S1128" s="289">
        <v>16898815</v>
      </c>
      <c r="T1128" s="289">
        <v>16898815</v>
      </c>
      <c r="U1128" s="289">
        <v>1490039</v>
      </c>
      <c r="V1128" s="287">
        <v>2017</v>
      </c>
      <c r="W1128" s="404"/>
      <c r="X1128" s="453" t="str">
        <f t="shared" si="17"/>
        <v/>
      </c>
    </row>
    <row r="1129" spans="1:24" s="184" customFormat="1" x14ac:dyDescent="0.2">
      <c r="A1129" s="287">
        <v>56290</v>
      </c>
      <c r="B1129" s="288" t="s">
        <v>38</v>
      </c>
      <c r="C1129" s="288" t="s">
        <v>1387</v>
      </c>
      <c r="D1129" s="288" t="s">
        <v>146</v>
      </c>
      <c r="E1129" s="288" t="s">
        <v>147</v>
      </c>
      <c r="F1129" s="287">
        <v>54684</v>
      </c>
      <c r="G1129" s="288" t="s">
        <v>62</v>
      </c>
      <c r="H1129" s="288" t="s">
        <v>1392</v>
      </c>
      <c r="I1129" s="288" t="s">
        <v>63</v>
      </c>
      <c r="J1129" s="287">
        <v>22</v>
      </c>
      <c r="K1129" s="287">
        <v>2</v>
      </c>
      <c r="L1129" s="288" t="s">
        <v>57</v>
      </c>
      <c r="M1129" s="288" t="s">
        <v>76</v>
      </c>
      <c r="N1129" s="288" t="s">
        <v>77</v>
      </c>
      <c r="O1129" s="288" t="s">
        <v>77</v>
      </c>
      <c r="P1129" s="288" t="s">
        <v>1387</v>
      </c>
      <c r="Q1129" s="289">
        <v>0</v>
      </c>
      <c r="R1129" s="289">
        <v>0</v>
      </c>
      <c r="S1129" s="289">
        <v>7248162</v>
      </c>
      <c r="T1129" s="289">
        <v>7248162</v>
      </c>
      <c r="U1129" s="289">
        <v>786732</v>
      </c>
      <c r="V1129" s="287">
        <v>2017</v>
      </c>
      <c r="W1129" s="404"/>
      <c r="X1129" s="453" t="str">
        <f t="shared" si="17"/>
        <v/>
      </c>
    </row>
    <row r="1130" spans="1:24" s="184" customFormat="1" x14ac:dyDescent="0.2">
      <c r="A1130" s="287">
        <v>56323</v>
      </c>
      <c r="B1130" s="288" t="s">
        <v>38</v>
      </c>
      <c r="C1130" s="288" t="s">
        <v>1387</v>
      </c>
      <c r="D1130" s="288" t="s">
        <v>1171</v>
      </c>
      <c r="E1130" s="288" t="s">
        <v>1172</v>
      </c>
      <c r="F1130" s="287">
        <v>50158</v>
      </c>
      <c r="G1130" s="288" t="s">
        <v>62</v>
      </c>
      <c r="H1130" s="288" t="s">
        <v>1392</v>
      </c>
      <c r="I1130" s="288" t="s">
        <v>63</v>
      </c>
      <c r="J1130" s="287">
        <v>22</v>
      </c>
      <c r="K1130" s="287">
        <v>2</v>
      </c>
      <c r="L1130" s="288" t="s">
        <v>57</v>
      </c>
      <c r="M1130" s="288" t="s">
        <v>56</v>
      </c>
      <c r="N1130" s="288" t="s">
        <v>68</v>
      </c>
      <c r="O1130" s="288" t="s">
        <v>69</v>
      </c>
      <c r="P1130" s="288" t="s">
        <v>1195</v>
      </c>
      <c r="Q1130" s="289">
        <v>454217</v>
      </c>
      <c r="R1130" s="289">
        <v>454217</v>
      </c>
      <c r="S1130" s="289">
        <v>257087</v>
      </c>
      <c r="T1130" s="289">
        <v>257087</v>
      </c>
      <c r="U1130" s="289">
        <v>21885</v>
      </c>
      <c r="V1130" s="287">
        <v>2017</v>
      </c>
      <c r="W1130" s="404"/>
      <c r="X1130" s="453" t="str">
        <f t="shared" si="17"/>
        <v/>
      </c>
    </row>
    <row r="1131" spans="1:24" s="184" customFormat="1" x14ac:dyDescent="0.2">
      <c r="A1131" s="287">
        <v>56324</v>
      </c>
      <c r="B1131" s="288" t="s">
        <v>38</v>
      </c>
      <c r="C1131" s="288" t="s">
        <v>1387</v>
      </c>
      <c r="D1131" s="288" t="s">
        <v>1173</v>
      </c>
      <c r="E1131" s="288" t="s">
        <v>1172</v>
      </c>
      <c r="F1131" s="287">
        <v>50158</v>
      </c>
      <c r="G1131" s="288" t="s">
        <v>62</v>
      </c>
      <c r="H1131" s="288" t="s">
        <v>1392</v>
      </c>
      <c r="I1131" s="288" t="s">
        <v>63</v>
      </c>
      <c r="J1131" s="287">
        <v>22</v>
      </c>
      <c r="K1131" s="287">
        <v>2</v>
      </c>
      <c r="L1131" s="288" t="s">
        <v>57</v>
      </c>
      <c r="M1131" s="288" t="s">
        <v>56</v>
      </c>
      <c r="N1131" s="288" t="s">
        <v>68</v>
      </c>
      <c r="O1131" s="288" t="s">
        <v>69</v>
      </c>
      <c r="P1131" s="288" t="s">
        <v>1195</v>
      </c>
      <c r="Q1131" s="289">
        <v>765095</v>
      </c>
      <c r="R1131" s="289">
        <v>765095</v>
      </c>
      <c r="S1131" s="289">
        <v>386375</v>
      </c>
      <c r="T1131" s="289">
        <v>386375</v>
      </c>
      <c r="U1131" s="289">
        <v>35360</v>
      </c>
      <c r="V1131" s="287">
        <v>2017</v>
      </c>
      <c r="W1131" s="404"/>
      <c r="X1131" s="453" t="str">
        <f t="shared" si="17"/>
        <v/>
      </c>
    </row>
    <row r="1132" spans="1:24" s="184" customFormat="1" x14ac:dyDescent="0.2">
      <c r="A1132" s="287">
        <v>56399</v>
      </c>
      <c r="B1132" s="288" t="s">
        <v>38</v>
      </c>
      <c r="C1132" s="288" t="s">
        <v>1387</v>
      </c>
      <c r="D1132" s="288" t="s">
        <v>1174</v>
      </c>
      <c r="E1132" s="288" t="s">
        <v>2049</v>
      </c>
      <c r="F1132" s="287">
        <v>15399</v>
      </c>
      <c r="G1132" s="288" t="s">
        <v>101</v>
      </c>
      <c r="H1132" s="288" t="s">
        <v>1393</v>
      </c>
      <c r="I1132" s="288" t="s">
        <v>63</v>
      </c>
      <c r="J1132" s="287">
        <v>22</v>
      </c>
      <c r="K1132" s="287">
        <v>2</v>
      </c>
      <c r="L1132" s="288" t="s">
        <v>57</v>
      </c>
      <c r="M1132" s="288" t="s">
        <v>76</v>
      </c>
      <c r="N1132" s="288" t="s">
        <v>77</v>
      </c>
      <c r="O1132" s="288" t="s">
        <v>77</v>
      </c>
      <c r="P1132" s="288" t="s">
        <v>1387</v>
      </c>
      <c r="Q1132" s="289">
        <v>0</v>
      </c>
      <c r="R1132" s="289">
        <v>0</v>
      </c>
      <c r="S1132" s="289">
        <v>592745</v>
      </c>
      <c r="T1132" s="289">
        <v>592745</v>
      </c>
      <c r="U1132" s="289">
        <v>64338</v>
      </c>
      <c r="V1132" s="287">
        <v>2017</v>
      </c>
      <c r="W1132" s="404"/>
      <c r="X1132" s="453" t="str">
        <f t="shared" si="17"/>
        <v/>
      </c>
    </row>
    <row r="1133" spans="1:24" s="184" customFormat="1" x14ac:dyDescent="0.2">
      <c r="A1133" s="287">
        <v>56426</v>
      </c>
      <c r="B1133" s="288" t="s">
        <v>38</v>
      </c>
      <c r="C1133" s="288" t="s">
        <v>1387</v>
      </c>
      <c r="D1133" s="288" t="s">
        <v>1782</v>
      </c>
      <c r="E1133" s="288" t="s">
        <v>1175</v>
      </c>
      <c r="F1133" s="287">
        <v>54812</v>
      </c>
      <c r="G1133" s="288" t="s">
        <v>86</v>
      </c>
      <c r="H1133" s="288" t="s">
        <v>1393</v>
      </c>
      <c r="I1133" s="288" t="s">
        <v>63</v>
      </c>
      <c r="J1133" s="287">
        <v>22</v>
      </c>
      <c r="K1133" s="287">
        <v>2</v>
      </c>
      <c r="L1133" s="288" t="s">
        <v>57</v>
      </c>
      <c r="M1133" s="288" t="s">
        <v>56</v>
      </c>
      <c r="N1133" s="288" t="s">
        <v>68</v>
      </c>
      <c r="O1133" s="288" t="s">
        <v>69</v>
      </c>
      <c r="P1133" s="288" t="s">
        <v>1195</v>
      </c>
      <c r="Q1133" s="289">
        <v>995340</v>
      </c>
      <c r="R1133" s="289">
        <v>995340</v>
      </c>
      <c r="S1133" s="289">
        <v>519568</v>
      </c>
      <c r="T1133" s="289">
        <v>519568</v>
      </c>
      <c r="U1133" s="289">
        <v>46339</v>
      </c>
      <c r="V1133" s="287">
        <v>2017</v>
      </c>
      <c r="W1133" s="404"/>
      <c r="X1133" s="453" t="str">
        <f t="shared" si="17"/>
        <v/>
      </c>
    </row>
    <row r="1134" spans="1:24" s="184" customFormat="1" x14ac:dyDescent="0.2">
      <c r="A1134" s="287">
        <v>56448</v>
      </c>
      <c r="B1134" s="288" t="s">
        <v>38</v>
      </c>
      <c r="C1134" s="288" t="s">
        <v>1387</v>
      </c>
      <c r="D1134" s="288" t="s">
        <v>148</v>
      </c>
      <c r="E1134" s="288" t="s">
        <v>1532</v>
      </c>
      <c r="F1134" s="287">
        <v>59155</v>
      </c>
      <c r="G1134" s="288" t="s">
        <v>95</v>
      </c>
      <c r="H1134" s="288" t="s">
        <v>1393</v>
      </c>
      <c r="I1134" s="288" t="s">
        <v>63</v>
      </c>
      <c r="J1134" s="287">
        <v>22</v>
      </c>
      <c r="K1134" s="287">
        <v>2</v>
      </c>
      <c r="L1134" s="288" t="s">
        <v>57</v>
      </c>
      <c r="M1134" s="288" t="s">
        <v>76</v>
      </c>
      <c r="N1134" s="288" t="s">
        <v>77</v>
      </c>
      <c r="O1134" s="288" t="s">
        <v>77</v>
      </c>
      <c r="P1134" s="288" t="s">
        <v>1387</v>
      </c>
      <c r="Q1134" s="289">
        <v>0</v>
      </c>
      <c r="R1134" s="289">
        <v>0</v>
      </c>
      <c r="S1134" s="289">
        <v>1239849</v>
      </c>
      <c r="T1134" s="289">
        <v>1239849</v>
      </c>
      <c r="U1134" s="289">
        <v>134576</v>
      </c>
      <c r="V1134" s="287">
        <v>2017</v>
      </c>
      <c r="W1134" s="404"/>
      <c r="X1134" s="453" t="str">
        <f t="shared" si="17"/>
        <v/>
      </c>
    </row>
    <row r="1135" spans="1:24" s="184" customFormat="1" x14ac:dyDescent="0.2">
      <c r="A1135" s="287">
        <v>56526</v>
      </c>
      <c r="B1135" s="288" t="s">
        <v>38</v>
      </c>
      <c r="C1135" s="288" t="s">
        <v>1387</v>
      </c>
      <c r="D1135" s="288" t="s">
        <v>1176</v>
      </c>
      <c r="E1135" s="288" t="s">
        <v>1040</v>
      </c>
      <c r="F1135" s="287">
        <v>54842</v>
      </c>
      <c r="G1135" s="288" t="s">
        <v>62</v>
      </c>
      <c r="H1135" s="288" t="s">
        <v>1392</v>
      </c>
      <c r="I1135" s="288" t="s">
        <v>63</v>
      </c>
      <c r="J1135" s="287">
        <v>22</v>
      </c>
      <c r="K1135" s="287">
        <v>2</v>
      </c>
      <c r="L1135" s="288" t="s">
        <v>57</v>
      </c>
      <c r="M1135" s="288" t="s">
        <v>56</v>
      </c>
      <c r="N1135" s="288" t="s">
        <v>68</v>
      </c>
      <c r="O1135" s="288" t="s">
        <v>69</v>
      </c>
      <c r="P1135" s="288" t="s">
        <v>1195</v>
      </c>
      <c r="Q1135" s="289">
        <v>1229040</v>
      </c>
      <c r="R1135" s="289">
        <v>1229040</v>
      </c>
      <c r="S1135" s="289">
        <v>607146</v>
      </c>
      <c r="T1135" s="289">
        <v>607146</v>
      </c>
      <c r="U1135" s="289">
        <v>50725</v>
      </c>
      <c r="V1135" s="287">
        <v>2017</v>
      </c>
      <c r="W1135" s="404"/>
      <c r="X1135" s="453" t="str">
        <f t="shared" si="17"/>
        <v/>
      </c>
    </row>
    <row r="1136" spans="1:24" s="184" customFormat="1" x14ac:dyDescent="0.2">
      <c r="A1136" s="287">
        <v>56527</v>
      </c>
      <c r="B1136" s="288" t="s">
        <v>38</v>
      </c>
      <c r="C1136" s="288" t="s">
        <v>1387</v>
      </c>
      <c r="D1136" s="288" t="s">
        <v>1177</v>
      </c>
      <c r="E1136" s="288" t="s">
        <v>1040</v>
      </c>
      <c r="F1136" s="287">
        <v>54842</v>
      </c>
      <c r="G1136" s="288" t="s">
        <v>86</v>
      </c>
      <c r="H1136" s="288" t="s">
        <v>1393</v>
      </c>
      <c r="I1136" s="288" t="s">
        <v>63</v>
      </c>
      <c r="J1136" s="287">
        <v>22</v>
      </c>
      <c r="K1136" s="287">
        <v>2</v>
      </c>
      <c r="L1136" s="288" t="s">
        <v>57</v>
      </c>
      <c r="M1136" s="288" t="s">
        <v>56</v>
      </c>
      <c r="N1136" s="288" t="s">
        <v>68</v>
      </c>
      <c r="O1136" s="288" t="s">
        <v>69</v>
      </c>
      <c r="P1136" s="288" t="s">
        <v>1195</v>
      </c>
      <c r="Q1136" s="289">
        <v>791013</v>
      </c>
      <c r="R1136" s="289">
        <v>791013</v>
      </c>
      <c r="S1136" s="289">
        <v>405790</v>
      </c>
      <c r="T1136" s="289">
        <v>405790</v>
      </c>
      <c r="U1136" s="289">
        <v>36510</v>
      </c>
      <c r="V1136" s="287">
        <v>2017</v>
      </c>
      <c r="W1136" s="460"/>
      <c r="X1136" s="453" t="str">
        <f t="shared" si="17"/>
        <v/>
      </c>
    </row>
    <row r="1137" spans="1:24" s="184" customFormat="1" x14ac:dyDescent="0.2">
      <c r="A1137" s="287">
        <v>56575</v>
      </c>
      <c r="B1137" s="288" t="s">
        <v>38</v>
      </c>
      <c r="C1137" s="288" t="s">
        <v>1387</v>
      </c>
      <c r="D1137" s="288" t="s">
        <v>1178</v>
      </c>
      <c r="E1137" s="288" t="s">
        <v>1532</v>
      </c>
      <c r="F1137" s="287">
        <v>59155</v>
      </c>
      <c r="G1137" s="288" t="s">
        <v>62</v>
      </c>
      <c r="H1137" s="288" t="s">
        <v>1392</v>
      </c>
      <c r="I1137" s="288" t="s">
        <v>63</v>
      </c>
      <c r="J1137" s="287">
        <v>22</v>
      </c>
      <c r="K1137" s="287">
        <v>2</v>
      </c>
      <c r="L1137" s="288" t="s">
        <v>57</v>
      </c>
      <c r="M1137" s="288" t="s">
        <v>76</v>
      </c>
      <c r="N1137" s="288" t="s">
        <v>77</v>
      </c>
      <c r="O1137" s="288" t="s">
        <v>77</v>
      </c>
      <c r="P1137" s="288" t="s">
        <v>1387</v>
      </c>
      <c r="Q1137" s="289">
        <v>0</v>
      </c>
      <c r="R1137" s="289">
        <v>0</v>
      </c>
      <c r="S1137" s="289">
        <v>499197</v>
      </c>
      <c r="T1137" s="289">
        <v>499197</v>
      </c>
      <c r="U1137" s="289">
        <v>54184</v>
      </c>
      <c r="V1137" s="287">
        <v>2017</v>
      </c>
      <c r="W1137" s="460"/>
      <c r="X1137" s="453" t="str">
        <f t="shared" si="17"/>
        <v/>
      </c>
    </row>
    <row r="1138" spans="1:24" s="184" customFormat="1" x14ac:dyDescent="0.2">
      <c r="A1138" s="287">
        <v>56594</v>
      </c>
      <c r="B1138" s="288" t="s">
        <v>38</v>
      </c>
      <c r="C1138" s="288" t="s">
        <v>1387</v>
      </c>
      <c r="D1138" s="288" t="s">
        <v>149</v>
      </c>
      <c r="E1138" s="288" t="s">
        <v>1413</v>
      </c>
      <c r="F1138" s="287">
        <v>56215</v>
      </c>
      <c r="G1138" s="288" t="s">
        <v>62</v>
      </c>
      <c r="H1138" s="288" t="s">
        <v>1392</v>
      </c>
      <c r="I1138" s="288" t="s">
        <v>63</v>
      </c>
      <c r="J1138" s="287">
        <v>22</v>
      </c>
      <c r="K1138" s="287">
        <v>2</v>
      </c>
      <c r="L1138" s="288" t="s">
        <v>57</v>
      </c>
      <c r="M1138" s="288" t="s">
        <v>76</v>
      </c>
      <c r="N1138" s="288" t="s">
        <v>77</v>
      </c>
      <c r="O1138" s="288" t="s">
        <v>77</v>
      </c>
      <c r="P1138" s="288" t="s">
        <v>1387</v>
      </c>
      <c r="Q1138" s="289">
        <v>0</v>
      </c>
      <c r="R1138" s="289">
        <v>0</v>
      </c>
      <c r="S1138" s="289">
        <v>891662</v>
      </c>
      <c r="T1138" s="289">
        <v>891662</v>
      </c>
      <c r="U1138" s="289">
        <v>96783</v>
      </c>
      <c r="V1138" s="287">
        <v>2017</v>
      </c>
      <c r="W1138" s="404"/>
      <c r="X1138" s="453" t="str">
        <f t="shared" si="17"/>
        <v/>
      </c>
    </row>
    <row r="1139" spans="1:24" s="184" customFormat="1" x14ac:dyDescent="0.2">
      <c r="A1139" s="287">
        <v>56618</v>
      </c>
      <c r="B1139" s="288" t="s">
        <v>38</v>
      </c>
      <c r="C1139" s="288" t="s">
        <v>1387</v>
      </c>
      <c r="D1139" s="288" t="s">
        <v>537</v>
      </c>
      <c r="E1139" s="288" t="s">
        <v>538</v>
      </c>
      <c r="F1139" s="287">
        <v>55868</v>
      </c>
      <c r="G1139" s="288" t="s">
        <v>62</v>
      </c>
      <c r="H1139" s="288" t="s">
        <v>1392</v>
      </c>
      <c r="I1139" s="288" t="s">
        <v>63</v>
      </c>
      <c r="J1139" s="287">
        <v>22</v>
      </c>
      <c r="K1139" s="287">
        <v>2</v>
      </c>
      <c r="L1139" s="288" t="s">
        <v>57</v>
      </c>
      <c r="M1139" s="288" t="s">
        <v>76</v>
      </c>
      <c r="N1139" s="288" t="s">
        <v>77</v>
      </c>
      <c r="O1139" s="288" t="s">
        <v>77</v>
      </c>
      <c r="P1139" s="288" t="s">
        <v>1387</v>
      </c>
      <c r="Q1139" s="289">
        <v>0</v>
      </c>
      <c r="R1139" s="289">
        <v>0</v>
      </c>
      <c r="S1139" s="289">
        <v>1577119</v>
      </c>
      <c r="T1139" s="289">
        <v>1577119</v>
      </c>
      <c r="U1139" s="289">
        <v>171184</v>
      </c>
      <c r="V1139" s="287">
        <v>2017</v>
      </c>
      <c r="W1139" s="404"/>
      <c r="X1139" s="453" t="str">
        <f t="shared" si="17"/>
        <v/>
      </c>
    </row>
    <row r="1140" spans="1:24" s="184" customFormat="1" x14ac:dyDescent="0.2">
      <c r="A1140" s="287">
        <v>56619</v>
      </c>
      <c r="B1140" s="288" t="s">
        <v>38</v>
      </c>
      <c r="C1140" s="288" t="s">
        <v>1387</v>
      </c>
      <c r="D1140" s="288" t="s">
        <v>539</v>
      </c>
      <c r="E1140" s="288" t="s">
        <v>538</v>
      </c>
      <c r="F1140" s="287">
        <v>55868</v>
      </c>
      <c r="G1140" s="288" t="s">
        <v>62</v>
      </c>
      <c r="H1140" s="288" t="s">
        <v>1392</v>
      </c>
      <c r="I1140" s="288" t="s">
        <v>63</v>
      </c>
      <c r="J1140" s="287">
        <v>22</v>
      </c>
      <c r="K1140" s="287">
        <v>2</v>
      </c>
      <c r="L1140" s="288" t="s">
        <v>57</v>
      </c>
      <c r="M1140" s="288" t="s">
        <v>76</v>
      </c>
      <c r="N1140" s="288" t="s">
        <v>77</v>
      </c>
      <c r="O1140" s="288" t="s">
        <v>77</v>
      </c>
      <c r="P1140" s="288" t="s">
        <v>1387</v>
      </c>
      <c r="Q1140" s="289">
        <v>0</v>
      </c>
      <c r="R1140" s="289">
        <v>0</v>
      </c>
      <c r="S1140" s="289">
        <v>1595618</v>
      </c>
      <c r="T1140" s="289">
        <v>1595618</v>
      </c>
      <c r="U1140" s="289">
        <v>173192</v>
      </c>
      <c r="V1140" s="287">
        <v>2017</v>
      </c>
      <c r="W1140" s="404"/>
      <c r="X1140" s="453" t="str">
        <f t="shared" si="17"/>
        <v/>
      </c>
    </row>
    <row r="1141" spans="1:24" s="184" customFormat="1" x14ac:dyDescent="0.2">
      <c r="A1141" s="287">
        <v>56620</v>
      </c>
      <c r="B1141" s="288" t="s">
        <v>38</v>
      </c>
      <c r="C1141" s="288" t="s">
        <v>1387</v>
      </c>
      <c r="D1141" s="288" t="s">
        <v>540</v>
      </c>
      <c r="E1141" s="288" t="s">
        <v>538</v>
      </c>
      <c r="F1141" s="287">
        <v>55868</v>
      </c>
      <c r="G1141" s="288" t="s">
        <v>62</v>
      </c>
      <c r="H1141" s="288" t="s">
        <v>1392</v>
      </c>
      <c r="I1141" s="288" t="s">
        <v>63</v>
      </c>
      <c r="J1141" s="287">
        <v>22</v>
      </c>
      <c r="K1141" s="287">
        <v>2</v>
      </c>
      <c r="L1141" s="288" t="s">
        <v>57</v>
      </c>
      <c r="M1141" s="288" t="s">
        <v>76</v>
      </c>
      <c r="N1141" s="288" t="s">
        <v>77</v>
      </c>
      <c r="O1141" s="288" t="s">
        <v>77</v>
      </c>
      <c r="P1141" s="288" t="s">
        <v>1387</v>
      </c>
      <c r="Q1141" s="289">
        <v>0</v>
      </c>
      <c r="R1141" s="289">
        <v>0</v>
      </c>
      <c r="S1141" s="289">
        <v>1938728</v>
      </c>
      <c r="T1141" s="289">
        <v>1938728</v>
      </c>
      <c r="U1141" s="289">
        <v>210434</v>
      </c>
      <c r="V1141" s="287">
        <v>2017</v>
      </c>
      <c r="W1141" s="460"/>
      <c r="X1141" s="453" t="str">
        <f t="shared" si="17"/>
        <v/>
      </c>
    </row>
    <row r="1142" spans="1:24" s="184" customFormat="1" x14ac:dyDescent="0.2">
      <c r="A1142" s="287">
        <v>56629</v>
      </c>
      <c r="B1142" s="288" t="s">
        <v>38</v>
      </c>
      <c r="C1142" s="288" t="s">
        <v>1387</v>
      </c>
      <c r="D1142" s="288" t="s">
        <v>559</v>
      </c>
      <c r="E1142" s="288" t="s">
        <v>2309</v>
      </c>
      <c r="F1142" s="287">
        <v>56201</v>
      </c>
      <c r="G1142" s="288" t="s">
        <v>46</v>
      </c>
      <c r="H1142" s="288" t="s">
        <v>1393</v>
      </c>
      <c r="I1142" s="288" t="s">
        <v>63</v>
      </c>
      <c r="J1142" s="287">
        <v>22</v>
      </c>
      <c r="K1142" s="287">
        <v>2</v>
      </c>
      <c r="L1142" s="288" t="s">
        <v>57</v>
      </c>
      <c r="M1142" s="288" t="s">
        <v>55</v>
      </c>
      <c r="N1142" s="288" t="s">
        <v>51</v>
      </c>
      <c r="O1142" s="288" t="s">
        <v>51</v>
      </c>
      <c r="P1142" s="288" t="s">
        <v>52</v>
      </c>
      <c r="Q1142" s="289">
        <v>0</v>
      </c>
      <c r="R1142" s="289">
        <v>0</v>
      </c>
      <c r="S1142" s="289">
        <v>0</v>
      </c>
      <c r="T1142" s="289">
        <v>0</v>
      </c>
      <c r="U1142" s="289">
        <v>0</v>
      </c>
      <c r="V1142" s="287">
        <v>2017</v>
      </c>
      <c r="W1142" s="404" t="s">
        <v>662</v>
      </c>
      <c r="X1142" s="453" t="str">
        <f t="shared" si="17"/>
        <v/>
      </c>
    </row>
    <row r="1143" spans="1:24" s="184" customFormat="1" x14ac:dyDescent="0.2">
      <c r="A1143" s="287">
        <v>56629</v>
      </c>
      <c r="B1143" s="288" t="s">
        <v>38</v>
      </c>
      <c r="C1143" s="288" t="s">
        <v>1387</v>
      </c>
      <c r="D1143" s="288" t="s">
        <v>559</v>
      </c>
      <c r="E1143" s="288" t="s">
        <v>2309</v>
      </c>
      <c r="F1143" s="287">
        <v>56201</v>
      </c>
      <c r="G1143" s="288" t="s">
        <v>46</v>
      </c>
      <c r="H1143" s="288" t="s">
        <v>1393</v>
      </c>
      <c r="I1143" s="288" t="s">
        <v>63</v>
      </c>
      <c r="J1143" s="287">
        <v>22</v>
      </c>
      <c r="K1143" s="287">
        <v>2</v>
      </c>
      <c r="L1143" s="288" t="s">
        <v>57</v>
      </c>
      <c r="M1143" s="288" t="s">
        <v>55</v>
      </c>
      <c r="N1143" s="288" t="s">
        <v>81</v>
      </c>
      <c r="O1143" s="288" t="s">
        <v>72</v>
      </c>
      <c r="P1143" s="288" t="s">
        <v>52</v>
      </c>
      <c r="Q1143" s="289">
        <v>412</v>
      </c>
      <c r="R1143" s="289">
        <v>412</v>
      </c>
      <c r="S1143" s="289">
        <v>2336</v>
      </c>
      <c r="T1143" s="289">
        <v>2336</v>
      </c>
      <c r="U1143" s="289">
        <v>254.96100000000001</v>
      </c>
      <c r="V1143" s="287">
        <v>2017</v>
      </c>
      <c r="W1143" s="404" t="s">
        <v>662</v>
      </c>
      <c r="X1143" s="453" t="str">
        <f t="shared" si="17"/>
        <v/>
      </c>
    </row>
    <row r="1144" spans="1:24" s="184" customFormat="1" x14ac:dyDescent="0.2">
      <c r="A1144" s="287">
        <v>56629</v>
      </c>
      <c r="B1144" s="288" t="s">
        <v>38</v>
      </c>
      <c r="C1144" s="288" t="s">
        <v>1387</v>
      </c>
      <c r="D1144" s="288" t="s">
        <v>559</v>
      </c>
      <c r="E1144" s="288" t="s">
        <v>2309</v>
      </c>
      <c r="F1144" s="287">
        <v>56201</v>
      </c>
      <c r="G1144" s="288" t="s">
        <v>46</v>
      </c>
      <c r="H1144" s="288" t="s">
        <v>1393</v>
      </c>
      <c r="I1144" s="288" t="s">
        <v>63</v>
      </c>
      <c r="J1144" s="287">
        <v>22</v>
      </c>
      <c r="K1144" s="287">
        <v>2</v>
      </c>
      <c r="L1144" s="288" t="s">
        <v>57</v>
      </c>
      <c r="M1144" s="288" t="s">
        <v>55</v>
      </c>
      <c r="N1144" s="288" t="s">
        <v>44</v>
      </c>
      <c r="O1144" s="288" t="s">
        <v>44</v>
      </c>
      <c r="P1144" s="288" t="s">
        <v>1195</v>
      </c>
      <c r="Q1144" s="289">
        <v>303045</v>
      </c>
      <c r="R1144" s="289">
        <v>303045</v>
      </c>
      <c r="S1144" s="289">
        <v>303045</v>
      </c>
      <c r="T1144" s="289">
        <v>303045</v>
      </c>
      <c r="U1144" s="289">
        <v>33075.038999999997</v>
      </c>
      <c r="V1144" s="287">
        <v>2017</v>
      </c>
      <c r="W1144" s="404" t="s">
        <v>662</v>
      </c>
      <c r="X1144" s="453" t="str">
        <f t="shared" si="17"/>
        <v/>
      </c>
    </row>
    <row r="1145" spans="1:24" s="184" customFormat="1" x14ac:dyDescent="0.2">
      <c r="A1145" s="287">
        <v>56633</v>
      </c>
      <c r="B1145" s="288" t="s">
        <v>38</v>
      </c>
      <c r="C1145" s="288" t="s">
        <v>1387</v>
      </c>
      <c r="D1145" s="288" t="s">
        <v>1225</v>
      </c>
      <c r="E1145" s="288" t="s">
        <v>1532</v>
      </c>
      <c r="F1145" s="287">
        <v>59155</v>
      </c>
      <c r="G1145" s="288" t="s">
        <v>62</v>
      </c>
      <c r="H1145" s="288" t="s">
        <v>1392</v>
      </c>
      <c r="I1145" s="288" t="s">
        <v>63</v>
      </c>
      <c r="J1145" s="287">
        <v>22</v>
      </c>
      <c r="K1145" s="287">
        <v>2</v>
      </c>
      <c r="L1145" s="288" t="s">
        <v>57</v>
      </c>
      <c r="M1145" s="288" t="s">
        <v>76</v>
      </c>
      <c r="N1145" s="288" t="s">
        <v>77</v>
      </c>
      <c r="O1145" s="288" t="s">
        <v>77</v>
      </c>
      <c r="P1145" s="288" t="s">
        <v>1387</v>
      </c>
      <c r="Q1145" s="289">
        <v>0</v>
      </c>
      <c r="R1145" s="289">
        <v>0</v>
      </c>
      <c r="S1145" s="289">
        <v>724187</v>
      </c>
      <c r="T1145" s="289">
        <v>724187</v>
      </c>
      <c r="U1145" s="289">
        <v>78605</v>
      </c>
      <c r="V1145" s="287">
        <v>2017</v>
      </c>
      <c r="W1145" s="404"/>
      <c r="X1145" s="453" t="str">
        <f t="shared" si="17"/>
        <v/>
      </c>
    </row>
    <row r="1146" spans="1:24" s="184" customFormat="1" x14ac:dyDescent="0.2">
      <c r="A1146" s="287">
        <v>56634</v>
      </c>
      <c r="B1146" s="288" t="s">
        <v>38</v>
      </c>
      <c r="C1146" s="288" t="s">
        <v>1387</v>
      </c>
      <c r="D1146" s="288" t="s">
        <v>1226</v>
      </c>
      <c r="E1146" s="288" t="s">
        <v>1532</v>
      </c>
      <c r="F1146" s="287">
        <v>59155</v>
      </c>
      <c r="G1146" s="288" t="s">
        <v>62</v>
      </c>
      <c r="H1146" s="288" t="s">
        <v>1392</v>
      </c>
      <c r="I1146" s="288" t="s">
        <v>63</v>
      </c>
      <c r="J1146" s="287">
        <v>22</v>
      </c>
      <c r="K1146" s="287">
        <v>2</v>
      </c>
      <c r="L1146" s="288" t="s">
        <v>57</v>
      </c>
      <c r="M1146" s="288" t="s">
        <v>76</v>
      </c>
      <c r="N1146" s="288" t="s">
        <v>77</v>
      </c>
      <c r="O1146" s="288" t="s">
        <v>77</v>
      </c>
      <c r="P1146" s="288" t="s">
        <v>1387</v>
      </c>
      <c r="Q1146" s="289">
        <v>0</v>
      </c>
      <c r="R1146" s="289">
        <v>0</v>
      </c>
      <c r="S1146" s="289">
        <v>1724055</v>
      </c>
      <c r="T1146" s="289">
        <v>1724055</v>
      </c>
      <c r="U1146" s="289">
        <v>187133</v>
      </c>
      <c r="V1146" s="287">
        <v>2017</v>
      </c>
      <c r="W1146" s="404"/>
      <c r="X1146" s="453" t="str">
        <f t="shared" si="17"/>
        <v/>
      </c>
    </row>
    <row r="1147" spans="1:24" s="184" customFormat="1" x14ac:dyDescent="0.2">
      <c r="A1147" s="287">
        <v>56703</v>
      </c>
      <c r="B1147" s="288" t="s">
        <v>38</v>
      </c>
      <c r="C1147" s="288" t="s">
        <v>1387</v>
      </c>
      <c r="D1147" s="288" t="s">
        <v>1227</v>
      </c>
      <c r="E1147" s="288" t="s">
        <v>1179</v>
      </c>
      <c r="F1147" s="287">
        <v>55941</v>
      </c>
      <c r="G1147" s="288" t="s">
        <v>62</v>
      </c>
      <c r="H1147" s="288" t="s">
        <v>1392</v>
      </c>
      <c r="I1147" s="288" t="s">
        <v>63</v>
      </c>
      <c r="J1147" s="287">
        <v>22</v>
      </c>
      <c r="K1147" s="287">
        <v>2</v>
      </c>
      <c r="L1147" s="288" t="s">
        <v>57</v>
      </c>
      <c r="M1147" s="288" t="s">
        <v>40</v>
      </c>
      <c r="N1147" s="288" t="s">
        <v>41</v>
      </c>
      <c r="O1147" s="288" t="s">
        <v>42</v>
      </c>
      <c r="P1147" s="288" t="s">
        <v>1387</v>
      </c>
      <c r="Q1147" s="289">
        <v>0</v>
      </c>
      <c r="R1147" s="289">
        <v>0</v>
      </c>
      <c r="S1147" s="289">
        <v>280758</v>
      </c>
      <c r="T1147" s="289">
        <v>280758</v>
      </c>
      <c r="U1147" s="289">
        <v>30474</v>
      </c>
      <c r="V1147" s="287">
        <v>2017</v>
      </c>
      <c r="W1147" s="404"/>
      <c r="X1147" s="453" t="str">
        <f t="shared" si="17"/>
        <v/>
      </c>
    </row>
    <row r="1148" spans="1:24" s="184" customFormat="1" x14ac:dyDescent="0.2">
      <c r="A1148" s="287">
        <v>56704</v>
      </c>
      <c r="B1148" s="288" t="s">
        <v>38</v>
      </c>
      <c r="C1148" s="288" t="s">
        <v>1387</v>
      </c>
      <c r="D1148" s="288" t="s">
        <v>1180</v>
      </c>
      <c r="E1148" s="288" t="s">
        <v>1179</v>
      </c>
      <c r="F1148" s="287">
        <v>55941</v>
      </c>
      <c r="G1148" s="288" t="s">
        <v>62</v>
      </c>
      <c r="H1148" s="288" t="s">
        <v>1392</v>
      </c>
      <c r="I1148" s="288" t="s">
        <v>63</v>
      </c>
      <c r="J1148" s="287">
        <v>22</v>
      </c>
      <c r="K1148" s="287">
        <v>2</v>
      </c>
      <c r="L1148" s="288" t="s">
        <v>57</v>
      </c>
      <c r="M1148" s="288" t="s">
        <v>40</v>
      </c>
      <c r="N1148" s="288" t="s">
        <v>41</v>
      </c>
      <c r="O1148" s="288" t="s">
        <v>42</v>
      </c>
      <c r="P1148" s="288" t="s">
        <v>1387</v>
      </c>
      <c r="Q1148" s="289">
        <v>0</v>
      </c>
      <c r="R1148" s="289">
        <v>0</v>
      </c>
      <c r="S1148" s="289">
        <v>116479</v>
      </c>
      <c r="T1148" s="289">
        <v>116479</v>
      </c>
      <c r="U1148" s="289">
        <v>12643</v>
      </c>
      <c r="V1148" s="287">
        <v>2017</v>
      </c>
      <c r="W1148" s="404"/>
      <c r="X1148" s="453" t="str">
        <f t="shared" si="17"/>
        <v/>
      </c>
    </row>
    <row r="1149" spans="1:24" s="184" customFormat="1" x14ac:dyDescent="0.2">
      <c r="A1149" s="287">
        <v>56705</v>
      </c>
      <c r="B1149" s="288" t="s">
        <v>38</v>
      </c>
      <c r="C1149" s="288" t="s">
        <v>1387</v>
      </c>
      <c r="D1149" s="288" t="s">
        <v>1181</v>
      </c>
      <c r="E1149" s="288" t="s">
        <v>1179</v>
      </c>
      <c r="F1149" s="287">
        <v>55941</v>
      </c>
      <c r="G1149" s="288" t="s">
        <v>62</v>
      </c>
      <c r="H1149" s="288" t="s">
        <v>1392</v>
      </c>
      <c r="I1149" s="288" t="s">
        <v>63</v>
      </c>
      <c r="J1149" s="287">
        <v>22</v>
      </c>
      <c r="K1149" s="287">
        <v>2</v>
      </c>
      <c r="L1149" s="288" t="s">
        <v>57</v>
      </c>
      <c r="M1149" s="288" t="s">
        <v>40</v>
      </c>
      <c r="N1149" s="288" t="s">
        <v>41</v>
      </c>
      <c r="O1149" s="288" t="s">
        <v>42</v>
      </c>
      <c r="P1149" s="288" t="s">
        <v>1387</v>
      </c>
      <c r="Q1149" s="289">
        <v>0</v>
      </c>
      <c r="R1149" s="289">
        <v>0</v>
      </c>
      <c r="S1149" s="289">
        <v>29510</v>
      </c>
      <c r="T1149" s="289">
        <v>29510</v>
      </c>
      <c r="U1149" s="289">
        <v>3203</v>
      </c>
      <c r="V1149" s="287">
        <v>2017</v>
      </c>
      <c r="W1149" s="404"/>
      <c r="X1149" s="453" t="str">
        <f t="shared" si="17"/>
        <v/>
      </c>
    </row>
    <row r="1150" spans="1:24" s="184" customFormat="1" x14ac:dyDescent="0.2">
      <c r="A1150" s="287">
        <v>56798</v>
      </c>
      <c r="B1150" s="288" t="s">
        <v>38</v>
      </c>
      <c r="C1150" s="288" t="s">
        <v>1387</v>
      </c>
      <c r="D1150" s="288" t="s">
        <v>1290</v>
      </c>
      <c r="E1150" s="288" t="s">
        <v>1326</v>
      </c>
      <c r="F1150" s="287">
        <v>55993</v>
      </c>
      <c r="G1150" s="288" t="s">
        <v>46</v>
      </c>
      <c r="H1150" s="288" t="s">
        <v>1393</v>
      </c>
      <c r="I1150" s="288" t="s">
        <v>63</v>
      </c>
      <c r="J1150" s="287">
        <v>22</v>
      </c>
      <c r="K1150" s="287">
        <v>2</v>
      </c>
      <c r="L1150" s="288" t="s">
        <v>57</v>
      </c>
      <c r="M1150" s="288" t="s">
        <v>43</v>
      </c>
      <c r="N1150" s="288" t="s">
        <v>51</v>
      </c>
      <c r="O1150" s="288" t="s">
        <v>51</v>
      </c>
      <c r="P1150" s="288" t="s">
        <v>52</v>
      </c>
      <c r="Q1150" s="289">
        <v>0</v>
      </c>
      <c r="R1150" s="289">
        <v>0</v>
      </c>
      <c r="S1150" s="289">
        <v>0</v>
      </c>
      <c r="T1150" s="289">
        <v>0</v>
      </c>
      <c r="U1150" s="289">
        <v>15614.626</v>
      </c>
      <c r="V1150" s="287">
        <v>2017</v>
      </c>
      <c r="W1150" s="404" t="s">
        <v>662</v>
      </c>
      <c r="X1150" s="453" t="str">
        <f t="shared" si="17"/>
        <v/>
      </c>
    </row>
    <row r="1151" spans="1:24" s="184" customFormat="1" x14ac:dyDescent="0.2">
      <c r="A1151" s="287">
        <v>56798</v>
      </c>
      <c r="B1151" s="288" t="s">
        <v>38</v>
      </c>
      <c r="C1151" s="288" t="s">
        <v>1387</v>
      </c>
      <c r="D1151" s="288" t="s">
        <v>1290</v>
      </c>
      <c r="E1151" s="288" t="s">
        <v>1326</v>
      </c>
      <c r="F1151" s="287">
        <v>55993</v>
      </c>
      <c r="G1151" s="288" t="s">
        <v>46</v>
      </c>
      <c r="H1151" s="288" t="s">
        <v>1393</v>
      </c>
      <c r="I1151" s="288" t="s">
        <v>63</v>
      </c>
      <c r="J1151" s="287">
        <v>22</v>
      </c>
      <c r="K1151" s="287">
        <v>2</v>
      </c>
      <c r="L1151" s="288" t="s">
        <v>57</v>
      </c>
      <c r="M1151" s="288" t="s">
        <v>43</v>
      </c>
      <c r="N1151" s="288" t="s">
        <v>44</v>
      </c>
      <c r="O1151" s="288" t="s">
        <v>44</v>
      </c>
      <c r="P1151" s="288" t="s">
        <v>1195</v>
      </c>
      <c r="Q1151" s="289">
        <v>1695208</v>
      </c>
      <c r="R1151" s="289">
        <v>1695208</v>
      </c>
      <c r="S1151" s="289">
        <v>1740183</v>
      </c>
      <c r="T1151" s="289">
        <v>1740183</v>
      </c>
      <c r="U1151" s="289">
        <v>1541641.4</v>
      </c>
      <c r="V1151" s="287">
        <v>2017</v>
      </c>
      <c r="W1151" s="404" t="s">
        <v>662</v>
      </c>
      <c r="X1151" s="453" t="str">
        <f t="shared" si="17"/>
        <v/>
      </c>
    </row>
    <row r="1152" spans="1:24" s="184" customFormat="1" x14ac:dyDescent="0.2">
      <c r="A1152" s="287">
        <v>56798</v>
      </c>
      <c r="B1152" s="288" t="s">
        <v>38</v>
      </c>
      <c r="C1152" s="288" t="s">
        <v>1387</v>
      </c>
      <c r="D1152" s="288" t="s">
        <v>1290</v>
      </c>
      <c r="E1152" s="288" t="s">
        <v>1326</v>
      </c>
      <c r="F1152" s="287">
        <v>55993</v>
      </c>
      <c r="G1152" s="288" t="s">
        <v>46</v>
      </c>
      <c r="H1152" s="288" t="s">
        <v>1393</v>
      </c>
      <c r="I1152" s="288" t="s">
        <v>63</v>
      </c>
      <c r="J1152" s="287">
        <v>22</v>
      </c>
      <c r="K1152" s="287">
        <v>2</v>
      </c>
      <c r="L1152" s="288" t="s">
        <v>57</v>
      </c>
      <c r="M1152" s="288" t="s">
        <v>46</v>
      </c>
      <c r="N1152" s="288" t="s">
        <v>51</v>
      </c>
      <c r="O1152" s="288" t="s">
        <v>51</v>
      </c>
      <c r="P1152" s="288" t="s">
        <v>52</v>
      </c>
      <c r="Q1152" s="289">
        <v>54892</v>
      </c>
      <c r="R1152" s="289">
        <v>54892</v>
      </c>
      <c r="S1152" s="289">
        <v>311238</v>
      </c>
      <c r="T1152" s="289">
        <v>311238</v>
      </c>
      <c r="U1152" s="289">
        <v>28464.241999999998</v>
      </c>
      <c r="V1152" s="287">
        <v>2017</v>
      </c>
      <c r="W1152" s="404" t="s">
        <v>662</v>
      </c>
      <c r="X1152" s="453" t="str">
        <f t="shared" si="17"/>
        <v/>
      </c>
    </row>
    <row r="1153" spans="1:24" s="184" customFormat="1" x14ac:dyDescent="0.2">
      <c r="A1153" s="287">
        <v>56798</v>
      </c>
      <c r="B1153" s="288" t="s">
        <v>38</v>
      </c>
      <c r="C1153" s="288" t="s">
        <v>1387</v>
      </c>
      <c r="D1153" s="288" t="s">
        <v>1290</v>
      </c>
      <c r="E1153" s="288" t="s">
        <v>1326</v>
      </c>
      <c r="F1153" s="287">
        <v>55993</v>
      </c>
      <c r="G1153" s="288" t="s">
        <v>46</v>
      </c>
      <c r="H1153" s="288" t="s">
        <v>1393</v>
      </c>
      <c r="I1153" s="288" t="s">
        <v>63</v>
      </c>
      <c r="J1153" s="287">
        <v>22</v>
      </c>
      <c r="K1153" s="287">
        <v>2</v>
      </c>
      <c r="L1153" s="288" t="s">
        <v>57</v>
      </c>
      <c r="M1153" s="288" t="s">
        <v>46</v>
      </c>
      <c r="N1153" s="288" t="s">
        <v>44</v>
      </c>
      <c r="O1153" s="288" t="s">
        <v>44</v>
      </c>
      <c r="P1153" s="288" t="s">
        <v>1195</v>
      </c>
      <c r="Q1153" s="289">
        <v>25599477</v>
      </c>
      <c r="R1153" s="289">
        <v>25599477</v>
      </c>
      <c r="S1153" s="289">
        <v>26280057</v>
      </c>
      <c r="T1153" s="289">
        <v>26280057</v>
      </c>
      <c r="U1153" s="289">
        <v>2399121.7999999998</v>
      </c>
      <c r="V1153" s="287">
        <v>2017</v>
      </c>
      <c r="W1153" s="404" t="s">
        <v>662</v>
      </c>
      <c r="X1153" s="453" t="str">
        <f t="shared" si="17"/>
        <v/>
      </c>
    </row>
    <row r="1154" spans="1:24" s="184" customFormat="1" x14ac:dyDescent="0.2">
      <c r="A1154" s="287">
        <v>56800</v>
      </c>
      <c r="B1154" s="288" t="s">
        <v>38</v>
      </c>
      <c r="C1154" s="288" t="s">
        <v>1387</v>
      </c>
      <c r="D1154" s="288" t="s">
        <v>1182</v>
      </c>
      <c r="E1154" s="288" t="s">
        <v>1183</v>
      </c>
      <c r="F1154" s="287">
        <v>8797</v>
      </c>
      <c r="G1154" s="288" t="s">
        <v>86</v>
      </c>
      <c r="H1154" s="288" t="s">
        <v>1393</v>
      </c>
      <c r="I1154" s="288" t="s">
        <v>63</v>
      </c>
      <c r="J1154" s="287">
        <v>22</v>
      </c>
      <c r="K1154" s="287">
        <v>1</v>
      </c>
      <c r="L1154" s="288" t="s">
        <v>39</v>
      </c>
      <c r="M1154" s="288" t="s">
        <v>76</v>
      </c>
      <c r="N1154" s="288" t="s">
        <v>77</v>
      </c>
      <c r="O1154" s="288" t="s">
        <v>77</v>
      </c>
      <c r="P1154" s="288" t="s">
        <v>1387</v>
      </c>
      <c r="Q1154" s="289">
        <v>0</v>
      </c>
      <c r="R1154" s="289">
        <v>0</v>
      </c>
      <c r="S1154" s="289">
        <v>36880</v>
      </c>
      <c r="T1154" s="289">
        <v>36880</v>
      </c>
      <c r="U1154" s="289">
        <v>4003</v>
      </c>
      <c r="V1154" s="287">
        <v>2017</v>
      </c>
      <c r="W1154" s="404"/>
      <c r="X1154" s="453" t="str">
        <f t="shared" si="17"/>
        <v/>
      </c>
    </row>
    <row r="1155" spans="1:24" s="184" customFormat="1" x14ac:dyDescent="0.2">
      <c r="A1155" s="287">
        <v>56829</v>
      </c>
      <c r="B1155" s="288" t="s">
        <v>38</v>
      </c>
      <c r="C1155" s="288" t="s">
        <v>1387</v>
      </c>
      <c r="D1155" s="288" t="s">
        <v>2310</v>
      </c>
      <c r="E1155" s="288" t="s">
        <v>2311</v>
      </c>
      <c r="F1155" s="287">
        <v>61191</v>
      </c>
      <c r="G1155" s="288" t="s">
        <v>95</v>
      </c>
      <c r="H1155" s="288" t="s">
        <v>1393</v>
      </c>
      <c r="I1155" s="288" t="s">
        <v>63</v>
      </c>
      <c r="J1155" s="287">
        <v>22</v>
      </c>
      <c r="K1155" s="287">
        <v>2</v>
      </c>
      <c r="L1155" s="288" t="s">
        <v>57</v>
      </c>
      <c r="M1155" s="288" t="s">
        <v>76</v>
      </c>
      <c r="N1155" s="288" t="s">
        <v>77</v>
      </c>
      <c r="O1155" s="288" t="s">
        <v>77</v>
      </c>
      <c r="P1155" s="288" t="s">
        <v>1387</v>
      </c>
      <c r="Q1155" s="289">
        <v>0</v>
      </c>
      <c r="R1155" s="289">
        <v>0</v>
      </c>
      <c r="S1155" s="289">
        <v>2900805</v>
      </c>
      <c r="T1155" s="289">
        <v>2900805</v>
      </c>
      <c r="U1155" s="289">
        <v>314860</v>
      </c>
      <c r="V1155" s="287">
        <v>2017</v>
      </c>
      <c r="W1155" s="404"/>
      <c r="X1155" s="453" t="str">
        <f t="shared" si="17"/>
        <v/>
      </c>
    </row>
    <row r="1156" spans="1:24" s="184" customFormat="1" x14ac:dyDescent="0.2">
      <c r="A1156" s="287">
        <v>56847</v>
      </c>
      <c r="B1156" s="288" t="s">
        <v>38</v>
      </c>
      <c r="C1156" s="288" t="s">
        <v>1387</v>
      </c>
      <c r="D1156" s="288" t="s">
        <v>1783</v>
      </c>
      <c r="E1156" s="288" t="s">
        <v>1784</v>
      </c>
      <c r="F1156" s="287">
        <v>56067</v>
      </c>
      <c r="G1156" s="288" t="s">
        <v>46</v>
      </c>
      <c r="H1156" s="288" t="s">
        <v>1393</v>
      </c>
      <c r="I1156" s="288" t="s">
        <v>63</v>
      </c>
      <c r="J1156" s="287">
        <v>22</v>
      </c>
      <c r="K1156" s="287">
        <v>2</v>
      </c>
      <c r="L1156" s="288" t="s">
        <v>57</v>
      </c>
      <c r="M1156" s="288" t="s">
        <v>47</v>
      </c>
      <c r="N1156" s="288" t="s">
        <v>507</v>
      </c>
      <c r="O1156" s="288" t="s">
        <v>54</v>
      </c>
      <c r="P1156" s="288" t="s">
        <v>52</v>
      </c>
      <c r="Q1156" s="289">
        <v>2156</v>
      </c>
      <c r="R1156" s="289">
        <v>2156</v>
      </c>
      <c r="S1156" s="289">
        <v>10995</v>
      </c>
      <c r="T1156" s="289">
        <v>10995</v>
      </c>
      <c r="U1156" s="289">
        <v>914.28300000000002</v>
      </c>
      <c r="V1156" s="287">
        <v>2017</v>
      </c>
      <c r="W1156" s="404"/>
      <c r="X1156" s="453" t="str">
        <f t="shared" si="17"/>
        <v/>
      </c>
    </row>
    <row r="1157" spans="1:24" s="184" customFormat="1" x14ac:dyDescent="0.2">
      <c r="A1157" s="287">
        <v>56847</v>
      </c>
      <c r="B1157" s="288" t="s">
        <v>38</v>
      </c>
      <c r="C1157" s="288" t="s">
        <v>1387</v>
      </c>
      <c r="D1157" s="288" t="s">
        <v>1783</v>
      </c>
      <c r="E1157" s="288" t="s">
        <v>1784</v>
      </c>
      <c r="F1157" s="287">
        <v>56067</v>
      </c>
      <c r="G1157" s="288" t="s">
        <v>46</v>
      </c>
      <c r="H1157" s="288" t="s">
        <v>1393</v>
      </c>
      <c r="I1157" s="288" t="s">
        <v>63</v>
      </c>
      <c r="J1157" s="287">
        <v>22</v>
      </c>
      <c r="K1157" s="287">
        <v>2</v>
      </c>
      <c r="L1157" s="288" t="s">
        <v>57</v>
      </c>
      <c r="M1157" s="288" t="s">
        <v>47</v>
      </c>
      <c r="N1157" s="288" t="s">
        <v>74</v>
      </c>
      <c r="O1157" s="288" t="s">
        <v>75</v>
      </c>
      <c r="P1157" s="288" t="s">
        <v>50</v>
      </c>
      <c r="Q1157" s="289">
        <v>275475</v>
      </c>
      <c r="R1157" s="289">
        <v>275475</v>
      </c>
      <c r="S1157" s="289">
        <v>2534369</v>
      </c>
      <c r="T1157" s="289">
        <v>2534369</v>
      </c>
      <c r="U1157" s="289">
        <v>208074.72</v>
      </c>
      <c r="V1157" s="287">
        <v>2017</v>
      </c>
      <c r="W1157" s="404"/>
      <c r="X1157" s="453">
        <f t="shared" si="17"/>
        <v>12.18009088273674</v>
      </c>
    </row>
    <row r="1158" spans="1:24" s="184" customFormat="1" x14ac:dyDescent="0.2">
      <c r="A1158" s="287">
        <v>56857</v>
      </c>
      <c r="B1158" s="288" t="s">
        <v>38</v>
      </c>
      <c r="C1158" s="288" t="s">
        <v>1387</v>
      </c>
      <c r="D1158" s="288" t="s">
        <v>1414</v>
      </c>
      <c r="E1158" s="288" t="s">
        <v>1415</v>
      </c>
      <c r="F1158" s="287">
        <v>56072</v>
      </c>
      <c r="G1158" s="288" t="s">
        <v>62</v>
      </c>
      <c r="H1158" s="288" t="s">
        <v>1392</v>
      </c>
      <c r="I1158" s="288" t="s">
        <v>63</v>
      </c>
      <c r="J1158" s="287">
        <v>22</v>
      </c>
      <c r="K1158" s="287">
        <v>2</v>
      </c>
      <c r="L1158" s="288" t="s">
        <v>57</v>
      </c>
      <c r="M1158" s="288" t="s">
        <v>76</v>
      </c>
      <c r="N1158" s="288" t="s">
        <v>77</v>
      </c>
      <c r="O1158" s="288" t="s">
        <v>77</v>
      </c>
      <c r="P1158" s="288" t="s">
        <v>1387</v>
      </c>
      <c r="Q1158" s="289">
        <v>0</v>
      </c>
      <c r="R1158" s="289">
        <v>0</v>
      </c>
      <c r="S1158" s="289">
        <v>4977978</v>
      </c>
      <c r="T1158" s="289">
        <v>4977978</v>
      </c>
      <c r="U1158" s="289">
        <v>540321</v>
      </c>
      <c r="V1158" s="287">
        <v>2017</v>
      </c>
      <c r="W1158" s="404"/>
      <c r="X1158" s="453" t="str">
        <f t="shared" si="17"/>
        <v/>
      </c>
    </row>
    <row r="1159" spans="1:24" s="184" customFormat="1" x14ac:dyDescent="0.2">
      <c r="A1159" s="287">
        <v>56891</v>
      </c>
      <c r="B1159" s="288" t="s">
        <v>38</v>
      </c>
      <c r="C1159" s="288" t="s">
        <v>1387</v>
      </c>
      <c r="D1159" s="288" t="s">
        <v>1184</v>
      </c>
      <c r="E1159" s="288" t="s">
        <v>1961</v>
      </c>
      <c r="F1159" s="287">
        <v>57249</v>
      </c>
      <c r="G1159" s="288" t="s">
        <v>94</v>
      </c>
      <c r="H1159" s="288" t="s">
        <v>1393</v>
      </c>
      <c r="I1159" s="288" t="s">
        <v>63</v>
      </c>
      <c r="J1159" s="287">
        <v>22</v>
      </c>
      <c r="K1159" s="287">
        <v>2</v>
      </c>
      <c r="L1159" s="288" t="s">
        <v>57</v>
      </c>
      <c r="M1159" s="288" t="s">
        <v>56</v>
      </c>
      <c r="N1159" s="288" t="s">
        <v>68</v>
      </c>
      <c r="O1159" s="288" t="s">
        <v>69</v>
      </c>
      <c r="P1159" s="288" t="s">
        <v>1195</v>
      </c>
      <c r="Q1159" s="289">
        <v>260425</v>
      </c>
      <c r="R1159" s="289">
        <v>260425</v>
      </c>
      <c r="S1159" s="289">
        <v>122398</v>
      </c>
      <c r="T1159" s="289">
        <v>122398</v>
      </c>
      <c r="U1159" s="289">
        <v>11882</v>
      </c>
      <c r="V1159" s="287">
        <v>2017</v>
      </c>
      <c r="W1159" s="404"/>
      <c r="X1159" s="453" t="str">
        <f t="shared" ref="X1159:X1222" si="18">IF(OR(K1159&gt;3,T1159=0),"",IF(N1159="WDS",T1159/U1159,""))</f>
        <v/>
      </c>
    </row>
    <row r="1160" spans="1:24" s="184" customFormat="1" x14ac:dyDescent="0.2">
      <c r="A1160" s="287">
        <v>56901</v>
      </c>
      <c r="B1160" s="288" t="s">
        <v>38</v>
      </c>
      <c r="C1160" s="288" t="s">
        <v>1387</v>
      </c>
      <c r="D1160" s="288" t="s">
        <v>541</v>
      </c>
      <c r="E1160" s="288" t="s">
        <v>538</v>
      </c>
      <c r="F1160" s="287">
        <v>55868</v>
      </c>
      <c r="G1160" s="288" t="s">
        <v>62</v>
      </c>
      <c r="H1160" s="288" t="s">
        <v>1392</v>
      </c>
      <c r="I1160" s="288" t="s">
        <v>63</v>
      </c>
      <c r="J1160" s="287">
        <v>22</v>
      </c>
      <c r="K1160" s="287">
        <v>2</v>
      </c>
      <c r="L1160" s="288" t="s">
        <v>57</v>
      </c>
      <c r="M1160" s="288" t="s">
        <v>76</v>
      </c>
      <c r="N1160" s="288" t="s">
        <v>77</v>
      </c>
      <c r="O1160" s="288" t="s">
        <v>77</v>
      </c>
      <c r="P1160" s="288" t="s">
        <v>1387</v>
      </c>
      <c r="Q1160" s="289">
        <v>0</v>
      </c>
      <c r="R1160" s="289">
        <v>0</v>
      </c>
      <c r="S1160" s="289">
        <v>1618143</v>
      </c>
      <c r="T1160" s="289">
        <v>1618143</v>
      </c>
      <c r="U1160" s="289">
        <v>175637</v>
      </c>
      <c r="V1160" s="287">
        <v>2017</v>
      </c>
      <c r="W1160" s="404"/>
      <c r="X1160" s="453" t="str">
        <f t="shared" si="18"/>
        <v/>
      </c>
    </row>
    <row r="1161" spans="1:24" s="184" customFormat="1" x14ac:dyDescent="0.2">
      <c r="A1161" s="287">
        <v>56902</v>
      </c>
      <c r="B1161" s="288" t="s">
        <v>38</v>
      </c>
      <c r="C1161" s="288" t="s">
        <v>1387</v>
      </c>
      <c r="D1161" s="288" t="s">
        <v>542</v>
      </c>
      <c r="E1161" s="288" t="s">
        <v>538</v>
      </c>
      <c r="F1161" s="287">
        <v>55868</v>
      </c>
      <c r="G1161" s="288" t="s">
        <v>62</v>
      </c>
      <c r="H1161" s="288" t="s">
        <v>1392</v>
      </c>
      <c r="I1161" s="288" t="s">
        <v>63</v>
      </c>
      <c r="J1161" s="287">
        <v>22</v>
      </c>
      <c r="K1161" s="287">
        <v>2</v>
      </c>
      <c r="L1161" s="288" t="s">
        <v>57</v>
      </c>
      <c r="M1161" s="288" t="s">
        <v>76</v>
      </c>
      <c r="N1161" s="288" t="s">
        <v>77</v>
      </c>
      <c r="O1161" s="288" t="s">
        <v>77</v>
      </c>
      <c r="P1161" s="288" t="s">
        <v>1387</v>
      </c>
      <c r="Q1161" s="289">
        <v>0</v>
      </c>
      <c r="R1161" s="289">
        <v>0</v>
      </c>
      <c r="S1161" s="289">
        <v>2506701</v>
      </c>
      <c r="T1161" s="289">
        <v>2506701</v>
      </c>
      <c r="U1161" s="289">
        <v>272083</v>
      </c>
      <c r="V1161" s="287">
        <v>2017</v>
      </c>
      <c r="W1161" s="404"/>
      <c r="X1161" s="453" t="str">
        <f t="shared" si="18"/>
        <v/>
      </c>
    </row>
    <row r="1162" spans="1:24" s="184" customFormat="1" x14ac:dyDescent="0.2">
      <c r="A1162" s="287">
        <v>56904</v>
      </c>
      <c r="B1162" s="288" t="s">
        <v>38</v>
      </c>
      <c r="C1162" s="288" t="s">
        <v>1387</v>
      </c>
      <c r="D1162" s="288" t="s">
        <v>543</v>
      </c>
      <c r="E1162" s="288" t="s">
        <v>538</v>
      </c>
      <c r="F1162" s="287">
        <v>55868</v>
      </c>
      <c r="G1162" s="288" t="s">
        <v>62</v>
      </c>
      <c r="H1162" s="288" t="s">
        <v>1392</v>
      </c>
      <c r="I1162" s="288" t="s">
        <v>63</v>
      </c>
      <c r="J1162" s="287">
        <v>22</v>
      </c>
      <c r="K1162" s="287">
        <v>2</v>
      </c>
      <c r="L1162" s="288" t="s">
        <v>57</v>
      </c>
      <c r="M1162" s="288" t="s">
        <v>76</v>
      </c>
      <c r="N1162" s="288" t="s">
        <v>77</v>
      </c>
      <c r="O1162" s="288" t="s">
        <v>77</v>
      </c>
      <c r="P1162" s="288" t="s">
        <v>1387</v>
      </c>
      <c r="Q1162" s="289">
        <v>0</v>
      </c>
      <c r="R1162" s="289">
        <v>0</v>
      </c>
      <c r="S1162" s="289">
        <v>1920624</v>
      </c>
      <c r="T1162" s="289">
        <v>1920624</v>
      </c>
      <c r="U1162" s="289">
        <v>208469</v>
      </c>
      <c r="V1162" s="287">
        <v>2017</v>
      </c>
      <c r="W1162" s="404"/>
      <c r="X1162" s="453" t="str">
        <f t="shared" si="18"/>
        <v/>
      </c>
    </row>
    <row r="1163" spans="1:24" s="184" customFormat="1" x14ac:dyDescent="0.2">
      <c r="A1163" s="287">
        <v>56928</v>
      </c>
      <c r="B1163" s="288" t="s">
        <v>59</v>
      </c>
      <c r="C1163" s="288" t="s">
        <v>1387</v>
      </c>
      <c r="D1163" s="288" t="s">
        <v>1228</v>
      </c>
      <c r="E1163" s="288" t="s">
        <v>1185</v>
      </c>
      <c r="F1163" s="287">
        <v>56143</v>
      </c>
      <c r="G1163" s="288" t="s">
        <v>46</v>
      </c>
      <c r="H1163" s="288" t="s">
        <v>1393</v>
      </c>
      <c r="I1163" s="288" t="s">
        <v>63</v>
      </c>
      <c r="J1163" s="287">
        <v>611</v>
      </c>
      <c r="K1163" s="287">
        <v>5</v>
      </c>
      <c r="L1163" s="288" t="s">
        <v>493</v>
      </c>
      <c r="M1163" s="288" t="s">
        <v>55</v>
      </c>
      <c r="N1163" s="288" t="s">
        <v>44</v>
      </c>
      <c r="O1163" s="288" t="s">
        <v>44</v>
      </c>
      <c r="P1163" s="288" t="s">
        <v>1195</v>
      </c>
      <c r="Q1163" s="289">
        <v>170134</v>
      </c>
      <c r="R1163" s="289">
        <v>117005</v>
      </c>
      <c r="S1163" s="289">
        <v>175067</v>
      </c>
      <c r="T1163" s="289">
        <v>120398</v>
      </c>
      <c r="U1163" s="289">
        <v>17776</v>
      </c>
      <c r="V1163" s="287">
        <v>2017</v>
      </c>
      <c r="W1163" s="404" t="s">
        <v>662</v>
      </c>
      <c r="X1163" s="453" t="str">
        <f t="shared" si="18"/>
        <v/>
      </c>
    </row>
    <row r="1164" spans="1:24" s="184" customFormat="1" x14ac:dyDescent="0.2">
      <c r="A1164" s="287">
        <v>56936</v>
      </c>
      <c r="B1164" s="288" t="s">
        <v>38</v>
      </c>
      <c r="C1164" s="288" t="s">
        <v>1387</v>
      </c>
      <c r="D1164" s="288" t="s">
        <v>1186</v>
      </c>
      <c r="E1164" s="288" t="s">
        <v>127</v>
      </c>
      <c r="F1164" s="287">
        <v>5914</v>
      </c>
      <c r="G1164" s="288" t="s">
        <v>62</v>
      </c>
      <c r="H1164" s="288" t="s">
        <v>1392</v>
      </c>
      <c r="I1164" s="288" t="s">
        <v>63</v>
      </c>
      <c r="J1164" s="287">
        <v>322122</v>
      </c>
      <c r="K1164" s="287">
        <v>6</v>
      </c>
      <c r="L1164" s="288" t="s">
        <v>490</v>
      </c>
      <c r="M1164" s="288" t="s">
        <v>40</v>
      </c>
      <c r="N1164" s="288" t="s">
        <v>41</v>
      </c>
      <c r="O1164" s="288" t="s">
        <v>42</v>
      </c>
      <c r="P1164" s="288" t="s">
        <v>1387</v>
      </c>
      <c r="Q1164" s="289">
        <v>0</v>
      </c>
      <c r="R1164" s="289">
        <v>0</v>
      </c>
      <c r="S1164" s="289">
        <v>571989</v>
      </c>
      <c r="T1164" s="289">
        <v>571989</v>
      </c>
      <c r="U1164" s="289">
        <v>62085</v>
      </c>
      <c r="V1164" s="287">
        <v>2017</v>
      </c>
      <c r="W1164" s="404"/>
      <c r="X1164" s="453" t="str">
        <f t="shared" si="18"/>
        <v/>
      </c>
    </row>
    <row r="1165" spans="1:24" s="184" customFormat="1" x14ac:dyDescent="0.2">
      <c r="A1165" s="287">
        <v>56953</v>
      </c>
      <c r="B1165" s="288" t="s">
        <v>38</v>
      </c>
      <c r="C1165" s="288" t="s">
        <v>1387</v>
      </c>
      <c r="D1165" s="288" t="s">
        <v>544</v>
      </c>
      <c r="E1165" s="288" t="s">
        <v>545</v>
      </c>
      <c r="F1165" s="287">
        <v>49893</v>
      </c>
      <c r="G1165" s="288" t="s">
        <v>62</v>
      </c>
      <c r="H1165" s="288" t="s">
        <v>1392</v>
      </c>
      <c r="I1165" s="288" t="s">
        <v>63</v>
      </c>
      <c r="J1165" s="287">
        <v>22</v>
      </c>
      <c r="K1165" s="287">
        <v>2</v>
      </c>
      <c r="L1165" s="288" t="s">
        <v>57</v>
      </c>
      <c r="M1165" s="288" t="s">
        <v>76</v>
      </c>
      <c r="N1165" s="288" t="s">
        <v>77</v>
      </c>
      <c r="O1165" s="288" t="s">
        <v>77</v>
      </c>
      <c r="P1165" s="288" t="s">
        <v>1387</v>
      </c>
      <c r="Q1165" s="289">
        <v>0</v>
      </c>
      <c r="R1165" s="289">
        <v>0</v>
      </c>
      <c r="S1165" s="289">
        <v>2125069</v>
      </c>
      <c r="T1165" s="289">
        <v>2125069</v>
      </c>
      <c r="U1165" s="289">
        <v>230660</v>
      </c>
      <c r="V1165" s="287">
        <v>2017</v>
      </c>
      <c r="W1165" s="404"/>
      <c r="X1165" s="453" t="str">
        <f t="shared" si="18"/>
        <v/>
      </c>
    </row>
    <row r="1166" spans="1:24" s="184" customFormat="1" x14ac:dyDescent="0.2">
      <c r="A1166" s="287">
        <v>56958</v>
      </c>
      <c r="B1166" s="288" t="s">
        <v>38</v>
      </c>
      <c r="C1166" s="288" t="s">
        <v>1387</v>
      </c>
      <c r="D1166" s="288" t="s">
        <v>1187</v>
      </c>
      <c r="E1166" s="288" t="s">
        <v>1172</v>
      </c>
      <c r="F1166" s="287">
        <v>50158</v>
      </c>
      <c r="G1166" s="288" t="s">
        <v>62</v>
      </c>
      <c r="H1166" s="288" t="s">
        <v>1392</v>
      </c>
      <c r="I1166" s="288" t="s">
        <v>63</v>
      </c>
      <c r="J1166" s="287">
        <v>22</v>
      </c>
      <c r="K1166" s="287">
        <v>2</v>
      </c>
      <c r="L1166" s="288" t="s">
        <v>57</v>
      </c>
      <c r="M1166" s="288" t="s">
        <v>56</v>
      </c>
      <c r="N1166" s="288" t="s">
        <v>68</v>
      </c>
      <c r="O1166" s="288" t="s">
        <v>69</v>
      </c>
      <c r="P1166" s="288" t="s">
        <v>1195</v>
      </c>
      <c r="Q1166" s="289">
        <v>556648</v>
      </c>
      <c r="R1166" s="289">
        <v>556648</v>
      </c>
      <c r="S1166" s="289">
        <v>285003</v>
      </c>
      <c r="T1166" s="289">
        <v>285003</v>
      </c>
      <c r="U1166" s="289">
        <v>29738</v>
      </c>
      <c r="V1166" s="287">
        <v>2017</v>
      </c>
      <c r="W1166" s="404"/>
      <c r="X1166" s="453" t="str">
        <f t="shared" si="18"/>
        <v/>
      </c>
    </row>
    <row r="1167" spans="1:24" s="184" customFormat="1" x14ac:dyDescent="0.2">
      <c r="A1167" s="287">
        <v>56986</v>
      </c>
      <c r="B1167" s="288" t="s">
        <v>38</v>
      </c>
      <c r="C1167" s="288" t="s">
        <v>1387</v>
      </c>
      <c r="D1167" s="288" t="s">
        <v>1188</v>
      </c>
      <c r="E1167" s="288" t="s">
        <v>1172</v>
      </c>
      <c r="F1167" s="287">
        <v>50158</v>
      </c>
      <c r="G1167" s="288" t="s">
        <v>62</v>
      </c>
      <c r="H1167" s="288" t="s">
        <v>1392</v>
      </c>
      <c r="I1167" s="288" t="s">
        <v>63</v>
      </c>
      <c r="J1167" s="287">
        <v>22</v>
      </c>
      <c r="K1167" s="287">
        <v>2</v>
      </c>
      <c r="L1167" s="288" t="s">
        <v>57</v>
      </c>
      <c r="M1167" s="288" t="s">
        <v>56</v>
      </c>
      <c r="N1167" s="288" t="s">
        <v>68</v>
      </c>
      <c r="O1167" s="288" t="s">
        <v>69</v>
      </c>
      <c r="P1167" s="288" t="s">
        <v>1195</v>
      </c>
      <c r="Q1167" s="289">
        <v>904085</v>
      </c>
      <c r="R1167" s="289">
        <v>904085</v>
      </c>
      <c r="S1167" s="289">
        <v>487303</v>
      </c>
      <c r="T1167" s="289">
        <v>487303</v>
      </c>
      <c r="U1167" s="289">
        <v>38077</v>
      </c>
      <c r="V1167" s="287">
        <v>2017</v>
      </c>
      <c r="W1167" s="404"/>
      <c r="X1167" s="453" t="str">
        <f t="shared" si="18"/>
        <v/>
      </c>
    </row>
    <row r="1168" spans="1:24" s="184" customFormat="1" x14ac:dyDescent="0.2">
      <c r="A1168" s="287">
        <v>56987</v>
      </c>
      <c r="B1168" s="288" t="s">
        <v>38</v>
      </c>
      <c r="C1168" s="288" t="s">
        <v>1387</v>
      </c>
      <c r="D1168" s="288" t="s">
        <v>1189</v>
      </c>
      <c r="E1168" s="288" t="s">
        <v>1172</v>
      </c>
      <c r="F1168" s="287">
        <v>50158</v>
      </c>
      <c r="G1168" s="288" t="s">
        <v>62</v>
      </c>
      <c r="H1168" s="288" t="s">
        <v>1392</v>
      </c>
      <c r="I1168" s="288" t="s">
        <v>63</v>
      </c>
      <c r="J1168" s="287">
        <v>22</v>
      </c>
      <c r="K1168" s="287">
        <v>2</v>
      </c>
      <c r="L1168" s="288" t="s">
        <v>57</v>
      </c>
      <c r="M1168" s="288" t="s">
        <v>56</v>
      </c>
      <c r="N1168" s="288" t="s">
        <v>68</v>
      </c>
      <c r="O1168" s="288" t="s">
        <v>69</v>
      </c>
      <c r="P1168" s="288" t="s">
        <v>1195</v>
      </c>
      <c r="Q1168" s="289">
        <v>765095</v>
      </c>
      <c r="R1168" s="289">
        <v>765095</v>
      </c>
      <c r="S1168" s="289">
        <v>386375</v>
      </c>
      <c r="T1168" s="289">
        <v>386375</v>
      </c>
      <c r="U1168" s="289">
        <v>35479</v>
      </c>
      <c r="V1168" s="287">
        <v>2017</v>
      </c>
      <c r="W1168" s="404"/>
      <c r="X1168" s="453" t="str">
        <f t="shared" si="18"/>
        <v/>
      </c>
    </row>
    <row r="1169" spans="1:24" s="184" customFormat="1" x14ac:dyDescent="0.2">
      <c r="A1169" s="287">
        <v>56989</v>
      </c>
      <c r="B1169" s="288" t="s">
        <v>38</v>
      </c>
      <c r="C1169" s="288" t="s">
        <v>1387</v>
      </c>
      <c r="D1169" s="288" t="s">
        <v>1229</v>
      </c>
      <c r="E1169" s="288" t="s">
        <v>1532</v>
      </c>
      <c r="F1169" s="287">
        <v>59155</v>
      </c>
      <c r="G1169" s="288" t="s">
        <v>95</v>
      </c>
      <c r="H1169" s="288" t="s">
        <v>1393</v>
      </c>
      <c r="I1169" s="288" t="s">
        <v>63</v>
      </c>
      <c r="J1169" s="287">
        <v>22</v>
      </c>
      <c r="K1169" s="287">
        <v>2</v>
      </c>
      <c r="L1169" s="288" t="s">
        <v>57</v>
      </c>
      <c r="M1169" s="288" t="s">
        <v>76</v>
      </c>
      <c r="N1169" s="288" t="s">
        <v>77</v>
      </c>
      <c r="O1169" s="288" t="s">
        <v>77</v>
      </c>
      <c r="P1169" s="288" t="s">
        <v>1387</v>
      </c>
      <c r="Q1169" s="289">
        <v>0</v>
      </c>
      <c r="R1169" s="289">
        <v>0</v>
      </c>
      <c r="S1169" s="289">
        <v>1143923</v>
      </c>
      <c r="T1169" s="289">
        <v>1143923</v>
      </c>
      <c r="U1169" s="289">
        <v>124164</v>
      </c>
      <c r="V1169" s="287">
        <v>2017</v>
      </c>
      <c r="W1169" s="404"/>
      <c r="X1169" s="453" t="str">
        <f t="shared" si="18"/>
        <v/>
      </c>
    </row>
    <row r="1170" spans="1:24" s="184" customFormat="1" x14ac:dyDescent="0.2">
      <c r="A1170" s="287">
        <v>56990</v>
      </c>
      <c r="B1170" s="288" t="s">
        <v>38</v>
      </c>
      <c r="C1170" s="288" t="s">
        <v>1387</v>
      </c>
      <c r="D1170" s="288" t="s">
        <v>1327</v>
      </c>
      <c r="E1170" s="288" t="s">
        <v>1532</v>
      </c>
      <c r="F1170" s="287">
        <v>59155</v>
      </c>
      <c r="G1170" s="288" t="s">
        <v>95</v>
      </c>
      <c r="H1170" s="288" t="s">
        <v>1393</v>
      </c>
      <c r="I1170" s="288" t="s">
        <v>63</v>
      </c>
      <c r="J1170" s="287">
        <v>22</v>
      </c>
      <c r="K1170" s="287">
        <v>2</v>
      </c>
      <c r="L1170" s="288" t="s">
        <v>57</v>
      </c>
      <c r="M1170" s="288" t="s">
        <v>76</v>
      </c>
      <c r="N1170" s="288" t="s">
        <v>77</v>
      </c>
      <c r="O1170" s="288" t="s">
        <v>77</v>
      </c>
      <c r="P1170" s="288" t="s">
        <v>1387</v>
      </c>
      <c r="Q1170" s="289">
        <v>0</v>
      </c>
      <c r="R1170" s="289">
        <v>0</v>
      </c>
      <c r="S1170" s="289">
        <v>1328782</v>
      </c>
      <c r="T1170" s="289">
        <v>1328782</v>
      </c>
      <c r="U1170" s="289">
        <v>144229</v>
      </c>
      <c r="V1170" s="287">
        <v>2017</v>
      </c>
      <c r="W1170" s="404"/>
      <c r="X1170" s="453" t="str">
        <f t="shared" si="18"/>
        <v/>
      </c>
    </row>
    <row r="1171" spans="1:24" s="184" customFormat="1" x14ac:dyDescent="0.2">
      <c r="A1171" s="287">
        <v>56991</v>
      </c>
      <c r="B1171" s="288" t="s">
        <v>38</v>
      </c>
      <c r="C1171" s="288" t="s">
        <v>1387</v>
      </c>
      <c r="D1171" s="288" t="s">
        <v>1230</v>
      </c>
      <c r="E1171" s="288" t="s">
        <v>1532</v>
      </c>
      <c r="F1171" s="287">
        <v>59155</v>
      </c>
      <c r="G1171" s="288" t="s">
        <v>95</v>
      </c>
      <c r="H1171" s="288" t="s">
        <v>1393</v>
      </c>
      <c r="I1171" s="288" t="s">
        <v>63</v>
      </c>
      <c r="J1171" s="287">
        <v>22</v>
      </c>
      <c r="K1171" s="287">
        <v>2</v>
      </c>
      <c r="L1171" s="288" t="s">
        <v>57</v>
      </c>
      <c r="M1171" s="288" t="s">
        <v>76</v>
      </c>
      <c r="N1171" s="288" t="s">
        <v>77</v>
      </c>
      <c r="O1171" s="288" t="s">
        <v>77</v>
      </c>
      <c r="P1171" s="288" t="s">
        <v>1387</v>
      </c>
      <c r="Q1171" s="289">
        <v>0</v>
      </c>
      <c r="R1171" s="289">
        <v>0</v>
      </c>
      <c r="S1171" s="289">
        <v>477049</v>
      </c>
      <c r="T1171" s="289">
        <v>477049</v>
      </c>
      <c r="U1171" s="289">
        <v>51780</v>
      </c>
      <c r="V1171" s="287">
        <v>2017</v>
      </c>
      <c r="W1171" s="460"/>
      <c r="X1171" s="453" t="str">
        <f t="shared" si="18"/>
        <v/>
      </c>
    </row>
    <row r="1172" spans="1:24" s="184" customFormat="1" x14ac:dyDescent="0.2">
      <c r="A1172" s="287">
        <v>57002</v>
      </c>
      <c r="B1172" s="288" t="s">
        <v>38</v>
      </c>
      <c r="C1172" s="288" t="s">
        <v>1387</v>
      </c>
      <c r="D1172" s="288" t="s">
        <v>1965</v>
      </c>
      <c r="E1172" s="288" t="s">
        <v>2050</v>
      </c>
      <c r="F1172" s="287">
        <v>60453</v>
      </c>
      <c r="G1172" s="288" t="s">
        <v>95</v>
      </c>
      <c r="H1172" s="288" t="s">
        <v>1393</v>
      </c>
      <c r="I1172" s="288" t="s">
        <v>63</v>
      </c>
      <c r="J1172" s="287">
        <v>22</v>
      </c>
      <c r="K1172" s="287">
        <v>2</v>
      </c>
      <c r="L1172" s="288" t="s">
        <v>57</v>
      </c>
      <c r="M1172" s="288" t="s">
        <v>76</v>
      </c>
      <c r="N1172" s="288" t="s">
        <v>77</v>
      </c>
      <c r="O1172" s="288" t="s">
        <v>77</v>
      </c>
      <c r="P1172" s="288" t="s">
        <v>1387</v>
      </c>
      <c r="Q1172" s="289">
        <v>0</v>
      </c>
      <c r="R1172" s="289">
        <v>0</v>
      </c>
      <c r="S1172" s="289">
        <v>3172986</v>
      </c>
      <c r="T1172" s="289">
        <v>3172986</v>
      </c>
      <c r="U1172" s="289">
        <v>344403</v>
      </c>
      <c r="V1172" s="287">
        <v>2017</v>
      </c>
      <c r="W1172" s="404"/>
      <c r="X1172" s="453" t="str">
        <f t="shared" si="18"/>
        <v/>
      </c>
    </row>
    <row r="1173" spans="1:24" s="184" customFormat="1" x14ac:dyDescent="0.2">
      <c r="A1173" s="287">
        <v>57003</v>
      </c>
      <c r="B1173" s="288" t="s">
        <v>38</v>
      </c>
      <c r="C1173" s="288" t="s">
        <v>1387</v>
      </c>
      <c r="D1173" s="288" t="s">
        <v>1231</v>
      </c>
      <c r="E1173" s="288" t="s">
        <v>1172</v>
      </c>
      <c r="F1173" s="287">
        <v>50158</v>
      </c>
      <c r="G1173" s="288" t="s">
        <v>62</v>
      </c>
      <c r="H1173" s="288" t="s">
        <v>1392</v>
      </c>
      <c r="I1173" s="288" t="s">
        <v>63</v>
      </c>
      <c r="J1173" s="287">
        <v>22</v>
      </c>
      <c r="K1173" s="287">
        <v>2</v>
      </c>
      <c r="L1173" s="288" t="s">
        <v>57</v>
      </c>
      <c r="M1173" s="288" t="s">
        <v>56</v>
      </c>
      <c r="N1173" s="288" t="s">
        <v>68</v>
      </c>
      <c r="O1173" s="288" t="s">
        <v>69</v>
      </c>
      <c r="P1173" s="288" t="s">
        <v>1195</v>
      </c>
      <c r="Q1173" s="289">
        <v>279963</v>
      </c>
      <c r="R1173" s="289">
        <v>279963</v>
      </c>
      <c r="S1173" s="289">
        <v>139701</v>
      </c>
      <c r="T1173" s="289">
        <v>139701</v>
      </c>
      <c r="U1173" s="289">
        <v>12950</v>
      </c>
      <c r="V1173" s="287">
        <v>2017</v>
      </c>
      <c r="W1173" s="404"/>
      <c r="X1173" s="453" t="str">
        <f t="shared" si="18"/>
        <v/>
      </c>
    </row>
    <row r="1174" spans="1:24" s="184" customFormat="1" x14ac:dyDescent="0.2">
      <c r="A1174" s="287">
        <v>57016</v>
      </c>
      <c r="B1174" s="288" t="s">
        <v>38</v>
      </c>
      <c r="C1174" s="288" t="s">
        <v>1387</v>
      </c>
      <c r="D1174" s="288" t="s">
        <v>1232</v>
      </c>
      <c r="E1174" s="288" t="s">
        <v>1040</v>
      </c>
      <c r="F1174" s="287">
        <v>54842</v>
      </c>
      <c r="G1174" s="288" t="s">
        <v>95</v>
      </c>
      <c r="H1174" s="288" t="s">
        <v>1393</v>
      </c>
      <c r="I1174" s="288" t="s">
        <v>63</v>
      </c>
      <c r="J1174" s="287">
        <v>22</v>
      </c>
      <c r="K1174" s="287">
        <v>2</v>
      </c>
      <c r="L1174" s="288" t="s">
        <v>57</v>
      </c>
      <c r="M1174" s="288" t="s">
        <v>56</v>
      </c>
      <c r="N1174" s="288" t="s">
        <v>68</v>
      </c>
      <c r="O1174" s="288" t="s">
        <v>69</v>
      </c>
      <c r="P1174" s="288" t="s">
        <v>1195</v>
      </c>
      <c r="Q1174" s="289">
        <v>471565</v>
      </c>
      <c r="R1174" s="289">
        <v>471565</v>
      </c>
      <c r="S1174" s="289">
        <v>234839</v>
      </c>
      <c r="T1174" s="289">
        <v>234839</v>
      </c>
      <c r="U1174" s="289">
        <v>20950</v>
      </c>
      <c r="V1174" s="287">
        <v>2017</v>
      </c>
      <c r="W1174" s="404"/>
      <c r="X1174" s="453" t="str">
        <f t="shared" si="18"/>
        <v/>
      </c>
    </row>
    <row r="1175" spans="1:24" s="184" customFormat="1" x14ac:dyDescent="0.2">
      <c r="A1175" s="287">
        <v>57021</v>
      </c>
      <c r="B1175" s="288" t="s">
        <v>38</v>
      </c>
      <c r="C1175" s="288" t="s">
        <v>1387</v>
      </c>
      <c r="D1175" s="288" t="s">
        <v>1233</v>
      </c>
      <c r="E1175" s="288" t="s">
        <v>1040</v>
      </c>
      <c r="F1175" s="287">
        <v>54842</v>
      </c>
      <c r="G1175" s="288" t="s">
        <v>62</v>
      </c>
      <c r="H1175" s="288" t="s">
        <v>1392</v>
      </c>
      <c r="I1175" s="288" t="s">
        <v>63</v>
      </c>
      <c r="J1175" s="287">
        <v>22</v>
      </c>
      <c r="K1175" s="287">
        <v>2</v>
      </c>
      <c r="L1175" s="288" t="s">
        <v>57</v>
      </c>
      <c r="M1175" s="288" t="s">
        <v>56</v>
      </c>
      <c r="N1175" s="288" t="s">
        <v>68</v>
      </c>
      <c r="O1175" s="288" t="s">
        <v>69</v>
      </c>
      <c r="P1175" s="288" t="s">
        <v>1195</v>
      </c>
      <c r="Q1175" s="289">
        <v>144253</v>
      </c>
      <c r="R1175" s="289">
        <v>144253</v>
      </c>
      <c r="S1175" s="289">
        <v>67221</v>
      </c>
      <c r="T1175" s="289">
        <v>67221</v>
      </c>
      <c r="U1175" s="289">
        <v>5479</v>
      </c>
      <c r="V1175" s="287">
        <v>2017</v>
      </c>
      <c r="W1175" s="404"/>
      <c r="X1175" s="453" t="str">
        <f t="shared" si="18"/>
        <v/>
      </c>
    </row>
    <row r="1176" spans="1:24" s="184" customFormat="1" x14ac:dyDescent="0.2">
      <c r="A1176" s="287">
        <v>57068</v>
      </c>
      <c r="B1176" s="288" t="s">
        <v>38</v>
      </c>
      <c r="C1176" s="288" t="s">
        <v>1387</v>
      </c>
      <c r="D1176" s="288" t="s">
        <v>1328</v>
      </c>
      <c r="E1176" s="288" t="s">
        <v>1328</v>
      </c>
      <c r="F1176" s="287">
        <v>56354</v>
      </c>
      <c r="G1176" s="288" t="s">
        <v>46</v>
      </c>
      <c r="H1176" s="288" t="s">
        <v>1393</v>
      </c>
      <c r="I1176" s="288" t="s">
        <v>63</v>
      </c>
      <c r="J1176" s="287">
        <v>22</v>
      </c>
      <c r="K1176" s="287">
        <v>2</v>
      </c>
      <c r="L1176" s="288" t="s">
        <v>57</v>
      </c>
      <c r="M1176" s="288" t="s">
        <v>55</v>
      </c>
      <c r="N1176" s="288" t="s">
        <v>51</v>
      </c>
      <c r="O1176" s="288" t="s">
        <v>51</v>
      </c>
      <c r="P1176" s="288" t="s">
        <v>52</v>
      </c>
      <c r="Q1176" s="289">
        <v>0</v>
      </c>
      <c r="R1176" s="289">
        <v>0</v>
      </c>
      <c r="S1176" s="289">
        <v>0</v>
      </c>
      <c r="T1176" s="289">
        <v>0</v>
      </c>
      <c r="U1176" s="289">
        <v>0</v>
      </c>
      <c r="V1176" s="287">
        <v>2017</v>
      </c>
      <c r="W1176" s="404"/>
      <c r="X1176" s="453" t="str">
        <f t="shared" si="18"/>
        <v/>
      </c>
    </row>
    <row r="1177" spans="1:24" s="184" customFormat="1" x14ac:dyDescent="0.2">
      <c r="A1177" s="287">
        <v>57068</v>
      </c>
      <c r="B1177" s="288" t="s">
        <v>38</v>
      </c>
      <c r="C1177" s="288" t="s">
        <v>1387</v>
      </c>
      <c r="D1177" s="288" t="s">
        <v>1328</v>
      </c>
      <c r="E1177" s="288" t="s">
        <v>1328</v>
      </c>
      <c r="F1177" s="287">
        <v>56354</v>
      </c>
      <c r="G1177" s="288" t="s">
        <v>46</v>
      </c>
      <c r="H1177" s="288" t="s">
        <v>1393</v>
      </c>
      <c r="I1177" s="288" t="s">
        <v>63</v>
      </c>
      <c r="J1177" s="287">
        <v>22</v>
      </c>
      <c r="K1177" s="287">
        <v>2</v>
      </c>
      <c r="L1177" s="288" t="s">
        <v>57</v>
      </c>
      <c r="M1177" s="288" t="s">
        <v>55</v>
      </c>
      <c r="N1177" s="288" t="s">
        <v>81</v>
      </c>
      <c r="O1177" s="288" t="s">
        <v>72</v>
      </c>
      <c r="P1177" s="288" t="s">
        <v>52</v>
      </c>
      <c r="Q1177" s="289">
        <v>16440</v>
      </c>
      <c r="R1177" s="289">
        <v>16440</v>
      </c>
      <c r="S1177" s="289">
        <v>93214</v>
      </c>
      <c r="T1177" s="289">
        <v>93214</v>
      </c>
      <c r="U1177" s="289">
        <v>9237.5069999999996</v>
      </c>
      <c r="V1177" s="287">
        <v>2017</v>
      </c>
      <c r="W1177" s="404"/>
      <c r="X1177" s="453" t="str">
        <f t="shared" si="18"/>
        <v/>
      </c>
    </row>
    <row r="1178" spans="1:24" s="184" customFormat="1" x14ac:dyDescent="0.2">
      <c r="A1178" s="287">
        <v>57068</v>
      </c>
      <c r="B1178" s="288" t="s">
        <v>38</v>
      </c>
      <c r="C1178" s="288" t="s">
        <v>1387</v>
      </c>
      <c r="D1178" s="288" t="s">
        <v>1328</v>
      </c>
      <c r="E1178" s="288" t="s">
        <v>1328</v>
      </c>
      <c r="F1178" s="287">
        <v>56354</v>
      </c>
      <c r="G1178" s="288" t="s">
        <v>46</v>
      </c>
      <c r="H1178" s="288" t="s">
        <v>1393</v>
      </c>
      <c r="I1178" s="288" t="s">
        <v>63</v>
      </c>
      <c r="J1178" s="287">
        <v>22</v>
      </c>
      <c r="K1178" s="287">
        <v>2</v>
      </c>
      <c r="L1178" s="288" t="s">
        <v>57</v>
      </c>
      <c r="M1178" s="288" t="s">
        <v>55</v>
      </c>
      <c r="N1178" s="288" t="s">
        <v>44</v>
      </c>
      <c r="O1178" s="288" t="s">
        <v>44</v>
      </c>
      <c r="P1178" s="288" t="s">
        <v>1195</v>
      </c>
      <c r="Q1178" s="289">
        <v>5305</v>
      </c>
      <c r="R1178" s="289">
        <v>5305</v>
      </c>
      <c r="S1178" s="289">
        <v>5465</v>
      </c>
      <c r="T1178" s="289">
        <v>5465</v>
      </c>
      <c r="U1178" s="289">
        <v>541.49300000000005</v>
      </c>
      <c r="V1178" s="287">
        <v>2017</v>
      </c>
      <c r="W1178" s="404"/>
      <c r="X1178" s="453" t="str">
        <f t="shared" si="18"/>
        <v/>
      </c>
    </row>
    <row r="1179" spans="1:24" s="184" customFormat="1" x14ac:dyDescent="0.2">
      <c r="A1179" s="287">
        <v>57070</v>
      </c>
      <c r="B1179" s="288" t="s">
        <v>38</v>
      </c>
      <c r="C1179" s="288" t="s">
        <v>1387</v>
      </c>
      <c r="D1179" s="288" t="s">
        <v>1234</v>
      </c>
      <c r="E1179" s="288" t="s">
        <v>1234</v>
      </c>
      <c r="F1179" s="287">
        <v>56352</v>
      </c>
      <c r="G1179" s="288" t="s">
        <v>46</v>
      </c>
      <c r="H1179" s="288" t="s">
        <v>1393</v>
      </c>
      <c r="I1179" s="288" t="s">
        <v>63</v>
      </c>
      <c r="J1179" s="287">
        <v>22</v>
      </c>
      <c r="K1179" s="287">
        <v>2</v>
      </c>
      <c r="L1179" s="288" t="s">
        <v>57</v>
      </c>
      <c r="M1179" s="288" t="s">
        <v>55</v>
      </c>
      <c r="N1179" s="288" t="s">
        <v>48</v>
      </c>
      <c r="O1179" s="288" t="s">
        <v>49</v>
      </c>
      <c r="P1179" s="288" t="s">
        <v>50</v>
      </c>
      <c r="Q1179" s="289">
        <v>0</v>
      </c>
      <c r="R1179" s="289">
        <v>0</v>
      </c>
      <c r="S1179" s="289">
        <v>0</v>
      </c>
      <c r="T1179" s="289">
        <v>0</v>
      </c>
      <c r="U1179" s="289">
        <v>0</v>
      </c>
      <c r="V1179" s="287">
        <v>2017</v>
      </c>
      <c r="W1179" s="404"/>
      <c r="X1179" s="453" t="str">
        <f t="shared" si="18"/>
        <v/>
      </c>
    </row>
    <row r="1180" spans="1:24" s="184" customFormat="1" x14ac:dyDescent="0.2">
      <c r="A1180" s="287">
        <v>57070</v>
      </c>
      <c r="B1180" s="288" t="s">
        <v>38</v>
      </c>
      <c r="C1180" s="288" t="s">
        <v>1387</v>
      </c>
      <c r="D1180" s="288" t="s">
        <v>1234</v>
      </c>
      <c r="E1180" s="288" t="s">
        <v>1234</v>
      </c>
      <c r="F1180" s="287">
        <v>56352</v>
      </c>
      <c r="G1180" s="288" t="s">
        <v>46</v>
      </c>
      <c r="H1180" s="288" t="s">
        <v>1393</v>
      </c>
      <c r="I1180" s="288" t="s">
        <v>63</v>
      </c>
      <c r="J1180" s="287">
        <v>22</v>
      </c>
      <c r="K1180" s="287">
        <v>2</v>
      </c>
      <c r="L1180" s="288" t="s">
        <v>57</v>
      </c>
      <c r="M1180" s="288" t="s">
        <v>55</v>
      </c>
      <c r="N1180" s="288" t="s">
        <v>51</v>
      </c>
      <c r="O1180" s="288" t="s">
        <v>51</v>
      </c>
      <c r="P1180" s="288" t="s">
        <v>52</v>
      </c>
      <c r="Q1180" s="289">
        <v>0</v>
      </c>
      <c r="R1180" s="289">
        <v>0</v>
      </c>
      <c r="S1180" s="289">
        <v>0</v>
      </c>
      <c r="T1180" s="289">
        <v>0</v>
      </c>
      <c r="U1180" s="289">
        <v>0</v>
      </c>
      <c r="V1180" s="287">
        <v>2017</v>
      </c>
      <c r="W1180" s="404"/>
      <c r="X1180" s="453" t="str">
        <f t="shared" si="18"/>
        <v/>
      </c>
    </row>
    <row r="1181" spans="1:24" s="184" customFormat="1" x14ac:dyDescent="0.2">
      <c r="A1181" s="287">
        <v>57070</v>
      </c>
      <c r="B1181" s="288" t="s">
        <v>38</v>
      </c>
      <c r="C1181" s="288" t="s">
        <v>1387</v>
      </c>
      <c r="D1181" s="288" t="s">
        <v>1234</v>
      </c>
      <c r="E1181" s="288" t="s">
        <v>1234</v>
      </c>
      <c r="F1181" s="287">
        <v>56352</v>
      </c>
      <c r="G1181" s="288" t="s">
        <v>46</v>
      </c>
      <c r="H1181" s="288" t="s">
        <v>1393</v>
      </c>
      <c r="I1181" s="288" t="s">
        <v>63</v>
      </c>
      <c r="J1181" s="287">
        <v>22</v>
      </c>
      <c r="K1181" s="287">
        <v>2</v>
      </c>
      <c r="L1181" s="288" t="s">
        <v>57</v>
      </c>
      <c r="M1181" s="288" t="s">
        <v>55</v>
      </c>
      <c r="N1181" s="288" t="s">
        <v>81</v>
      </c>
      <c r="O1181" s="288" t="s">
        <v>72</v>
      </c>
      <c r="P1181" s="288" t="s">
        <v>52</v>
      </c>
      <c r="Q1181" s="289">
        <v>24660</v>
      </c>
      <c r="R1181" s="289">
        <v>24660</v>
      </c>
      <c r="S1181" s="289">
        <v>138097</v>
      </c>
      <c r="T1181" s="289">
        <v>138097</v>
      </c>
      <c r="U1181" s="289">
        <v>14368.75</v>
      </c>
      <c r="V1181" s="287">
        <v>2017</v>
      </c>
      <c r="W1181" s="404"/>
      <c r="X1181" s="453" t="str">
        <f t="shared" si="18"/>
        <v/>
      </c>
    </row>
    <row r="1182" spans="1:24" s="184" customFormat="1" x14ac:dyDescent="0.2">
      <c r="A1182" s="287">
        <v>57070</v>
      </c>
      <c r="B1182" s="288" t="s">
        <v>38</v>
      </c>
      <c r="C1182" s="288" t="s">
        <v>1387</v>
      </c>
      <c r="D1182" s="288" t="s">
        <v>1234</v>
      </c>
      <c r="E1182" s="288" t="s">
        <v>1234</v>
      </c>
      <c r="F1182" s="287">
        <v>56352</v>
      </c>
      <c r="G1182" s="288" t="s">
        <v>46</v>
      </c>
      <c r="H1182" s="288" t="s">
        <v>1393</v>
      </c>
      <c r="I1182" s="288" t="s">
        <v>63</v>
      </c>
      <c r="J1182" s="287">
        <v>22</v>
      </c>
      <c r="K1182" s="287">
        <v>2</v>
      </c>
      <c r="L1182" s="288" t="s">
        <v>57</v>
      </c>
      <c r="M1182" s="288" t="s">
        <v>55</v>
      </c>
      <c r="N1182" s="288" t="s">
        <v>44</v>
      </c>
      <c r="O1182" s="288" t="s">
        <v>44</v>
      </c>
      <c r="P1182" s="288" t="s">
        <v>1195</v>
      </c>
      <c r="Q1182" s="289">
        <v>2482</v>
      </c>
      <c r="R1182" s="289">
        <v>2482</v>
      </c>
      <c r="S1182" s="289">
        <v>2482</v>
      </c>
      <c r="T1182" s="289">
        <v>2482</v>
      </c>
      <c r="U1182" s="289">
        <v>258.25</v>
      </c>
      <c r="V1182" s="287">
        <v>2017</v>
      </c>
      <c r="W1182" s="404"/>
      <c r="X1182" s="453" t="str">
        <f t="shared" si="18"/>
        <v/>
      </c>
    </row>
    <row r="1183" spans="1:24" s="184" customFormat="1" x14ac:dyDescent="0.2">
      <c r="A1183" s="287">
        <v>57078</v>
      </c>
      <c r="B1183" s="288" t="s">
        <v>38</v>
      </c>
      <c r="C1183" s="288" t="s">
        <v>1387</v>
      </c>
      <c r="D1183" s="288" t="s">
        <v>1416</v>
      </c>
      <c r="E1183" s="288" t="s">
        <v>1532</v>
      </c>
      <c r="F1183" s="287">
        <v>59155</v>
      </c>
      <c r="G1183" s="288" t="s">
        <v>62</v>
      </c>
      <c r="H1183" s="288" t="s">
        <v>1392</v>
      </c>
      <c r="I1183" s="288" t="s">
        <v>63</v>
      </c>
      <c r="J1183" s="287">
        <v>22</v>
      </c>
      <c r="K1183" s="287">
        <v>2</v>
      </c>
      <c r="L1183" s="288" t="s">
        <v>57</v>
      </c>
      <c r="M1183" s="288" t="s">
        <v>76</v>
      </c>
      <c r="N1183" s="288" t="s">
        <v>77</v>
      </c>
      <c r="O1183" s="288" t="s">
        <v>77</v>
      </c>
      <c r="P1183" s="288" t="s">
        <v>1387</v>
      </c>
      <c r="Q1183" s="289">
        <v>0</v>
      </c>
      <c r="R1183" s="289">
        <v>0</v>
      </c>
      <c r="S1183" s="289">
        <v>321313</v>
      </c>
      <c r="T1183" s="289">
        <v>321313</v>
      </c>
      <c r="U1183" s="289">
        <v>34876</v>
      </c>
      <c r="V1183" s="287">
        <v>2017</v>
      </c>
      <c r="W1183" s="404"/>
      <c r="X1183" s="453" t="str">
        <f t="shared" si="18"/>
        <v/>
      </c>
    </row>
    <row r="1184" spans="1:24" s="184" customFormat="1" x14ac:dyDescent="0.2">
      <c r="A1184" s="287">
        <v>57080</v>
      </c>
      <c r="B1184" s="288" t="s">
        <v>38</v>
      </c>
      <c r="C1184" s="288" t="s">
        <v>1387</v>
      </c>
      <c r="D1184" s="288" t="s">
        <v>1329</v>
      </c>
      <c r="E1184" s="288" t="s">
        <v>1532</v>
      </c>
      <c r="F1184" s="287">
        <v>59155</v>
      </c>
      <c r="G1184" s="288" t="s">
        <v>94</v>
      </c>
      <c r="H1184" s="288" t="s">
        <v>1393</v>
      </c>
      <c r="I1184" s="288" t="s">
        <v>63</v>
      </c>
      <c r="J1184" s="287">
        <v>22</v>
      </c>
      <c r="K1184" s="287">
        <v>2</v>
      </c>
      <c r="L1184" s="288" t="s">
        <v>57</v>
      </c>
      <c r="M1184" s="288" t="s">
        <v>76</v>
      </c>
      <c r="N1184" s="288" t="s">
        <v>77</v>
      </c>
      <c r="O1184" s="288" t="s">
        <v>77</v>
      </c>
      <c r="P1184" s="288" t="s">
        <v>1387</v>
      </c>
      <c r="Q1184" s="289">
        <v>0</v>
      </c>
      <c r="R1184" s="289">
        <v>0</v>
      </c>
      <c r="S1184" s="289">
        <v>837139</v>
      </c>
      <c r="T1184" s="289">
        <v>837139</v>
      </c>
      <c r="U1184" s="289">
        <v>90865</v>
      </c>
      <c r="V1184" s="287">
        <v>2017</v>
      </c>
      <c r="W1184" s="404"/>
      <c r="X1184" s="453" t="str">
        <f t="shared" si="18"/>
        <v/>
      </c>
    </row>
    <row r="1185" spans="1:24" s="184" customFormat="1" x14ac:dyDescent="0.2">
      <c r="A1185" s="287">
        <v>57083</v>
      </c>
      <c r="B1185" s="288" t="s">
        <v>38</v>
      </c>
      <c r="C1185" s="288" t="s">
        <v>1387</v>
      </c>
      <c r="D1185" s="288" t="s">
        <v>1417</v>
      </c>
      <c r="E1185" s="288" t="s">
        <v>1532</v>
      </c>
      <c r="F1185" s="287">
        <v>59155</v>
      </c>
      <c r="G1185" s="288" t="s">
        <v>95</v>
      </c>
      <c r="H1185" s="288" t="s">
        <v>1393</v>
      </c>
      <c r="I1185" s="288" t="s">
        <v>63</v>
      </c>
      <c r="J1185" s="287">
        <v>22</v>
      </c>
      <c r="K1185" s="287">
        <v>2</v>
      </c>
      <c r="L1185" s="288" t="s">
        <v>57</v>
      </c>
      <c r="M1185" s="288" t="s">
        <v>76</v>
      </c>
      <c r="N1185" s="288" t="s">
        <v>77</v>
      </c>
      <c r="O1185" s="288" t="s">
        <v>77</v>
      </c>
      <c r="P1185" s="288" t="s">
        <v>1387</v>
      </c>
      <c r="Q1185" s="289">
        <v>0</v>
      </c>
      <c r="R1185" s="289">
        <v>0</v>
      </c>
      <c r="S1185" s="289">
        <v>984198</v>
      </c>
      <c r="T1185" s="289">
        <v>984198</v>
      </c>
      <c r="U1185" s="289">
        <v>106827</v>
      </c>
      <c r="V1185" s="287">
        <v>2017</v>
      </c>
      <c r="W1185" s="404"/>
      <c r="X1185" s="453" t="str">
        <f t="shared" si="18"/>
        <v/>
      </c>
    </row>
    <row r="1186" spans="1:24" s="184" customFormat="1" x14ac:dyDescent="0.2">
      <c r="A1186" s="287">
        <v>57103</v>
      </c>
      <c r="B1186" s="288" t="s">
        <v>59</v>
      </c>
      <c r="C1186" s="288" t="s">
        <v>1387</v>
      </c>
      <c r="D1186" s="288" t="s">
        <v>1235</v>
      </c>
      <c r="E1186" s="288" t="s">
        <v>1190</v>
      </c>
      <c r="F1186" s="287">
        <v>56406</v>
      </c>
      <c r="G1186" s="288" t="s">
        <v>86</v>
      </c>
      <c r="H1186" s="288" t="s">
        <v>1393</v>
      </c>
      <c r="I1186" s="288" t="s">
        <v>63</v>
      </c>
      <c r="J1186" s="287">
        <v>32213</v>
      </c>
      <c r="K1186" s="287">
        <v>7</v>
      </c>
      <c r="L1186" s="288" t="s">
        <v>489</v>
      </c>
      <c r="M1186" s="288" t="s">
        <v>47</v>
      </c>
      <c r="N1186" s="288" t="s">
        <v>51</v>
      </c>
      <c r="O1186" s="288" t="s">
        <v>51</v>
      </c>
      <c r="P1186" s="288" t="s">
        <v>52</v>
      </c>
      <c r="Q1186" s="289">
        <v>0</v>
      </c>
      <c r="R1186" s="289">
        <v>0</v>
      </c>
      <c r="S1186" s="289">
        <v>0</v>
      </c>
      <c r="T1186" s="289">
        <v>0</v>
      </c>
      <c r="U1186" s="289">
        <v>0</v>
      </c>
      <c r="V1186" s="287">
        <v>2017</v>
      </c>
      <c r="W1186" s="404"/>
      <c r="X1186" s="453" t="str">
        <f t="shared" si="18"/>
        <v/>
      </c>
    </row>
    <row r="1187" spans="1:24" s="184" customFormat="1" x14ac:dyDescent="0.2">
      <c r="A1187" s="287">
        <v>57103</v>
      </c>
      <c r="B1187" s="288" t="s">
        <v>59</v>
      </c>
      <c r="C1187" s="288" t="s">
        <v>1387</v>
      </c>
      <c r="D1187" s="288" t="s">
        <v>1235</v>
      </c>
      <c r="E1187" s="288" t="s">
        <v>1190</v>
      </c>
      <c r="F1187" s="287">
        <v>56406</v>
      </c>
      <c r="G1187" s="288" t="s">
        <v>86</v>
      </c>
      <c r="H1187" s="288" t="s">
        <v>1393</v>
      </c>
      <c r="I1187" s="288" t="s">
        <v>63</v>
      </c>
      <c r="J1187" s="287">
        <v>32213</v>
      </c>
      <c r="K1187" s="287">
        <v>7</v>
      </c>
      <c r="L1187" s="288" t="s">
        <v>489</v>
      </c>
      <c r="M1187" s="288" t="s">
        <v>47</v>
      </c>
      <c r="N1187" s="288" t="s">
        <v>44</v>
      </c>
      <c r="O1187" s="288" t="s">
        <v>44</v>
      </c>
      <c r="P1187" s="288" t="s">
        <v>1195</v>
      </c>
      <c r="Q1187" s="289">
        <v>297610</v>
      </c>
      <c r="R1187" s="289">
        <v>0</v>
      </c>
      <c r="S1187" s="289">
        <v>305943</v>
      </c>
      <c r="T1187" s="289">
        <v>0</v>
      </c>
      <c r="U1187" s="289">
        <v>0</v>
      </c>
      <c r="V1187" s="287">
        <v>2017</v>
      </c>
      <c r="W1187" s="404"/>
      <c r="X1187" s="453" t="str">
        <f t="shared" si="18"/>
        <v/>
      </c>
    </row>
    <row r="1188" spans="1:24" s="184" customFormat="1" x14ac:dyDescent="0.2">
      <c r="A1188" s="287">
        <v>57130</v>
      </c>
      <c r="B1188" s="288" t="s">
        <v>38</v>
      </c>
      <c r="C1188" s="288" t="s">
        <v>1387</v>
      </c>
      <c r="D1188" s="288" t="s">
        <v>1191</v>
      </c>
      <c r="E1188" s="288" t="s">
        <v>1192</v>
      </c>
      <c r="F1188" s="287">
        <v>56439</v>
      </c>
      <c r="G1188" s="288" t="s">
        <v>95</v>
      </c>
      <c r="H1188" s="288" t="s">
        <v>1393</v>
      </c>
      <c r="I1188" s="288" t="s">
        <v>63</v>
      </c>
      <c r="J1188" s="287">
        <v>22</v>
      </c>
      <c r="K1188" s="287">
        <v>2</v>
      </c>
      <c r="L1188" s="288" t="s">
        <v>57</v>
      </c>
      <c r="M1188" s="288" t="s">
        <v>76</v>
      </c>
      <c r="N1188" s="288" t="s">
        <v>77</v>
      </c>
      <c r="O1188" s="288" t="s">
        <v>77</v>
      </c>
      <c r="P1188" s="288" t="s">
        <v>1387</v>
      </c>
      <c r="Q1188" s="289">
        <v>0</v>
      </c>
      <c r="R1188" s="289">
        <v>0</v>
      </c>
      <c r="S1188" s="289">
        <v>105830</v>
      </c>
      <c r="T1188" s="289">
        <v>105830</v>
      </c>
      <c r="U1188" s="289">
        <v>11487</v>
      </c>
      <c r="V1188" s="287">
        <v>2017</v>
      </c>
      <c r="W1188" s="404"/>
      <c r="X1188" s="453" t="str">
        <f t="shared" si="18"/>
        <v/>
      </c>
    </row>
    <row r="1189" spans="1:24" s="184" customFormat="1" x14ac:dyDescent="0.2">
      <c r="A1189" s="287">
        <v>57179</v>
      </c>
      <c r="B1189" s="288" t="s">
        <v>59</v>
      </c>
      <c r="C1189" s="288" t="s">
        <v>1387</v>
      </c>
      <c r="D1189" s="288" t="s">
        <v>1244</v>
      </c>
      <c r="E1189" s="288" t="s">
        <v>1085</v>
      </c>
      <c r="F1189" s="287">
        <v>8153</v>
      </c>
      <c r="G1189" s="288" t="s">
        <v>46</v>
      </c>
      <c r="H1189" s="288" t="s">
        <v>1393</v>
      </c>
      <c r="I1189" s="288" t="s">
        <v>63</v>
      </c>
      <c r="J1189" s="287">
        <v>622</v>
      </c>
      <c r="K1189" s="287">
        <v>5</v>
      </c>
      <c r="L1189" s="288" t="s">
        <v>493</v>
      </c>
      <c r="M1189" s="288" t="s">
        <v>55</v>
      </c>
      <c r="N1189" s="288" t="s">
        <v>44</v>
      </c>
      <c r="O1189" s="288" t="s">
        <v>44</v>
      </c>
      <c r="P1189" s="288" t="s">
        <v>1195</v>
      </c>
      <c r="Q1189" s="289">
        <v>372465</v>
      </c>
      <c r="R1189" s="289">
        <v>124770</v>
      </c>
      <c r="S1189" s="289">
        <v>382522</v>
      </c>
      <c r="T1189" s="289">
        <v>128139</v>
      </c>
      <c r="U1189" s="289">
        <v>27771</v>
      </c>
      <c r="V1189" s="287">
        <v>2017</v>
      </c>
      <c r="W1189" s="404"/>
      <c r="X1189" s="453" t="str">
        <f t="shared" si="18"/>
        <v/>
      </c>
    </row>
    <row r="1190" spans="1:24" s="184" customFormat="1" x14ac:dyDescent="0.2">
      <c r="A1190" s="287">
        <v>57184</v>
      </c>
      <c r="B1190" s="288" t="s">
        <v>38</v>
      </c>
      <c r="C1190" s="288" t="s">
        <v>1387</v>
      </c>
      <c r="D1190" s="288" t="s">
        <v>1193</v>
      </c>
      <c r="E1190" s="288" t="s">
        <v>1498</v>
      </c>
      <c r="F1190" s="287">
        <v>59178</v>
      </c>
      <c r="G1190" s="288" t="s">
        <v>95</v>
      </c>
      <c r="H1190" s="288" t="s">
        <v>1393</v>
      </c>
      <c r="I1190" s="288" t="s">
        <v>63</v>
      </c>
      <c r="J1190" s="287">
        <v>22</v>
      </c>
      <c r="K1190" s="287">
        <v>2</v>
      </c>
      <c r="L1190" s="288" t="s">
        <v>57</v>
      </c>
      <c r="M1190" s="288" t="s">
        <v>40</v>
      </c>
      <c r="N1190" s="288" t="s">
        <v>41</v>
      </c>
      <c r="O1190" s="288" t="s">
        <v>42</v>
      </c>
      <c r="P1190" s="288" t="s">
        <v>1387</v>
      </c>
      <c r="Q1190" s="289">
        <v>0</v>
      </c>
      <c r="R1190" s="289">
        <v>0</v>
      </c>
      <c r="S1190" s="289">
        <v>66334</v>
      </c>
      <c r="T1190" s="289">
        <v>66334</v>
      </c>
      <c r="U1190" s="289">
        <v>7200</v>
      </c>
      <c r="V1190" s="287">
        <v>2017</v>
      </c>
      <c r="W1190" s="404"/>
      <c r="X1190" s="453" t="str">
        <f t="shared" si="18"/>
        <v/>
      </c>
    </row>
    <row r="1191" spans="1:24" s="184" customFormat="1" x14ac:dyDescent="0.2">
      <c r="A1191" s="287">
        <v>57186</v>
      </c>
      <c r="B1191" s="288" t="s">
        <v>38</v>
      </c>
      <c r="C1191" s="288" t="s">
        <v>1387</v>
      </c>
      <c r="D1191" s="288" t="s">
        <v>1236</v>
      </c>
      <c r="E1191" s="288" t="s">
        <v>1172</v>
      </c>
      <c r="F1191" s="287">
        <v>50158</v>
      </c>
      <c r="G1191" s="288" t="s">
        <v>62</v>
      </c>
      <c r="H1191" s="288" t="s">
        <v>1392</v>
      </c>
      <c r="I1191" s="288" t="s">
        <v>63</v>
      </c>
      <c r="J1191" s="287">
        <v>22</v>
      </c>
      <c r="K1191" s="287">
        <v>2</v>
      </c>
      <c r="L1191" s="288" t="s">
        <v>57</v>
      </c>
      <c r="M1191" s="288" t="s">
        <v>56</v>
      </c>
      <c r="N1191" s="288" t="s">
        <v>68</v>
      </c>
      <c r="O1191" s="288" t="s">
        <v>69</v>
      </c>
      <c r="P1191" s="288" t="s">
        <v>1195</v>
      </c>
      <c r="Q1191" s="289">
        <v>985761</v>
      </c>
      <c r="R1191" s="289">
        <v>985761</v>
      </c>
      <c r="S1191" s="289">
        <v>522453</v>
      </c>
      <c r="T1191" s="289">
        <v>522453</v>
      </c>
      <c r="U1191" s="289">
        <v>42638</v>
      </c>
      <c r="V1191" s="287">
        <v>2017</v>
      </c>
      <c r="W1191" s="404"/>
      <c r="X1191" s="453" t="str">
        <f t="shared" si="18"/>
        <v/>
      </c>
    </row>
    <row r="1192" spans="1:24" s="184" customFormat="1" x14ac:dyDescent="0.2">
      <c r="A1192" s="287">
        <v>57253</v>
      </c>
      <c r="B1192" s="288" t="s">
        <v>38</v>
      </c>
      <c r="C1192" s="288" t="s">
        <v>1387</v>
      </c>
      <c r="D1192" s="288" t="s">
        <v>1237</v>
      </c>
      <c r="E1192" s="288" t="s">
        <v>1533</v>
      </c>
      <c r="F1192" s="287">
        <v>56619</v>
      </c>
      <c r="G1192" s="288" t="s">
        <v>86</v>
      </c>
      <c r="H1192" s="288" t="s">
        <v>1393</v>
      </c>
      <c r="I1192" s="288" t="s">
        <v>63</v>
      </c>
      <c r="J1192" s="287">
        <v>22</v>
      </c>
      <c r="K1192" s="287">
        <v>2</v>
      </c>
      <c r="L1192" s="288" t="s">
        <v>57</v>
      </c>
      <c r="M1192" s="288" t="s">
        <v>76</v>
      </c>
      <c r="N1192" s="288" t="s">
        <v>77</v>
      </c>
      <c r="O1192" s="288" t="s">
        <v>77</v>
      </c>
      <c r="P1192" s="288" t="s">
        <v>1387</v>
      </c>
      <c r="Q1192" s="289">
        <v>0</v>
      </c>
      <c r="R1192" s="289">
        <v>0</v>
      </c>
      <c r="S1192" s="289">
        <v>97355</v>
      </c>
      <c r="T1192" s="289">
        <v>97355</v>
      </c>
      <c r="U1192" s="289">
        <v>10567</v>
      </c>
      <c r="V1192" s="287">
        <v>2017</v>
      </c>
      <c r="W1192" s="404"/>
      <c r="X1192" s="453" t="str">
        <f t="shared" si="18"/>
        <v/>
      </c>
    </row>
    <row r="1193" spans="1:24" s="184" customFormat="1" x14ac:dyDescent="0.2">
      <c r="A1193" s="287">
        <v>57265</v>
      </c>
      <c r="B1193" s="288" t="s">
        <v>38</v>
      </c>
      <c r="C1193" s="288" t="s">
        <v>1387</v>
      </c>
      <c r="D1193" s="288" t="s">
        <v>1418</v>
      </c>
      <c r="E1193" s="288" t="s">
        <v>1239</v>
      </c>
      <c r="F1193" s="287">
        <v>11804</v>
      </c>
      <c r="G1193" s="288" t="s">
        <v>86</v>
      </c>
      <c r="H1193" s="288" t="s">
        <v>1393</v>
      </c>
      <c r="I1193" s="288" t="s">
        <v>63</v>
      </c>
      <c r="J1193" s="287">
        <v>22</v>
      </c>
      <c r="K1193" s="287">
        <v>1</v>
      </c>
      <c r="L1193" s="288" t="s">
        <v>39</v>
      </c>
      <c r="M1193" s="288" t="s">
        <v>546</v>
      </c>
      <c r="N1193" s="288" t="s">
        <v>547</v>
      </c>
      <c r="O1193" s="288" t="s">
        <v>547</v>
      </c>
      <c r="P1193" s="288" t="s">
        <v>1387</v>
      </c>
      <c r="Q1193" s="289">
        <v>0</v>
      </c>
      <c r="R1193" s="289">
        <v>0</v>
      </c>
      <c r="S1193" s="289">
        <v>14666</v>
      </c>
      <c r="T1193" s="289">
        <v>14666</v>
      </c>
      <c r="U1193" s="289">
        <v>1592</v>
      </c>
      <c r="V1193" s="287">
        <v>2017</v>
      </c>
      <c r="W1193" s="404"/>
      <c r="X1193" s="453" t="str">
        <f t="shared" si="18"/>
        <v/>
      </c>
    </row>
    <row r="1194" spans="1:24" s="184" customFormat="1" x14ac:dyDescent="0.2">
      <c r="A1194" s="287">
        <v>57269</v>
      </c>
      <c r="B1194" s="288" t="s">
        <v>38</v>
      </c>
      <c r="C1194" s="288" t="s">
        <v>1387</v>
      </c>
      <c r="D1194" s="288" t="s">
        <v>1238</v>
      </c>
      <c r="E1194" s="288" t="s">
        <v>1239</v>
      </c>
      <c r="F1194" s="287">
        <v>11804</v>
      </c>
      <c r="G1194" s="288" t="s">
        <v>86</v>
      </c>
      <c r="H1194" s="288" t="s">
        <v>1393</v>
      </c>
      <c r="I1194" s="288" t="s">
        <v>63</v>
      </c>
      <c r="J1194" s="287">
        <v>22</v>
      </c>
      <c r="K1194" s="287">
        <v>1</v>
      </c>
      <c r="L1194" s="288" t="s">
        <v>39</v>
      </c>
      <c r="M1194" s="288" t="s">
        <v>546</v>
      </c>
      <c r="N1194" s="288" t="s">
        <v>547</v>
      </c>
      <c r="O1194" s="288" t="s">
        <v>547</v>
      </c>
      <c r="P1194" s="288" t="s">
        <v>1387</v>
      </c>
      <c r="Q1194" s="289">
        <v>0</v>
      </c>
      <c r="R1194" s="289">
        <v>0</v>
      </c>
      <c r="S1194" s="289">
        <v>10115</v>
      </c>
      <c r="T1194" s="289">
        <v>10115</v>
      </c>
      <c r="U1194" s="289">
        <v>1098</v>
      </c>
      <c r="V1194" s="287">
        <v>2017</v>
      </c>
      <c r="W1194" s="404"/>
      <c r="X1194" s="453" t="str">
        <f t="shared" si="18"/>
        <v/>
      </c>
    </row>
    <row r="1195" spans="1:24" s="184" customFormat="1" x14ac:dyDescent="0.2">
      <c r="A1195" s="287">
        <v>57270</v>
      </c>
      <c r="B1195" s="288" t="s">
        <v>38</v>
      </c>
      <c r="C1195" s="288" t="s">
        <v>1387</v>
      </c>
      <c r="D1195" s="288" t="s">
        <v>1240</v>
      </c>
      <c r="E1195" s="288" t="s">
        <v>1239</v>
      </c>
      <c r="F1195" s="287">
        <v>11804</v>
      </c>
      <c r="G1195" s="288" t="s">
        <v>86</v>
      </c>
      <c r="H1195" s="288" t="s">
        <v>1393</v>
      </c>
      <c r="I1195" s="288" t="s">
        <v>63</v>
      </c>
      <c r="J1195" s="287">
        <v>22</v>
      </c>
      <c r="K1195" s="287">
        <v>1</v>
      </c>
      <c r="L1195" s="288" t="s">
        <v>39</v>
      </c>
      <c r="M1195" s="288" t="s">
        <v>546</v>
      </c>
      <c r="N1195" s="288" t="s">
        <v>547</v>
      </c>
      <c r="O1195" s="288" t="s">
        <v>547</v>
      </c>
      <c r="P1195" s="288" t="s">
        <v>1387</v>
      </c>
      <c r="Q1195" s="289">
        <v>0</v>
      </c>
      <c r="R1195" s="289">
        <v>0</v>
      </c>
      <c r="S1195" s="289">
        <v>9056</v>
      </c>
      <c r="T1195" s="289">
        <v>9056</v>
      </c>
      <c r="U1195" s="289">
        <v>983</v>
      </c>
      <c r="V1195" s="287">
        <v>2017</v>
      </c>
      <c r="W1195" s="404"/>
      <c r="X1195" s="453" t="str">
        <f t="shared" si="18"/>
        <v/>
      </c>
    </row>
    <row r="1196" spans="1:24" s="184" customFormat="1" x14ac:dyDescent="0.2">
      <c r="A1196" s="287">
        <v>57287</v>
      </c>
      <c r="B1196" s="288" t="s">
        <v>38</v>
      </c>
      <c r="C1196" s="288" t="s">
        <v>1387</v>
      </c>
      <c r="D1196" s="288" t="s">
        <v>1330</v>
      </c>
      <c r="E1196" s="288" t="s">
        <v>2049</v>
      </c>
      <c r="F1196" s="287">
        <v>15399</v>
      </c>
      <c r="G1196" s="288" t="s">
        <v>62</v>
      </c>
      <c r="H1196" s="288" t="s">
        <v>1392</v>
      </c>
      <c r="I1196" s="288" t="s">
        <v>63</v>
      </c>
      <c r="J1196" s="287">
        <v>22</v>
      </c>
      <c r="K1196" s="287">
        <v>2</v>
      </c>
      <c r="L1196" s="288" t="s">
        <v>57</v>
      </c>
      <c r="M1196" s="288" t="s">
        <v>76</v>
      </c>
      <c r="N1196" s="288" t="s">
        <v>77</v>
      </c>
      <c r="O1196" s="288" t="s">
        <v>77</v>
      </c>
      <c r="P1196" s="288" t="s">
        <v>1387</v>
      </c>
      <c r="Q1196" s="289">
        <v>0</v>
      </c>
      <c r="R1196" s="289">
        <v>0</v>
      </c>
      <c r="S1196" s="289">
        <v>1631686</v>
      </c>
      <c r="T1196" s="289">
        <v>1631686</v>
      </c>
      <c r="U1196" s="289">
        <v>177107</v>
      </c>
      <c r="V1196" s="287">
        <v>2017</v>
      </c>
      <c r="W1196" s="404"/>
      <c r="X1196" s="453" t="str">
        <f t="shared" si="18"/>
        <v/>
      </c>
    </row>
    <row r="1197" spans="1:24" s="184" customFormat="1" x14ac:dyDescent="0.2">
      <c r="A1197" s="287">
        <v>57354</v>
      </c>
      <c r="B1197" s="288" t="s">
        <v>38</v>
      </c>
      <c r="C1197" s="288" t="s">
        <v>1387</v>
      </c>
      <c r="D1197" s="288" t="s">
        <v>1241</v>
      </c>
      <c r="E1197" s="288" t="s">
        <v>1241</v>
      </c>
      <c r="F1197" s="287">
        <v>56693</v>
      </c>
      <c r="G1197" s="288" t="s">
        <v>95</v>
      </c>
      <c r="H1197" s="288" t="s">
        <v>1393</v>
      </c>
      <c r="I1197" s="288" t="s">
        <v>63</v>
      </c>
      <c r="J1197" s="287">
        <v>22</v>
      </c>
      <c r="K1197" s="287">
        <v>2</v>
      </c>
      <c r="L1197" s="288" t="s">
        <v>57</v>
      </c>
      <c r="M1197" s="288" t="s">
        <v>76</v>
      </c>
      <c r="N1197" s="288" t="s">
        <v>77</v>
      </c>
      <c r="O1197" s="288" t="s">
        <v>77</v>
      </c>
      <c r="P1197" s="288" t="s">
        <v>1387</v>
      </c>
      <c r="Q1197" s="289">
        <v>0</v>
      </c>
      <c r="R1197" s="289">
        <v>0</v>
      </c>
      <c r="S1197" s="289">
        <v>92065</v>
      </c>
      <c r="T1197" s="289">
        <v>92065</v>
      </c>
      <c r="U1197" s="289">
        <v>9993</v>
      </c>
      <c r="V1197" s="287">
        <v>2017</v>
      </c>
      <c r="W1197" s="404"/>
      <c r="X1197" s="453" t="str">
        <f t="shared" si="18"/>
        <v/>
      </c>
    </row>
    <row r="1198" spans="1:24" s="184" customFormat="1" x14ac:dyDescent="0.2">
      <c r="A1198" s="287">
        <v>57380</v>
      </c>
      <c r="B1198" s="288" t="s">
        <v>38</v>
      </c>
      <c r="C1198" s="288" t="s">
        <v>1387</v>
      </c>
      <c r="D1198" s="288" t="s">
        <v>1419</v>
      </c>
      <c r="E1198" s="288" t="s">
        <v>2049</v>
      </c>
      <c r="F1198" s="287">
        <v>15399</v>
      </c>
      <c r="G1198" s="288" t="s">
        <v>86</v>
      </c>
      <c r="H1198" s="288" t="s">
        <v>1393</v>
      </c>
      <c r="I1198" s="288" t="s">
        <v>63</v>
      </c>
      <c r="J1198" s="287">
        <v>22</v>
      </c>
      <c r="K1198" s="287">
        <v>2</v>
      </c>
      <c r="L1198" s="288" t="s">
        <v>57</v>
      </c>
      <c r="M1198" s="288" t="s">
        <v>76</v>
      </c>
      <c r="N1198" s="288" t="s">
        <v>77</v>
      </c>
      <c r="O1198" s="288" t="s">
        <v>77</v>
      </c>
      <c r="P1198" s="288" t="s">
        <v>1387</v>
      </c>
      <c r="Q1198" s="289">
        <v>0</v>
      </c>
      <c r="R1198" s="289">
        <v>0</v>
      </c>
      <c r="S1198" s="289">
        <v>823284</v>
      </c>
      <c r="T1198" s="289">
        <v>823284</v>
      </c>
      <c r="U1198" s="289">
        <v>89361</v>
      </c>
      <c r="V1198" s="287">
        <v>2017</v>
      </c>
      <c r="W1198" s="404"/>
      <c r="X1198" s="453" t="str">
        <f t="shared" si="18"/>
        <v/>
      </c>
    </row>
    <row r="1199" spans="1:24" s="184" customFormat="1" x14ac:dyDescent="0.2">
      <c r="A1199" s="287">
        <v>57404</v>
      </c>
      <c r="B1199" s="288" t="s">
        <v>38</v>
      </c>
      <c r="C1199" s="288" t="s">
        <v>1387</v>
      </c>
      <c r="D1199" s="288" t="s">
        <v>1420</v>
      </c>
      <c r="E1199" s="288" t="s">
        <v>1040</v>
      </c>
      <c r="F1199" s="287">
        <v>54842</v>
      </c>
      <c r="G1199" s="288" t="s">
        <v>62</v>
      </c>
      <c r="H1199" s="288" t="s">
        <v>1392</v>
      </c>
      <c r="I1199" s="288" t="s">
        <v>63</v>
      </c>
      <c r="J1199" s="287">
        <v>22</v>
      </c>
      <c r="K1199" s="287">
        <v>2</v>
      </c>
      <c r="L1199" s="288" t="s">
        <v>57</v>
      </c>
      <c r="M1199" s="288" t="s">
        <v>56</v>
      </c>
      <c r="N1199" s="288" t="s">
        <v>68</v>
      </c>
      <c r="O1199" s="288" t="s">
        <v>69</v>
      </c>
      <c r="P1199" s="288" t="s">
        <v>1195</v>
      </c>
      <c r="Q1199" s="289">
        <v>547610</v>
      </c>
      <c r="R1199" s="289">
        <v>547610</v>
      </c>
      <c r="S1199" s="289">
        <v>275447</v>
      </c>
      <c r="T1199" s="289">
        <v>275447</v>
      </c>
      <c r="U1199" s="289">
        <v>25922</v>
      </c>
      <c r="V1199" s="287">
        <v>2017</v>
      </c>
      <c r="W1199" s="404"/>
      <c r="X1199" s="453" t="str">
        <f t="shared" si="18"/>
        <v/>
      </c>
    </row>
    <row r="1200" spans="1:24" s="184" customFormat="1" x14ac:dyDescent="0.2">
      <c r="A1200" s="287">
        <v>57414</v>
      </c>
      <c r="B1200" s="288" t="s">
        <v>38</v>
      </c>
      <c r="C1200" s="288" t="s">
        <v>1387</v>
      </c>
      <c r="D1200" s="288" t="s">
        <v>1242</v>
      </c>
      <c r="E1200" s="288" t="s">
        <v>1243</v>
      </c>
      <c r="F1200" s="287">
        <v>56742</v>
      </c>
      <c r="G1200" s="288" t="s">
        <v>86</v>
      </c>
      <c r="H1200" s="288" t="s">
        <v>1393</v>
      </c>
      <c r="I1200" s="288" t="s">
        <v>63</v>
      </c>
      <c r="J1200" s="287">
        <v>22</v>
      </c>
      <c r="K1200" s="287">
        <v>2</v>
      </c>
      <c r="L1200" s="288" t="s">
        <v>57</v>
      </c>
      <c r="M1200" s="288" t="s">
        <v>76</v>
      </c>
      <c r="N1200" s="288" t="s">
        <v>77</v>
      </c>
      <c r="O1200" s="288" t="s">
        <v>77</v>
      </c>
      <c r="P1200" s="288" t="s">
        <v>1387</v>
      </c>
      <c r="Q1200" s="289">
        <v>0</v>
      </c>
      <c r="R1200" s="289">
        <v>0</v>
      </c>
      <c r="S1200" s="289">
        <v>46618</v>
      </c>
      <c r="T1200" s="289">
        <v>46618</v>
      </c>
      <c r="U1200" s="289">
        <v>5060</v>
      </c>
      <c r="V1200" s="287">
        <v>2017</v>
      </c>
      <c r="W1200" s="404"/>
      <c r="X1200" s="453" t="str">
        <f t="shared" si="18"/>
        <v/>
      </c>
    </row>
    <row r="1201" spans="1:24" s="184" customFormat="1" x14ac:dyDescent="0.2">
      <c r="A1201" s="287">
        <v>57473</v>
      </c>
      <c r="B1201" s="288" t="s">
        <v>38</v>
      </c>
      <c r="C1201" s="288" t="s">
        <v>1387</v>
      </c>
      <c r="D1201" s="288" t="s">
        <v>1331</v>
      </c>
      <c r="E1201" s="288" t="s">
        <v>1332</v>
      </c>
      <c r="F1201" s="287">
        <v>56769</v>
      </c>
      <c r="G1201" s="288" t="s">
        <v>86</v>
      </c>
      <c r="H1201" s="288" t="s">
        <v>1393</v>
      </c>
      <c r="I1201" s="288" t="s">
        <v>63</v>
      </c>
      <c r="J1201" s="287">
        <v>22</v>
      </c>
      <c r="K1201" s="287">
        <v>2</v>
      </c>
      <c r="L1201" s="288" t="s">
        <v>57</v>
      </c>
      <c r="M1201" s="288" t="s">
        <v>546</v>
      </c>
      <c r="N1201" s="288" t="s">
        <v>547</v>
      </c>
      <c r="O1201" s="288" t="s">
        <v>547</v>
      </c>
      <c r="P1201" s="288" t="s">
        <v>1387</v>
      </c>
      <c r="Q1201" s="289">
        <v>0</v>
      </c>
      <c r="R1201" s="289">
        <v>0</v>
      </c>
      <c r="S1201" s="289">
        <v>19606</v>
      </c>
      <c r="T1201" s="289">
        <v>19606</v>
      </c>
      <c r="U1201" s="289">
        <v>2128</v>
      </c>
      <c r="V1201" s="287">
        <v>2017</v>
      </c>
      <c r="W1201" s="404"/>
      <c r="X1201" s="453" t="str">
        <f t="shared" si="18"/>
        <v/>
      </c>
    </row>
    <row r="1202" spans="1:24" s="184" customFormat="1" x14ac:dyDescent="0.2">
      <c r="A1202" s="287">
        <v>57481</v>
      </c>
      <c r="B1202" s="288" t="s">
        <v>38</v>
      </c>
      <c r="C1202" s="288" t="s">
        <v>1387</v>
      </c>
      <c r="D1202" s="288" t="s">
        <v>1333</v>
      </c>
      <c r="E1202" s="288" t="s">
        <v>1334</v>
      </c>
      <c r="F1202" s="287">
        <v>56795</v>
      </c>
      <c r="G1202" s="288" t="s">
        <v>94</v>
      </c>
      <c r="H1202" s="288" t="s">
        <v>1393</v>
      </c>
      <c r="I1202" s="288" t="s">
        <v>63</v>
      </c>
      <c r="J1202" s="287">
        <v>22</v>
      </c>
      <c r="K1202" s="287">
        <v>2</v>
      </c>
      <c r="L1202" s="288" t="s">
        <v>57</v>
      </c>
      <c r="M1202" s="288" t="s">
        <v>546</v>
      </c>
      <c r="N1202" s="288" t="s">
        <v>547</v>
      </c>
      <c r="O1202" s="288" t="s">
        <v>547</v>
      </c>
      <c r="P1202" s="288" t="s">
        <v>1387</v>
      </c>
      <c r="Q1202" s="289">
        <v>0</v>
      </c>
      <c r="R1202" s="289">
        <v>0</v>
      </c>
      <c r="S1202" s="289">
        <v>27666</v>
      </c>
      <c r="T1202" s="289">
        <v>27666</v>
      </c>
      <c r="U1202" s="289">
        <v>3003</v>
      </c>
      <c r="V1202" s="287">
        <v>2017</v>
      </c>
      <c r="W1202" s="404"/>
      <c r="X1202" s="453" t="str">
        <f t="shared" si="18"/>
        <v/>
      </c>
    </row>
    <row r="1203" spans="1:24" s="184" customFormat="1" x14ac:dyDescent="0.2">
      <c r="A1203" s="287">
        <v>57531</v>
      </c>
      <c r="B1203" s="288" t="s">
        <v>38</v>
      </c>
      <c r="C1203" s="288" t="s">
        <v>1387</v>
      </c>
      <c r="D1203" s="288" t="s">
        <v>2051</v>
      </c>
      <c r="E1203" s="288" t="s">
        <v>2050</v>
      </c>
      <c r="F1203" s="287">
        <v>60453</v>
      </c>
      <c r="G1203" s="288" t="s">
        <v>95</v>
      </c>
      <c r="H1203" s="288" t="s">
        <v>1393</v>
      </c>
      <c r="I1203" s="288" t="s">
        <v>63</v>
      </c>
      <c r="J1203" s="287">
        <v>22</v>
      </c>
      <c r="K1203" s="287">
        <v>2</v>
      </c>
      <c r="L1203" s="288" t="s">
        <v>57</v>
      </c>
      <c r="M1203" s="288" t="s">
        <v>76</v>
      </c>
      <c r="N1203" s="288" t="s">
        <v>77</v>
      </c>
      <c r="O1203" s="288" t="s">
        <v>77</v>
      </c>
      <c r="P1203" s="288" t="s">
        <v>1387</v>
      </c>
      <c r="Q1203" s="289">
        <v>0</v>
      </c>
      <c r="R1203" s="289">
        <v>0</v>
      </c>
      <c r="S1203" s="289">
        <v>4521400</v>
      </c>
      <c r="T1203" s="289">
        <v>4521400</v>
      </c>
      <c r="U1203" s="289">
        <v>490763</v>
      </c>
      <c r="V1203" s="287">
        <v>2017</v>
      </c>
      <c r="W1203" s="404"/>
      <c r="X1203" s="453" t="str">
        <f t="shared" si="18"/>
        <v/>
      </c>
    </row>
    <row r="1204" spans="1:24" s="184" customFormat="1" x14ac:dyDescent="0.2">
      <c r="A1204" s="287">
        <v>57568</v>
      </c>
      <c r="B1204" s="288" t="s">
        <v>38</v>
      </c>
      <c r="C1204" s="288" t="s">
        <v>1387</v>
      </c>
      <c r="D1204" s="288" t="s">
        <v>1421</v>
      </c>
      <c r="E1204" s="288" t="s">
        <v>1422</v>
      </c>
      <c r="F1204" s="287">
        <v>56909</v>
      </c>
      <c r="G1204" s="288" t="s">
        <v>95</v>
      </c>
      <c r="H1204" s="288" t="s">
        <v>1393</v>
      </c>
      <c r="I1204" s="288" t="s">
        <v>63</v>
      </c>
      <c r="J1204" s="287">
        <v>22</v>
      </c>
      <c r="K1204" s="287">
        <v>2</v>
      </c>
      <c r="L1204" s="288" t="s">
        <v>57</v>
      </c>
      <c r="M1204" s="288" t="s">
        <v>76</v>
      </c>
      <c r="N1204" s="288" t="s">
        <v>77</v>
      </c>
      <c r="O1204" s="288" t="s">
        <v>77</v>
      </c>
      <c r="P1204" s="288" t="s">
        <v>1387</v>
      </c>
      <c r="Q1204" s="289">
        <v>0</v>
      </c>
      <c r="R1204" s="289">
        <v>0</v>
      </c>
      <c r="S1204" s="289">
        <v>1127929</v>
      </c>
      <c r="T1204" s="289">
        <v>1127929</v>
      </c>
      <c r="U1204" s="289">
        <v>122428</v>
      </c>
      <c r="V1204" s="287">
        <v>2017</v>
      </c>
      <c r="W1204" s="404"/>
      <c r="X1204" s="453" t="str">
        <f t="shared" si="18"/>
        <v/>
      </c>
    </row>
    <row r="1205" spans="1:24" s="184" customFormat="1" x14ac:dyDescent="0.2">
      <c r="A1205" s="287">
        <v>57589</v>
      </c>
      <c r="B1205" s="288" t="s">
        <v>38</v>
      </c>
      <c r="C1205" s="288" t="s">
        <v>1387</v>
      </c>
      <c r="D1205" s="288" t="s">
        <v>1335</v>
      </c>
      <c r="E1205" s="288" t="s">
        <v>1335</v>
      </c>
      <c r="F1205" s="287">
        <v>56924</v>
      </c>
      <c r="G1205" s="288" t="s">
        <v>62</v>
      </c>
      <c r="H1205" s="288" t="s">
        <v>1392</v>
      </c>
      <c r="I1205" s="288" t="s">
        <v>63</v>
      </c>
      <c r="J1205" s="287">
        <v>22</v>
      </c>
      <c r="K1205" s="287">
        <v>2</v>
      </c>
      <c r="L1205" s="288" t="s">
        <v>57</v>
      </c>
      <c r="M1205" s="288" t="s">
        <v>546</v>
      </c>
      <c r="N1205" s="288" t="s">
        <v>547</v>
      </c>
      <c r="O1205" s="288" t="s">
        <v>547</v>
      </c>
      <c r="P1205" s="288" t="s">
        <v>1387</v>
      </c>
      <c r="Q1205" s="289">
        <v>0</v>
      </c>
      <c r="R1205" s="289">
        <v>0</v>
      </c>
      <c r="S1205" s="289">
        <v>435877</v>
      </c>
      <c r="T1205" s="289">
        <v>435877</v>
      </c>
      <c r="U1205" s="289">
        <v>47311</v>
      </c>
      <c r="V1205" s="287">
        <v>2017</v>
      </c>
      <c r="W1205" s="404"/>
      <c r="X1205" s="453" t="str">
        <f t="shared" si="18"/>
        <v/>
      </c>
    </row>
    <row r="1206" spans="1:24" s="184" customFormat="1" x14ac:dyDescent="0.2">
      <c r="A1206" s="287">
        <v>57598</v>
      </c>
      <c r="B1206" s="288" t="s">
        <v>38</v>
      </c>
      <c r="C1206" s="288" t="s">
        <v>1387</v>
      </c>
      <c r="D1206" s="288" t="s">
        <v>1336</v>
      </c>
      <c r="E1206" s="288" t="s">
        <v>455</v>
      </c>
      <c r="F1206" s="287">
        <v>4180</v>
      </c>
      <c r="G1206" s="288" t="s">
        <v>46</v>
      </c>
      <c r="H1206" s="288" t="s">
        <v>1393</v>
      </c>
      <c r="I1206" s="288" t="s">
        <v>63</v>
      </c>
      <c r="J1206" s="287">
        <v>22</v>
      </c>
      <c r="K1206" s="287">
        <v>1</v>
      </c>
      <c r="L1206" s="288" t="s">
        <v>39</v>
      </c>
      <c r="M1206" s="288" t="s">
        <v>56</v>
      </c>
      <c r="N1206" s="288" t="s">
        <v>51</v>
      </c>
      <c r="O1206" s="288" t="s">
        <v>51</v>
      </c>
      <c r="P1206" s="288" t="s">
        <v>52</v>
      </c>
      <c r="Q1206" s="289">
        <v>718</v>
      </c>
      <c r="R1206" s="289">
        <v>718</v>
      </c>
      <c r="S1206" s="289">
        <v>4179</v>
      </c>
      <c r="T1206" s="289">
        <v>4179</v>
      </c>
      <c r="U1206" s="289">
        <v>145</v>
      </c>
      <c r="V1206" s="287">
        <v>2017</v>
      </c>
      <c r="W1206" s="404"/>
      <c r="X1206" s="453" t="str">
        <f t="shared" si="18"/>
        <v/>
      </c>
    </row>
    <row r="1207" spans="1:24" s="184" customFormat="1" x14ac:dyDescent="0.2">
      <c r="A1207" s="287">
        <v>57598</v>
      </c>
      <c r="B1207" s="288" t="s">
        <v>38</v>
      </c>
      <c r="C1207" s="288" t="s">
        <v>1387</v>
      </c>
      <c r="D1207" s="288" t="s">
        <v>1336</v>
      </c>
      <c r="E1207" s="288" t="s">
        <v>455</v>
      </c>
      <c r="F1207" s="287">
        <v>4180</v>
      </c>
      <c r="G1207" s="288" t="s">
        <v>46</v>
      </c>
      <c r="H1207" s="288" t="s">
        <v>1393</v>
      </c>
      <c r="I1207" s="288" t="s">
        <v>63</v>
      </c>
      <c r="J1207" s="287">
        <v>22</v>
      </c>
      <c r="K1207" s="287">
        <v>1</v>
      </c>
      <c r="L1207" s="288" t="s">
        <v>39</v>
      </c>
      <c r="M1207" s="288" t="s">
        <v>56</v>
      </c>
      <c r="N1207" s="288" t="s">
        <v>66</v>
      </c>
      <c r="O1207" s="288" t="s">
        <v>66</v>
      </c>
      <c r="P1207" s="288" t="s">
        <v>52</v>
      </c>
      <c r="Q1207" s="289">
        <v>0</v>
      </c>
      <c r="R1207" s="289">
        <v>0</v>
      </c>
      <c r="S1207" s="289">
        <v>0</v>
      </c>
      <c r="T1207" s="289">
        <v>0</v>
      </c>
      <c r="U1207" s="289">
        <v>0</v>
      </c>
      <c r="V1207" s="287">
        <v>2017</v>
      </c>
      <c r="W1207" s="404"/>
      <c r="X1207" s="453" t="str">
        <f t="shared" si="18"/>
        <v/>
      </c>
    </row>
    <row r="1208" spans="1:24" s="184" customFormat="1" x14ac:dyDescent="0.2">
      <c r="A1208" s="287">
        <v>57599</v>
      </c>
      <c r="B1208" s="288" t="s">
        <v>38</v>
      </c>
      <c r="C1208" s="288" t="s">
        <v>1387</v>
      </c>
      <c r="D1208" s="288" t="s">
        <v>1337</v>
      </c>
      <c r="E1208" s="288" t="s">
        <v>455</v>
      </c>
      <c r="F1208" s="287">
        <v>4180</v>
      </c>
      <c r="G1208" s="288" t="s">
        <v>46</v>
      </c>
      <c r="H1208" s="288" t="s">
        <v>1393</v>
      </c>
      <c r="I1208" s="288" t="s">
        <v>63</v>
      </c>
      <c r="J1208" s="287">
        <v>22</v>
      </c>
      <c r="K1208" s="287">
        <v>1</v>
      </c>
      <c r="L1208" s="288" t="s">
        <v>39</v>
      </c>
      <c r="M1208" s="288" t="s">
        <v>56</v>
      </c>
      <c r="N1208" s="288" t="s">
        <v>51</v>
      </c>
      <c r="O1208" s="288" t="s">
        <v>51</v>
      </c>
      <c r="P1208" s="288" t="s">
        <v>52</v>
      </c>
      <c r="Q1208" s="289">
        <v>1674</v>
      </c>
      <c r="R1208" s="289">
        <v>1674</v>
      </c>
      <c r="S1208" s="289">
        <v>9742</v>
      </c>
      <c r="T1208" s="289">
        <v>9742</v>
      </c>
      <c r="U1208" s="289">
        <v>920</v>
      </c>
      <c r="V1208" s="287">
        <v>2017</v>
      </c>
      <c r="W1208" s="404"/>
      <c r="X1208" s="453" t="str">
        <f t="shared" si="18"/>
        <v/>
      </c>
    </row>
    <row r="1209" spans="1:24" s="184" customFormat="1" x14ac:dyDescent="0.2">
      <c r="A1209" s="287">
        <v>57600</v>
      </c>
      <c r="B1209" s="288" t="s">
        <v>38</v>
      </c>
      <c r="C1209" s="288" t="s">
        <v>1387</v>
      </c>
      <c r="D1209" s="288" t="s">
        <v>1338</v>
      </c>
      <c r="E1209" s="288" t="s">
        <v>455</v>
      </c>
      <c r="F1209" s="287">
        <v>4180</v>
      </c>
      <c r="G1209" s="288" t="s">
        <v>62</v>
      </c>
      <c r="H1209" s="288" t="s">
        <v>1392</v>
      </c>
      <c r="I1209" s="288" t="s">
        <v>63</v>
      </c>
      <c r="J1209" s="287">
        <v>22</v>
      </c>
      <c r="K1209" s="287">
        <v>1</v>
      </c>
      <c r="L1209" s="288" t="s">
        <v>39</v>
      </c>
      <c r="M1209" s="288" t="s">
        <v>56</v>
      </c>
      <c r="N1209" s="288" t="s">
        <v>51</v>
      </c>
      <c r="O1209" s="288" t="s">
        <v>51</v>
      </c>
      <c r="P1209" s="288" t="s">
        <v>52</v>
      </c>
      <c r="Q1209" s="289">
        <v>339</v>
      </c>
      <c r="R1209" s="289">
        <v>339</v>
      </c>
      <c r="S1209" s="289">
        <v>1971</v>
      </c>
      <c r="T1209" s="289">
        <v>1971</v>
      </c>
      <c r="U1209" s="289">
        <v>192</v>
      </c>
      <c r="V1209" s="287">
        <v>2017</v>
      </c>
      <c r="W1209" s="404"/>
      <c r="X1209" s="453" t="str">
        <f t="shared" si="18"/>
        <v/>
      </c>
    </row>
    <row r="1210" spans="1:24" s="184" customFormat="1" x14ac:dyDescent="0.2">
      <c r="A1210" s="287">
        <v>57601</v>
      </c>
      <c r="B1210" s="288" t="s">
        <v>38</v>
      </c>
      <c r="C1210" s="288" t="s">
        <v>1387</v>
      </c>
      <c r="D1210" s="288" t="s">
        <v>1339</v>
      </c>
      <c r="E1210" s="288" t="s">
        <v>455</v>
      </c>
      <c r="F1210" s="287">
        <v>4180</v>
      </c>
      <c r="G1210" s="288" t="s">
        <v>46</v>
      </c>
      <c r="H1210" s="288" t="s">
        <v>1393</v>
      </c>
      <c r="I1210" s="288" t="s">
        <v>63</v>
      </c>
      <c r="J1210" s="287">
        <v>22</v>
      </c>
      <c r="K1210" s="287">
        <v>1</v>
      </c>
      <c r="L1210" s="288" t="s">
        <v>39</v>
      </c>
      <c r="M1210" s="288" t="s">
        <v>56</v>
      </c>
      <c r="N1210" s="288" t="s">
        <v>51</v>
      </c>
      <c r="O1210" s="288" t="s">
        <v>51</v>
      </c>
      <c r="P1210" s="288" t="s">
        <v>52</v>
      </c>
      <c r="Q1210" s="289">
        <v>972</v>
      </c>
      <c r="R1210" s="289">
        <v>972</v>
      </c>
      <c r="S1210" s="289">
        <v>5658</v>
      </c>
      <c r="T1210" s="289">
        <v>5658</v>
      </c>
      <c r="U1210" s="289">
        <v>539</v>
      </c>
      <c r="V1210" s="287">
        <v>2017</v>
      </c>
      <c r="W1210" s="404"/>
      <c r="X1210" s="453" t="str">
        <f t="shared" si="18"/>
        <v/>
      </c>
    </row>
    <row r="1211" spans="1:24" s="184" customFormat="1" x14ac:dyDescent="0.2">
      <c r="A1211" s="287">
        <v>57602</v>
      </c>
      <c r="B1211" s="288" t="s">
        <v>38</v>
      </c>
      <c r="C1211" s="288" t="s">
        <v>1387</v>
      </c>
      <c r="D1211" s="288" t="s">
        <v>1340</v>
      </c>
      <c r="E1211" s="288" t="s">
        <v>455</v>
      </c>
      <c r="F1211" s="287">
        <v>4180</v>
      </c>
      <c r="G1211" s="288" t="s">
        <v>46</v>
      </c>
      <c r="H1211" s="288" t="s">
        <v>1393</v>
      </c>
      <c r="I1211" s="288" t="s">
        <v>63</v>
      </c>
      <c r="J1211" s="287">
        <v>22</v>
      </c>
      <c r="K1211" s="287">
        <v>1</v>
      </c>
      <c r="L1211" s="288" t="s">
        <v>39</v>
      </c>
      <c r="M1211" s="288" t="s">
        <v>56</v>
      </c>
      <c r="N1211" s="288" t="s">
        <v>51</v>
      </c>
      <c r="O1211" s="288" t="s">
        <v>51</v>
      </c>
      <c r="P1211" s="288" t="s">
        <v>52</v>
      </c>
      <c r="Q1211" s="289">
        <v>485</v>
      </c>
      <c r="R1211" s="289">
        <v>485</v>
      </c>
      <c r="S1211" s="289">
        <v>2822</v>
      </c>
      <c r="T1211" s="289">
        <v>2822</v>
      </c>
      <c r="U1211" s="289">
        <v>281</v>
      </c>
      <c r="V1211" s="287">
        <v>2017</v>
      </c>
      <c r="W1211" s="404"/>
      <c r="X1211" s="453" t="str">
        <f t="shared" si="18"/>
        <v/>
      </c>
    </row>
    <row r="1212" spans="1:24" s="184" customFormat="1" x14ac:dyDescent="0.2">
      <c r="A1212" s="287">
        <v>57603</v>
      </c>
      <c r="B1212" s="288" t="s">
        <v>38</v>
      </c>
      <c r="C1212" s="288" t="s">
        <v>1387</v>
      </c>
      <c r="D1212" s="288" t="s">
        <v>1341</v>
      </c>
      <c r="E1212" s="288" t="s">
        <v>455</v>
      </c>
      <c r="F1212" s="287">
        <v>4180</v>
      </c>
      <c r="G1212" s="288" t="s">
        <v>46</v>
      </c>
      <c r="H1212" s="288" t="s">
        <v>1393</v>
      </c>
      <c r="I1212" s="288" t="s">
        <v>63</v>
      </c>
      <c r="J1212" s="287">
        <v>22</v>
      </c>
      <c r="K1212" s="287">
        <v>1</v>
      </c>
      <c r="L1212" s="288" t="s">
        <v>39</v>
      </c>
      <c r="M1212" s="288" t="s">
        <v>56</v>
      </c>
      <c r="N1212" s="288" t="s">
        <v>51</v>
      </c>
      <c r="O1212" s="288" t="s">
        <v>51</v>
      </c>
      <c r="P1212" s="288" t="s">
        <v>52</v>
      </c>
      <c r="Q1212" s="289">
        <v>997</v>
      </c>
      <c r="R1212" s="289">
        <v>997</v>
      </c>
      <c r="S1212" s="289">
        <v>5802</v>
      </c>
      <c r="T1212" s="289">
        <v>5802</v>
      </c>
      <c r="U1212" s="289">
        <v>577</v>
      </c>
      <c r="V1212" s="287">
        <v>2017</v>
      </c>
      <c r="W1212" s="404"/>
      <c r="X1212" s="453" t="str">
        <f t="shared" si="18"/>
        <v/>
      </c>
    </row>
    <row r="1213" spans="1:24" s="184" customFormat="1" x14ac:dyDescent="0.2">
      <c r="A1213" s="287">
        <v>57604</v>
      </c>
      <c r="B1213" s="288" t="s">
        <v>38</v>
      </c>
      <c r="C1213" s="288" t="s">
        <v>1387</v>
      </c>
      <c r="D1213" s="288" t="s">
        <v>1342</v>
      </c>
      <c r="E1213" s="288" t="s">
        <v>455</v>
      </c>
      <c r="F1213" s="287">
        <v>4180</v>
      </c>
      <c r="G1213" s="288" t="s">
        <v>46</v>
      </c>
      <c r="H1213" s="288" t="s">
        <v>1393</v>
      </c>
      <c r="I1213" s="288" t="s">
        <v>63</v>
      </c>
      <c r="J1213" s="287">
        <v>22</v>
      </c>
      <c r="K1213" s="287">
        <v>1</v>
      </c>
      <c r="L1213" s="288" t="s">
        <v>39</v>
      </c>
      <c r="M1213" s="288" t="s">
        <v>56</v>
      </c>
      <c r="N1213" s="288" t="s">
        <v>51</v>
      </c>
      <c r="O1213" s="288" t="s">
        <v>51</v>
      </c>
      <c r="P1213" s="288" t="s">
        <v>52</v>
      </c>
      <c r="Q1213" s="289">
        <v>903</v>
      </c>
      <c r="R1213" s="289">
        <v>903</v>
      </c>
      <c r="S1213" s="289">
        <v>5257</v>
      </c>
      <c r="T1213" s="289">
        <v>5257</v>
      </c>
      <c r="U1213" s="289">
        <v>536</v>
      </c>
      <c r="V1213" s="287">
        <v>2017</v>
      </c>
      <c r="W1213" s="404"/>
      <c r="X1213" s="453" t="str">
        <f t="shared" si="18"/>
        <v/>
      </c>
    </row>
    <row r="1214" spans="1:24" s="184" customFormat="1" x14ac:dyDescent="0.2">
      <c r="A1214" s="287">
        <v>57605</v>
      </c>
      <c r="B1214" s="288" t="s">
        <v>38</v>
      </c>
      <c r="C1214" s="288" t="s">
        <v>1387</v>
      </c>
      <c r="D1214" s="288" t="s">
        <v>1343</v>
      </c>
      <c r="E1214" s="288" t="s">
        <v>455</v>
      </c>
      <c r="F1214" s="287">
        <v>4180</v>
      </c>
      <c r="G1214" s="288" t="s">
        <v>46</v>
      </c>
      <c r="H1214" s="288" t="s">
        <v>1393</v>
      </c>
      <c r="I1214" s="288" t="s">
        <v>63</v>
      </c>
      <c r="J1214" s="287">
        <v>22</v>
      </c>
      <c r="K1214" s="287">
        <v>1</v>
      </c>
      <c r="L1214" s="288" t="s">
        <v>39</v>
      </c>
      <c r="M1214" s="288" t="s">
        <v>56</v>
      </c>
      <c r="N1214" s="288" t="s">
        <v>51</v>
      </c>
      <c r="O1214" s="288" t="s">
        <v>51</v>
      </c>
      <c r="P1214" s="288" t="s">
        <v>52</v>
      </c>
      <c r="Q1214" s="289">
        <v>982</v>
      </c>
      <c r="R1214" s="289">
        <v>982</v>
      </c>
      <c r="S1214" s="289">
        <v>5714</v>
      </c>
      <c r="T1214" s="289">
        <v>5714</v>
      </c>
      <c r="U1214" s="289">
        <v>518</v>
      </c>
      <c r="V1214" s="287">
        <v>2017</v>
      </c>
      <c r="W1214" s="404"/>
      <c r="X1214" s="453" t="str">
        <f t="shared" si="18"/>
        <v/>
      </c>
    </row>
    <row r="1215" spans="1:24" s="184" customFormat="1" x14ac:dyDescent="0.2">
      <c r="A1215" s="287">
        <v>57624</v>
      </c>
      <c r="B1215" s="288" t="s">
        <v>38</v>
      </c>
      <c r="C1215" s="288" t="s">
        <v>1387</v>
      </c>
      <c r="D1215" s="288" t="s">
        <v>1344</v>
      </c>
      <c r="E1215" s="288" t="s">
        <v>1197</v>
      </c>
      <c r="F1215" s="287">
        <v>13831</v>
      </c>
      <c r="G1215" s="288" t="s">
        <v>46</v>
      </c>
      <c r="H1215" s="288" t="s">
        <v>1393</v>
      </c>
      <c r="I1215" s="288" t="s">
        <v>63</v>
      </c>
      <c r="J1215" s="287">
        <v>22132</v>
      </c>
      <c r="K1215" s="287">
        <v>4</v>
      </c>
      <c r="L1215" s="288" t="s">
        <v>492</v>
      </c>
      <c r="M1215" s="288" t="s">
        <v>56</v>
      </c>
      <c r="N1215" s="288" t="s">
        <v>51</v>
      </c>
      <c r="O1215" s="288" t="s">
        <v>51</v>
      </c>
      <c r="P1215" s="288" t="s">
        <v>52</v>
      </c>
      <c r="Q1215" s="289">
        <v>122</v>
      </c>
      <c r="R1215" s="289">
        <v>122</v>
      </c>
      <c r="S1215" s="289">
        <v>709</v>
      </c>
      <c r="T1215" s="289">
        <v>709</v>
      </c>
      <c r="U1215" s="289">
        <v>55</v>
      </c>
      <c r="V1215" s="287">
        <v>2017</v>
      </c>
      <c r="W1215" s="404"/>
      <c r="X1215" s="453" t="str">
        <f t="shared" si="18"/>
        <v/>
      </c>
    </row>
    <row r="1216" spans="1:24" s="184" customFormat="1" x14ac:dyDescent="0.2">
      <c r="A1216" s="287">
        <v>57636</v>
      </c>
      <c r="B1216" s="288" t="s">
        <v>38</v>
      </c>
      <c r="C1216" s="288" t="s">
        <v>1387</v>
      </c>
      <c r="D1216" s="288" t="s">
        <v>1345</v>
      </c>
      <c r="E1216" s="288" t="s">
        <v>2052</v>
      </c>
      <c r="F1216" s="287">
        <v>60545</v>
      </c>
      <c r="G1216" s="288" t="s">
        <v>62</v>
      </c>
      <c r="H1216" s="288" t="s">
        <v>1392</v>
      </c>
      <c r="I1216" s="288" t="s">
        <v>63</v>
      </c>
      <c r="J1216" s="287">
        <v>22</v>
      </c>
      <c r="K1216" s="287">
        <v>2</v>
      </c>
      <c r="L1216" s="288" t="s">
        <v>57</v>
      </c>
      <c r="M1216" s="288" t="s">
        <v>56</v>
      </c>
      <c r="N1216" s="288" t="s">
        <v>68</v>
      </c>
      <c r="O1216" s="288" t="s">
        <v>69</v>
      </c>
      <c r="P1216" s="288" t="s">
        <v>1195</v>
      </c>
      <c r="Q1216" s="289">
        <v>0</v>
      </c>
      <c r="R1216" s="289">
        <v>0</v>
      </c>
      <c r="S1216" s="289">
        <v>0</v>
      </c>
      <c r="T1216" s="289">
        <v>0</v>
      </c>
      <c r="U1216" s="289">
        <v>0</v>
      </c>
      <c r="V1216" s="287">
        <v>2017</v>
      </c>
      <c r="W1216" s="404"/>
      <c r="X1216" s="453" t="str">
        <f t="shared" si="18"/>
        <v/>
      </c>
    </row>
    <row r="1217" spans="1:24" s="184" customFormat="1" x14ac:dyDescent="0.2">
      <c r="A1217" s="287">
        <v>57636</v>
      </c>
      <c r="B1217" s="288" t="s">
        <v>38</v>
      </c>
      <c r="C1217" s="288" t="s">
        <v>1387</v>
      </c>
      <c r="D1217" s="288" t="s">
        <v>1345</v>
      </c>
      <c r="E1217" s="288" t="s">
        <v>2052</v>
      </c>
      <c r="F1217" s="287">
        <v>60545</v>
      </c>
      <c r="G1217" s="288" t="s">
        <v>62</v>
      </c>
      <c r="H1217" s="288" t="s">
        <v>1392</v>
      </c>
      <c r="I1217" s="288" t="s">
        <v>63</v>
      </c>
      <c r="J1217" s="287">
        <v>22</v>
      </c>
      <c r="K1217" s="287">
        <v>2</v>
      </c>
      <c r="L1217" s="288" t="s">
        <v>57</v>
      </c>
      <c r="M1217" s="288" t="s">
        <v>56</v>
      </c>
      <c r="N1217" s="288" t="s">
        <v>44</v>
      </c>
      <c r="O1217" s="288" t="s">
        <v>44</v>
      </c>
      <c r="P1217" s="288" t="s">
        <v>1195</v>
      </c>
      <c r="Q1217" s="289">
        <v>0</v>
      </c>
      <c r="R1217" s="289">
        <v>0</v>
      </c>
      <c r="S1217" s="289">
        <v>0</v>
      </c>
      <c r="T1217" s="289">
        <v>0</v>
      </c>
      <c r="U1217" s="289">
        <v>0</v>
      </c>
      <c r="V1217" s="287">
        <v>2017</v>
      </c>
      <c r="W1217" s="404"/>
      <c r="X1217" s="453" t="str">
        <f t="shared" si="18"/>
        <v/>
      </c>
    </row>
    <row r="1218" spans="1:24" s="184" customFormat="1" x14ac:dyDescent="0.2">
      <c r="A1218" s="287">
        <v>57648</v>
      </c>
      <c r="B1218" s="288" t="s">
        <v>38</v>
      </c>
      <c r="C1218" s="288" t="s">
        <v>1387</v>
      </c>
      <c r="D1218" s="288" t="s">
        <v>1423</v>
      </c>
      <c r="E1218" s="288" t="s">
        <v>1424</v>
      </c>
      <c r="F1218" s="287">
        <v>56977</v>
      </c>
      <c r="G1218" s="288" t="s">
        <v>62</v>
      </c>
      <c r="H1218" s="288" t="s">
        <v>1392</v>
      </c>
      <c r="I1218" s="288" t="s">
        <v>63</v>
      </c>
      <c r="J1218" s="287">
        <v>339</v>
      </c>
      <c r="K1218" s="287">
        <v>6</v>
      </c>
      <c r="L1218" s="288" t="s">
        <v>490</v>
      </c>
      <c r="M1218" s="288" t="s">
        <v>76</v>
      </c>
      <c r="N1218" s="288" t="s">
        <v>77</v>
      </c>
      <c r="O1218" s="288" t="s">
        <v>77</v>
      </c>
      <c r="P1218" s="288" t="s">
        <v>1387</v>
      </c>
      <c r="Q1218" s="289">
        <v>0</v>
      </c>
      <c r="R1218" s="289">
        <v>0</v>
      </c>
      <c r="S1218" s="289">
        <v>11363</v>
      </c>
      <c r="T1218" s="289">
        <v>11363</v>
      </c>
      <c r="U1218" s="289">
        <v>1233.49</v>
      </c>
      <c r="V1218" s="287">
        <v>2017</v>
      </c>
      <c r="W1218" s="404"/>
      <c r="X1218" s="453" t="str">
        <f t="shared" si="18"/>
        <v/>
      </c>
    </row>
    <row r="1219" spans="1:24" s="184" customFormat="1" x14ac:dyDescent="0.2">
      <c r="A1219" s="287">
        <v>57654</v>
      </c>
      <c r="B1219" s="288" t="s">
        <v>38</v>
      </c>
      <c r="C1219" s="288" t="s">
        <v>1387</v>
      </c>
      <c r="D1219" s="288" t="s">
        <v>1346</v>
      </c>
      <c r="E1219" s="288" t="s">
        <v>1347</v>
      </c>
      <c r="F1219" s="287">
        <v>56981</v>
      </c>
      <c r="G1219" s="288" t="s">
        <v>86</v>
      </c>
      <c r="H1219" s="288" t="s">
        <v>1393</v>
      </c>
      <c r="I1219" s="288" t="s">
        <v>63</v>
      </c>
      <c r="J1219" s="287">
        <v>22132</v>
      </c>
      <c r="K1219" s="287">
        <v>4</v>
      </c>
      <c r="L1219" s="288" t="s">
        <v>492</v>
      </c>
      <c r="M1219" s="288" t="s">
        <v>76</v>
      </c>
      <c r="N1219" s="288" t="s">
        <v>77</v>
      </c>
      <c r="O1219" s="288" t="s">
        <v>77</v>
      </c>
      <c r="P1219" s="288" t="s">
        <v>1387</v>
      </c>
      <c r="Q1219" s="289">
        <v>0</v>
      </c>
      <c r="R1219" s="289">
        <v>0</v>
      </c>
      <c r="S1219" s="289">
        <v>10078</v>
      </c>
      <c r="T1219" s="289">
        <v>10078</v>
      </c>
      <c r="U1219" s="289">
        <v>1094</v>
      </c>
      <c r="V1219" s="287">
        <v>2017</v>
      </c>
      <c r="W1219" s="404"/>
      <c r="X1219" s="453" t="str">
        <f t="shared" si="18"/>
        <v/>
      </c>
    </row>
    <row r="1220" spans="1:24" s="184" customFormat="1" x14ac:dyDescent="0.2">
      <c r="A1220" s="287">
        <v>57664</v>
      </c>
      <c r="B1220" s="288" t="s">
        <v>38</v>
      </c>
      <c r="C1220" s="288" t="s">
        <v>1387</v>
      </c>
      <c r="D1220" s="288" t="s">
        <v>1348</v>
      </c>
      <c r="E1220" s="288" t="s">
        <v>1349</v>
      </c>
      <c r="F1220" s="287">
        <v>56991</v>
      </c>
      <c r="G1220" s="288" t="s">
        <v>62</v>
      </c>
      <c r="H1220" s="288" t="s">
        <v>1392</v>
      </c>
      <c r="I1220" s="288" t="s">
        <v>63</v>
      </c>
      <c r="J1220" s="287">
        <v>22</v>
      </c>
      <c r="K1220" s="287">
        <v>2</v>
      </c>
      <c r="L1220" s="288" t="s">
        <v>57</v>
      </c>
      <c r="M1220" s="288" t="s">
        <v>43</v>
      </c>
      <c r="N1220" s="288" t="s">
        <v>51</v>
      </c>
      <c r="O1220" s="288" t="s">
        <v>51</v>
      </c>
      <c r="P1220" s="288" t="s">
        <v>52</v>
      </c>
      <c r="Q1220" s="289">
        <v>0</v>
      </c>
      <c r="R1220" s="289">
        <v>0</v>
      </c>
      <c r="S1220" s="289">
        <v>0</v>
      </c>
      <c r="T1220" s="289">
        <v>0</v>
      </c>
      <c r="U1220" s="289">
        <v>8795.1509999999998</v>
      </c>
      <c r="V1220" s="287">
        <v>2017</v>
      </c>
      <c r="W1220" s="404"/>
      <c r="X1220" s="453" t="str">
        <f t="shared" si="18"/>
        <v/>
      </c>
    </row>
    <row r="1221" spans="1:24" s="184" customFormat="1" x14ac:dyDescent="0.2">
      <c r="A1221" s="287">
        <v>57664</v>
      </c>
      <c r="B1221" s="288" t="s">
        <v>38</v>
      </c>
      <c r="C1221" s="288" t="s">
        <v>1387</v>
      </c>
      <c r="D1221" s="288" t="s">
        <v>1348</v>
      </c>
      <c r="E1221" s="288" t="s">
        <v>1349</v>
      </c>
      <c r="F1221" s="287">
        <v>56991</v>
      </c>
      <c r="G1221" s="288" t="s">
        <v>62</v>
      </c>
      <c r="H1221" s="288" t="s">
        <v>1392</v>
      </c>
      <c r="I1221" s="288" t="s">
        <v>63</v>
      </c>
      <c r="J1221" s="287">
        <v>22</v>
      </c>
      <c r="K1221" s="287">
        <v>2</v>
      </c>
      <c r="L1221" s="288" t="s">
        <v>57</v>
      </c>
      <c r="M1221" s="288" t="s">
        <v>43</v>
      </c>
      <c r="N1221" s="288" t="s">
        <v>44</v>
      </c>
      <c r="O1221" s="288" t="s">
        <v>44</v>
      </c>
      <c r="P1221" s="288" t="s">
        <v>1195</v>
      </c>
      <c r="Q1221" s="289">
        <v>737959</v>
      </c>
      <c r="R1221" s="289">
        <v>737959</v>
      </c>
      <c r="S1221" s="289">
        <v>760110</v>
      </c>
      <c r="T1221" s="289">
        <v>760110</v>
      </c>
      <c r="U1221" s="289">
        <v>945871.85</v>
      </c>
      <c r="V1221" s="287">
        <v>2017</v>
      </c>
      <c r="W1221" s="404"/>
      <c r="X1221" s="453" t="str">
        <f t="shared" si="18"/>
        <v/>
      </c>
    </row>
    <row r="1222" spans="1:24" s="184" customFormat="1" x14ac:dyDescent="0.2">
      <c r="A1222" s="287">
        <v>57664</v>
      </c>
      <c r="B1222" s="288" t="s">
        <v>38</v>
      </c>
      <c r="C1222" s="288" t="s">
        <v>1387</v>
      </c>
      <c r="D1222" s="288" t="s">
        <v>1348</v>
      </c>
      <c r="E1222" s="288" t="s">
        <v>1349</v>
      </c>
      <c r="F1222" s="287">
        <v>56991</v>
      </c>
      <c r="G1222" s="288" t="s">
        <v>62</v>
      </c>
      <c r="H1222" s="288" t="s">
        <v>1392</v>
      </c>
      <c r="I1222" s="288" t="s">
        <v>63</v>
      </c>
      <c r="J1222" s="287">
        <v>22</v>
      </c>
      <c r="K1222" s="287">
        <v>2</v>
      </c>
      <c r="L1222" s="288" t="s">
        <v>57</v>
      </c>
      <c r="M1222" s="288" t="s">
        <v>46</v>
      </c>
      <c r="N1222" s="288" t="s">
        <v>51</v>
      </c>
      <c r="O1222" s="288" t="s">
        <v>51</v>
      </c>
      <c r="P1222" s="288" t="s">
        <v>52</v>
      </c>
      <c r="Q1222" s="289">
        <v>34311</v>
      </c>
      <c r="R1222" s="289">
        <v>34311</v>
      </c>
      <c r="S1222" s="289">
        <v>198867</v>
      </c>
      <c r="T1222" s="289">
        <v>198867</v>
      </c>
      <c r="U1222" s="289">
        <v>16586.503000000001</v>
      </c>
      <c r="V1222" s="287">
        <v>2017</v>
      </c>
      <c r="W1222" s="404"/>
      <c r="X1222" s="453" t="str">
        <f t="shared" si="18"/>
        <v/>
      </c>
    </row>
    <row r="1223" spans="1:24" s="184" customFormat="1" x14ac:dyDescent="0.2">
      <c r="A1223" s="287">
        <v>57664</v>
      </c>
      <c r="B1223" s="288" t="s">
        <v>38</v>
      </c>
      <c r="C1223" s="288" t="s">
        <v>1387</v>
      </c>
      <c r="D1223" s="288" t="s">
        <v>1348</v>
      </c>
      <c r="E1223" s="288" t="s">
        <v>1349</v>
      </c>
      <c r="F1223" s="287">
        <v>56991</v>
      </c>
      <c r="G1223" s="288" t="s">
        <v>62</v>
      </c>
      <c r="H1223" s="288" t="s">
        <v>1392</v>
      </c>
      <c r="I1223" s="288" t="s">
        <v>63</v>
      </c>
      <c r="J1223" s="287">
        <v>22</v>
      </c>
      <c r="K1223" s="287">
        <v>2</v>
      </c>
      <c r="L1223" s="288" t="s">
        <v>57</v>
      </c>
      <c r="M1223" s="288" t="s">
        <v>46</v>
      </c>
      <c r="N1223" s="288" t="s">
        <v>44</v>
      </c>
      <c r="O1223" s="288" t="s">
        <v>44</v>
      </c>
      <c r="P1223" s="288" t="s">
        <v>1195</v>
      </c>
      <c r="Q1223" s="289">
        <v>17819399</v>
      </c>
      <c r="R1223" s="289">
        <v>17819399</v>
      </c>
      <c r="S1223" s="289">
        <v>18361955</v>
      </c>
      <c r="T1223" s="289">
        <v>18361955</v>
      </c>
      <c r="U1223" s="289">
        <v>1610710.5</v>
      </c>
      <c r="V1223" s="287">
        <v>2017</v>
      </c>
      <c r="W1223" s="404"/>
      <c r="X1223" s="453" t="str">
        <f t="shared" ref="X1223:X1286" si="19">IF(OR(K1223&gt;3,T1223=0),"",IF(N1223="WDS",T1223/U1223,""))</f>
        <v/>
      </c>
    </row>
    <row r="1224" spans="1:24" s="184" customFormat="1" x14ac:dyDescent="0.2">
      <c r="A1224" s="287">
        <v>57666</v>
      </c>
      <c r="B1224" s="288" t="s">
        <v>59</v>
      </c>
      <c r="C1224" s="288" t="s">
        <v>1387</v>
      </c>
      <c r="D1224" s="288" t="s">
        <v>1350</v>
      </c>
      <c r="E1224" s="288" t="s">
        <v>1351</v>
      </c>
      <c r="F1224" s="287">
        <v>56992</v>
      </c>
      <c r="G1224" s="288" t="s">
        <v>46</v>
      </c>
      <c r="H1224" s="288" t="s">
        <v>1393</v>
      </c>
      <c r="I1224" s="288" t="s">
        <v>63</v>
      </c>
      <c r="J1224" s="287">
        <v>713</v>
      </c>
      <c r="K1224" s="287">
        <v>5</v>
      </c>
      <c r="L1224" s="288" t="s">
        <v>493</v>
      </c>
      <c r="M1224" s="288" t="s">
        <v>43</v>
      </c>
      <c r="N1224" s="288" t="s">
        <v>44</v>
      </c>
      <c r="O1224" s="288" t="s">
        <v>44</v>
      </c>
      <c r="P1224" s="288" t="s">
        <v>1195</v>
      </c>
      <c r="Q1224" s="289">
        <v>0</v>
      </c>
      <c r="R1224" s="289">
        <v>0</v>
      </c>
      <c r="S1224" s="289">
        <v>0</v>
      </c>
      <c r="T1224" s="289">
        <v>0</v>
      </c>
      <c r="U1224" s="289">
        <v>11465.4</v>
      </c>
      <c r="V1224" s="287">
        <v>2017</v>
      </c>
      <c r="W1224" s="404"/>
      <c r="X1224" s="453" t="str">
        <f t="shared" si="19"/>
        <v/>
      </c>
    </row>
    <row r="1225" spans="1:24" s="184" customFormat="1" x14ac:dyDescent="0.2">
      <c r="A1225" s="287">
        <v>57666</v>
      </c>
      <c r="B1225" s="288" t="s">
        <v>59</v>
      </c>
      <c r="C1225" s="288" t="s">
        <v>1387</v>
      </c>
      <c r="D1225" s="288" t="s">
        <v>1350</v>
      </c>
      <c r="E1225" s="288" t="s">
        <v>1351</v>
      </c>
      <c r="F1225" s="287">
        <v>56992</v>
      </c>
      <c r="G1225" s="288" t="s">
        <v>46</v>
      </c>
      <c r="H1225" s="288" t="s">
        <v>1393</v>
      </c>
      <c r="I1225" s="288" t="s">
        <v>63</v>
      </c>
      <c r="J1225" s="287">
        <v>713</v>
      </c>
      <c r="K1225" s="287">
        <v>5</v>
      </c>
      <c r="L1225" s="288" t="s">
        <v>493</v>
      </c>
      <c r="M1225" s="288" t="s">
        <v>46</v>
      </c>
      <c r="N1225" s="288" t="s">
        <v>44</v>
      </c>
      <c r="O1225" s="288" t="s">
        <v>44</v>
      </c>
      <c r="P1225" s="288" t="s">
        <v>1195</v>
      </c>
      <c r="Q1225" s="289">
        <v>1232350</v>
      </c>
      <c r="R1225" s="289">
        <v>649574</v>
      </c>
      <c r="S1225" s="289">
        <v>1281643</v>
      </c>
      <c r="T1225" s="289">
        <v>675556</v>
      </c>
      <c r="U1225" s="289">
        <v>113369.72</v>
      </c>
      <c r="V1225" s="287">
        <v>2017</v>
      </c>
      <c r="W1225" s="404"/>
      <c r="X1225" s="453" t="str">
        <f t="shared" si="19"/>
        <v/>
      </c>
    </row>
    <row r="1226" spans="1:24" s="184" customFormat="1" x14ac:dyDescent="0.2">
      <c r="A1226" s="287">
        <v>57674</v>
      </c>
      <c r="B1226" s="288" t="s">
        <v>38</v>
      </c>
      <c r="C1226" s="288" t="s">
        <v>1387</v>
      </c>
      <c r="D1226" s="288" t="s">
        <v>1352</v>
      </c>
      <c r="E1226" s="288" t="s">
        <v>1353</v>
      </c>
      <c r="F1226" s="287">
        <v>56999</v>
      </c>
      <c r="G1226" s="288" t="s">
        <v>86</v>
      </c>
      <c r="H1226" s="288" t="s">
        <v>1393</v>
      </c>
      <c r="I1226" s="288" t="s">
        <v>63</v>
      </c>
      <c r="J1226" s="287">
        <v>22</v>
      </c>
      <c r="K1226" s="287">
        <v>1</v>
      </c>
      <c r="L1226" s="288" t="s">
        <v>39</v>
      </c>
      <c r="M1226" s="288" t="s">
        <v>546</v>
      </c>
      <c r="N1226" s="288" t="s">
        <v>547</v>
      </c>
      <c r="O1226" s="288" t="s">
        <v>547</v>
      </c>
      <c r="P1226" s="288" t="s">
        <v>1387</v>
      </c>
      <c r="Q1226" s="289">
        <v>0</v>
      </c>
      <c r="R1226" s="289">
        <v>0</v>
      </c>
      <c r="S1226" s="289">
        <v>19153</v>
      </c>
      <c r="T1226" s="289">
        <v>19153</v>
      </c>
      <c r="U1226" s="289">
        <v>2079</v>
      </c>
      <c r="V1226" s="287">
        <v>2017</v>
      </c>
      <c r="W1226" s="404"/>
      <c r="X1226" s="453" t="str">
        <f t="shared" si="19"/>
        <v/>
      </c>
    </row>
    <row r="1227" spans="1:24" s="184" customFormat="1" x14ac:dyDescent="0.2">
      <c r="A1227" s="287">
        <v>57676</v>
      </c>
      <c r="B1227" s="288" t="s">
        <v>38</v>
      </c>
      <c r="C1227" s="288" t="s">
        <v>1387</v>
      </c>
      <c r="D1227" s="288" t="s">
        <v>1354</v>
      </c>
      <c r="E1227" s="288" t="s">
        <v>1353</v>
      </c>
      <c r="F1227" s="287">
        <v>56999</v>
      </c>
      <c r="G1227" s="288" t="s">
        <v>86</v>
      </c>
      <c r="H1227" s="288" t="s">
        <v>1393</v>
      </c>
      <c r="I1227" s="288" t="s">
        <v>63</v>
      </c>
      <c r="J1227" s="287">
        <v>22</v>
      </c>
      <c r="K1227" s="287">
        <v>1</v>
      </c>
      <c r="L1227" s="288" t="s">
        <v>39</v>
      </c>
      <c r="M1227" s="288" t="s">
        <v>546</v>
      </c>
      <c r="N1227" s="288" t="s">
        <v>547</v>
      </c>
      <c r="O1227" s="288" t="s">
        <v>547</v>
      </c>
      <c r="P1227" s="288" t="s">
        <v>1387</v>
      </c>
      <c r="Q1227" s="289">
        <v>0</v>
      </c>
      <c r="R1227" s="289">
        <v>0</v>
      </c>
      <c r="S1227" s="289">
        <v>16723</v>
      </c>
      <c r="T1227" s="289">
        <v>16723</v>
      </c>
      <c r="U1227" s="289">
        <v>1815</v>
      </c>
      <c r="V1227" s="287">
        <v>2017</v>
      </c>
      <c r="W1227" s="404"/>
      <c r="X1227" s="453" t="str">
        <f t="shared" si="19"/>
        <v/>
      </c>
    </row>
    <row r="1228" spans="1:24" s="184" customFormat="1" x14ac:dyDescent="0.2">
      <c r="A1228" s="287">
        <v>57689</v>
      </c>
      <c r="B1228" s="288" t="s">
        <v>38</v>
      </c>
      <c r="C1228" s="288" t="s">
        <v>1387</v>
      </c>
      <c r="D1228" s="288" t="s">
        <v>1355</v>
      </c>
      <c r="E1228" s="288" t="s">
        <v>1356</v>
      </c>
      <c r="F1228" s="287">
        <v>57015</v>
      </c>
      <c r="G1228" s="288" t="s">
        <v>46</v>
      </c>
      <c r="H1228" s="288" t="s">
        <v>1393</v>
      </c>
      <c r="I1228" s="288" t="s">
        <v>63</v>
      </c>
      <c r="J1228" s="287">
        <v>22</v>
      </c>
      <c r="K1228" s="287">
        <v>1</v>
      </c>
      <c r="L1228" s="288" t="s">
        <v>39</v>
      </c>
      <c r="M1228" s="288" t="s">
        <v>56</v>
      </c>
      <c r="N1228" s="288" t="s">
        <v>51</v>
      </c>
      <c r="O1228" s="288" t="s">
        <v>51</v>
      </c>
      <c r="P1228" s="288" t="s">
        <v>52</v>
      </c>
      <c r="Q1228" s="289">
        <v>137</v>
      </c>
      <c r="R1228" s="289">
        <v>137</v>
      </c>
      <c r="S1228" s="289">
        <v>822</v>
      </c>
      <c r="T1228" s="289">
        <v>822</v>
      </c>
      <c r="U1228" s="289">
        <v>84</v>
      </c>
      <c r="V1228" s="287">
        <v>2017</v>
      </c>
      <c r="W1228" s="404"/>
      <c r="X1228" s="453" t="str">
        <f t="shared" si="19"/>
        <v/>
      </c>
    </row>
    <row r="1229" spans="1:24" s="184" customFormat="1" x14ac:dyDescent="0.2">
      <c r="A1229" s="287">
        <v>57710</v>
      </c>
      <c r="B1229" s="288" t="s">
        <v>38</v>
      </c>
      <c r="C1229" s="288" t="s">
        <v>1387</v>
      </c>
      <c r="D1229" s="288" t="s">
        <v>2053</v>
      </c>
      <c r="E1229" s="288" t="s">
        <v>2054</v>
      </c>
      <c r="F1229" s="287">
        <v>57031</v>
      </c>
      <c r="G1229" s="288" t="s">
        <v>62</v>
      </c>
      <c r="H1229" s="288" t="s">
        <v>1392</v>
      </c>
      <c r="I1229" s="288" t="s">
        <v>63</v>
      </c>
      <c r="J1229" s="287">
        <v>22</v>
      </c>
      <c r="K1229" s="287">
        <v>2</v>
      </c>
      <c r="L1229" s="288" t="s">
        <v>57</v>
      </c>
      <c r="M1229" s="288" t="s">
        <v>1246</v>
      </c>
      <c r="N1229" s="288" t="s">
        <v>1211</v>
      </c>
      <c r="O1229" s="288" t="s">
        <v>87</v>
      </c>
      <c r="P1229" s="288" t="s">
        <v>1387</v>
      </c>
      <c r="Q1229" s="289">
        <v>39696</v>
      </c>
      <c r="R1229" s="289">
        <v>39696</v>
      </c>
      <c r="S1229" s="289">
        <v>0</v>
      </c>
      <c r="T1229" s="289">
        <v>0</v>
      </c>
      <c r="U1229" s="289">
        <v>27523</v>
      </c>
      <c r="V1229" s="287">
        <v>2017</v>
      </c>
      <c r="W1229" s="404"/>
      <c r="X1229" s="453" t="str">
        <f t="shared" si="19"/>
        <v/>
      </c>
    </row>
    <row r="1230" spans="1:24" s="184" customFormat="1" x14ac:dyDescent="0.2">
      <c r="A1230" s="287">
        <v>57721</v>
      </c>
      <c r="B1230" s="288" t="s">
        <v>38</v>
      </c>
      <c r="C1230" s="288" t="s">
        <v>1387</v>
      </c>
      <c r="D1230" s="288" t="s">
        <v>1357</v>
      </c>
      <c r="E1230" s="288" t="s">
        <v>450</v>
      </c>
      <c r="F1230" s="287">
        <v>11806</v>
      </c>
      <c r="G1230" s="288" t="s">
        <v>86</v>
      </c>
      <c r="H1230" s="288" t="s">
        <v>1393</v>
      </c>
      <c r="I1230" s="288" t="s">
        <v>63</v>
      </c>
      <c r="J1230" s="287">
        <v>22</v>
      </c>
      <c r="K1230" s="287">
        <v>1</v>
      </c>
      <c r="L1230" s="288" t="s">
        <v>39</v>
      </c>
      <c r="M1230" s="288" t="s">
        <v>76</v>
      </c>
      <c r="N1230" s="288" t="s">
        <v>77</v>
      </c>
      <c r="O1230" s="288" t="s">
        <v>77</v>
      </c>
      <c r="P1230" s="288" t="s">
        <v>1387</v>
      </c>
      <c r="Q1230" s="289">
        <v>0</v>
      </c>
      <c r="R1230" s="289">
        <v>0</v>
      </c>
      <c r="S1230" s="289">
        <v>450955</v>
      </c>
      <c r="T1230" s="289">
        <v>450955</v>
      </c>
      <c r="U1230" s="289">
        <v>48947.58</v>
      </c>
      <c r="V1230" s="287">
        <v>2017</v>
      </c>
      <c r="W1230" s="404"/>
      <c r="X1230" s="453" t="str">
        <f t="shared" si="19"/>
        <v/>
      </c>
    </row>
    <row r="1231" spans="1:24" s="184" customFormat="1" x14ac:dyDescent="0.2">
      <c r="A1231" s="287">
        <v>57789</v>
      </c>
      <c r="B1231" s="288" t="s">
        <v>59</v>
      </c>
      <c r="C1231" s="288" t="s">
        <v>1387</v>
      </c>
      <c r="D1231" s="288" t="s">
        <v>1358</v>
      </c>
      <c r="E1231" s="288" t="s">
        <v>1359</v>
      </c>
      <c r="F1231" s="287">
        <v>57106</v>
      </c>
      <c r="G1231" s="288" t="s">
        <v>62</v>
      </c>
      <c r="H1231" s="288" t="s">
        <v>1392</v>
      </c>
      <c r="I1231" s="288" t="s">
        <v>63</v>
      </c>
      <c r="J1231" s="287">
        <v>53</v>
      </c>
      <c r="K1231" s="287">
        <v>5</v>
      </c>
      <c r="L1231" s="288" t="s">
        <v>493</v>
      </c>
      <c r="M1231" s="288" t="s">
        <v>56</v>
      </c>
      <c r="N1231" s="288" t="s">
        <v>44</v>
      </c>
      <c r="O1231" s="288" t="s">
        <v>44</v>
      </c>
      <c r="P1231" s="288" t="s">
        <v>1195</v>
      </c>
      <c r="Q1231" s="289">
        <v>0</v>
      </c>
      <c r="R1231" s="289">
        <v>0</v>
      </c>
      <c r="S1231" s="289">
        <v>0</v>
      </c>
      <c r="T1231" s="289">
        <v>0</v>
      </c>
      <c r="U1231" s="289">
        <v>0</v>
      </c>
      <c r="V1231" s="287">
        <v>2017</v>
      </c>
      <c r="W1231" s="404"/>
      <c r="X1231" s="453" t="str">
        <f t="shared" si="19"/>
        <v/>
      </c>
    </row>
    <row r="1232" spans="1:24" s="184" customFormat="1" x14ac:dyDescent="0.2">
      <c r="A1232" s="287">
        <v>57798</v>
      </c>
      <c r="B1232" s="288" t="s">
        <v>59</v>
      </c>
      <c r="C1232" s="288" t="s">
        <v>1387</v>
      </c>
      <c r="D1232" s="288" t="s">
        <v>1360</v>
      </c>
      <c r="E1232" s="288" t="s">
        <v>1361</v>
      </c>
      <c r="F1232" s="287">
        <v>57120</v>
      </c>
      <c r="G1232" s="288" t="s">
        <v>62</v>
      </c>
      <c r="H1232" s="288" t="s">
        <v>1392</v>
      </c>
      <c r="I1232" s="288" t="s">
        <v>1362</v>
      </c>
      <c r="J1232" s="287">
        <v>53</v>
      </c>
      <c r="K1232" s="287">
        <v>5</v>
      </c>
      <c r="L1232" s="288" t="s">
        <v>493</v>
      </c>
      <c r="M1232" s="288" t="s">
        <v>55</v>
      </c>
      <c r="N1232" s="288" t="s">
        <v>44</v>
      </c>
      <c r="O1232" s="288" t="s">
        <v>44</v>
      </c>
      <c r="P1232" s="288" t="s">
        <v>1195</v>
      </c>
      <c r="Q1232" s="289">
        <v>342362</v>
      </c>
      <c r="R1232" s="289">
        <v>172468</v>
      </c>
      <c r="S1232" s="289">
        <v>352634</v>
      </c>
      <c r="T1232" s="289">
        <v>177642</v>
      </c>
      <c r="U1232" s="289">
        <v>31491</v>
      </c>
      <c r="V1232" s="287">
        <v>2017</v>
      </c>
      <c r="W1232" s="404"/>
      <c r="X1232" s="453" t="str">
        <f t="shared" si="19"/>
        <v/>
      </c>
    </row>
    <row r="1233" spans="1:24" s="184" customFormat="1" x14ac:dyDescent="0.2">
      <c r="A1233" s="287">
        <v>57804</v>
      </c>
      <c r="B1233" s="288" t="s">
        <v>59</v>
      </c>
      <c r="C1233" s="288" t="s">
        <v>1387</v>
      </c>
      <c r="D1233" s="288" t="s">
        <v>1363</v>
      </c>
      <c r="E1233" s="288" t="s">
        <v>1364</v>
      </c>
      <c r="F1233" s="287">
        <v>57123</v>
      </c>
      <c r="G1233" s="288" t="s">
        <v>94</v>
      </c>
      <c r="H1233" s="288" t="s">
        <v>1393</v>
      </c>
      <c r="I1233" s="288" t="s">
        <v>63</v>
      </c>
      <c r="J1233" s="287">
        <v>611</v>
      </c>
      <c r="K1233" s="287">
        <v>5</v>
      </c>
      <c r="L1233" s="288" t="s">
        <v>493</v>
      </c>
      <c r="M1233" s="288" t="s">
        <v>47</v>
      </c>
      <c r="N1233" s="288" t="s">
        <v>44</v>
      </c>
      <c r="O1233" s="288" t="s">
        <v>44</v>
      </c>
      <c r="P1233" s="288" t="s">
        <v>1195</v>
      </c>
      <c r="Q1233" s="289">
        <v>70735</v>
      </c>
      <c r="R1233" s="289">
        <v>4186</v>
      </c>
      <c r="S1233" s="289">
        <v>70735</v>
      </c>
      <c r="T1233" s="289">
        <v>4186</v>
      </c>
      <c r="U1233" s="289">
        <v>904.34699999999998</v>
      </c>
      <c r="V1233" s="287">
        <v>2017</v>
      </c>
      <c r="W1233" s="404"/>
      <c r="X1233" s="453" t="str">
        <f t="shared" si="19"/>
        <v/>
      </c>
    </row>
    <row r="1234" spans="1:24" s="184" customFormat="1" x14ac:dyDescent="0.2">
      <c r="A1234" s="287">
        <v>57804</v>
      </c>
      <c r="B1234" s="288" t="s">
        <v>59</v>
      </c>
      <c r="C1234" s="288" t="s">
        <v>1387</v>
      </c>
      <c r="D1234" s="288" t="s">
        <v>1363</v>
      </c>
      <c r="E1234" s="288" t="s">
        <v>1364</v>
      </c>
      <c r="F1234" s="287">
        <v>57123</v>
      </c>
      <c r="G1234" s="288" t="s">
        <v>94</v>
      </c>
      <c r="H1234" s="288" t="s">
        <v>1393</v>
      </c>
      <c r="I1234" s="288" t="s">
        <v>63</v>
      </c>
      <c r="J1234" s="287">
        <v>611</v>
      </c>
      <c r="K1234" s="287">
        <v>5</v>
      </c>
      <c r="L1234" s="288" t="s">
        <v>493</v>
      </c>
      <c r="M1234" s="288" t="s">
        <v>47</v>
      </c>
      <c r="N1234" s="288" t="s">
        <v>66</v>
      </c>
      <c r="O1234" s="288" t="s">
        <v>66</v>
      </c>
      <c r="P1234" s="288" t="s">
        <v>52</v>
      </c>
      <c r="Q1234" s="289">
        <v>3266</v>
      </c>
      <c r="R1234" s="289">
        <v>182</v>
      </c>
      <c r="S1234" s="289">
        <v>20578</v>
      </c>
      <c r="T1234" s="289">
        <v>1142</v>
      </c>
      <c r="U1234" s="289">
        <v>246.82</v>
      </c>
      <c r="V1234" s="287">
        <v>2017</v>
      </c>
      <c r="W1234" s="404"/>
      <c r="X1234" s="453" t="str">
        <f t="shared" si="19"/>
        <v/>
      </c>
    </row>
    <row r="1235" spans="1:24" s="184" customFormat="1" x14ac:dyDescent="0.2">
      <c r="A1235" s="287">
        <v>57804</v>
      </c>
      <c r="B1235" s="288" t="s">
        <v>59</v>
      </c>
      <c r="C1235" s="288" t="s">
        <v>1387</v>
      </c>
      <c r="D1235" s="288" t="s">
        <v>1363</v>
      </c>
      <c r="E1235" s="288" t="s">
        <v>1364</v>
      </c>
      <c r="F1235" s="287">
        <v>57123</v>
      </c>
      <c r="G1235" s="288" t="s">
        <v>94</v>
      </c>
      <c r="H1235" s="288" t="s">
        <v>1393</v>
      </c>
      <c r="I1235" s="288" t="s">
        <v>63</v>
      </c>
      <c r="J1235" s="287">
        <v>611</v>
      </c>
      <c r="K1235" s="287">
        <v>5</v>
      </c>
      <c r="L1235" s="288" t="s">
        <v>493</v>
      </c>
      <c r="M1235" s="288" t="s">
        <v>47</v>
      </c>
      <c r="N1235" s="288" t="s">
        <v>74</v>
      </c>
      <c r="O1235" s="288" t="s">
        <v>75</v>
      </c>
      <c r="P1235" s="288" t="s">
        <v>50</v>
      </c>
      <c r="Q1235" s="289">
        <v>20063</v>
      </c>
      <c r="R1235" s="289">
        <v>1061</v>
      </c>
      <c r="S1235" s="289">
        <v>172543</v>
      </c>
      <c r="T1235" s="289">
        <v>9133</v>
      </c>
      <c r="U1235" s="289">
        <v>1973.203</v>
      </c>
      <c r="V1235" s="287">
        <v>2017</v>
      </c>
      <c r="W1235" s="404"/>
      <c r="X1235" s="453" t="str">
        <f t="shared" si="19"/>
        <v/>
      </c>
    </row>
    <row r="1236" spans="1:24" s="184" customFormat="1" x14ac:dyDescent="0.2">
      <c r="A1236" s="287">
        <v>57838</v>
      </c>
      <c r="B1236" s="288" t="s">
        <v>38</v>
      </c>
      <c r="C1236" s="288" t="s">
        <v>1387</v>
      </c>
      <c r="D1236" s="288" t="s">
        <v>1425</v>
      </c>
      <c r="E1236" s="288" t="s">
        <v>1332</v>
      </c>
      <c r="F1236" s="287">
        <v>56769</v>
      </c>
      <c r="G1236" s="288" t="s">
        <v>86</v>
      </c>
      <c r="H1236" s="288" t="s">
        <v>1393</v>
      </c>
      <c r="I1236" s="288" t="s">
        <v>63</v>
      </c>
      <c r="J1236" s="287">
        <v>22</v>
      </c>
      <c r="K1236" s="287">
        <v>2</v>
      </c>
      <c r="L1236" s="288" t="s">
        <v>57</v>
      </c>
      <c r="M1236" s="288" t="s">
        <v>546</v>
      </c>
      <c r="N1236" s="288" t="s">
        <v>547</v>
      </c>
      <c r="O1236" s="288" t="s">
        <v>547</v>
      </c>
      <c r="P1236" s="288" t="s">
        <v>1387</v>
      </c>
      <c r="Q1236" s="289">
        <v>0</v>
      </c>
      <c r="R1236" s="289">
        <v>0</v>
      </c>
      <c r="S1236" s="289">
        <v>30210</v>
      </c>
      <c r="T1236" s="289">
        <v>30210</v>
      </c>
      <c r="U1236" s="289">
        <v>3279</v>
      </c>
      <c r="V1236" s="287">
        <v>2017</v>
      </c>
      <c r="W1236" s="404"/>
      <c r="X1236" s="453" t="str">
        <f t="shared" si="19"/>
        <v/>
      </c>
    </row>
    <row r="1237" spans="1:24" s="184" customFormat="1" x14ac:dyDescent="0.2">
      <c r="A1237" s="287">
        <v>57855</v>
      </c>
      <c r="B1237" s="288" t="s">
        <v>38</v>
      </c>
      <c r="C1237" s="288" t="s">
        <v>1387</v>
      </c>
      <c r="D1237" s="288" t="s">
        <v>1365</v>
      </c>
      <c r="E1237" s="288" t="s">
        <v>1399</v>
      </c>
      <c r="F1237" s="287">
        <v>9442</v>
      </c>
      <c r="G1237" s="288" t="s">
        <v>86</v>
      </c>
      <c r="H1237" s="288" t="s">
        <v>1393</v>
      </c>
      <c r="I1237" s="288" t="s">
        <v>63</v>
      </c>
      <c r="J1237" s="287">
        <v>22</v>
      </c>
      <c r="K1237" s="287">
        <v>1</v>
      </c>
      <c r="L1237" s="288" t="s">
        <v>39</v>
      </c>
      <c r="M1237" s="288" t="s">
        <v>76</v>
      </c>
      <c r="N1237" s="288" t="s">
        <v>77</v>
      </c>
      <c r="O1237" s="288" t="s">
        <v>77</v>
      </c>
      <c r="P1237" s="288" t="s">
        <v>1387</v>
      </c>
      <c r="Q1237" s="289">
        <v>0</v>
      </c>
      <c r="R1237" s="289">
        <v>0</v>
      </c>
      <c r="S1237" s="289">
        <v>36750</v>
      </c>
      <c r="T1237" s="289">
        <v>36750</v>
      </c>
      <c r="U1237" s="289">
        <v>3989</v>
      </c>
      <c r="V1237" s="287">
        <v>2017</v>
      </c>
      <c r="W1237" s="404"/>
      <c r="X1237" s="453" t="str">
        <f t="shared" si="19"/>
        <v/>
      </c>
    </row>
    <row r="1238" spans="1:24" s="184" customFormat="1" x14ac:dyDescent="0.2">
      <c r="A1238" s="287">
        <v>57867</v>
      </c>
      <c r="B1238" s="288" t="s">
        <v>38</v>
      </c>
      <c r="C1238" s="288" t="s">
        <v>1387</v>
      </c>
      <c r="D1238" s="288" t="s">
        <v>1366</v>
      </c>
      <c r="E1238" s="288" t="s">
        <v>1534</v>
      </c>
      <c r="F1238" s="287">
        <v>58672</v>
      </c>
      <c r="G1238" s="288" t="s">
        <v>62</v>
      </c>
      <c r="H1238" s="288" t="s">
        <v>1392</v>
      </c>
      <c r="I1238" s="288" t="s">
        <v>63</v>
      </c>
      <c r="J1238" s="287">
        <v>22</v>
      </c>
      <c r="K1238" s="287">
        <v>2</v>
      </c>
      <c r="L1238" s="288" t="s">
        <v>57</v>
      </c>
      <c r="M1238" s="288" t="s">
        <v>76</v>
      </c>
      <c r="N1238" s="288" t="s">
        <v>77</v>
      </c>
      <c r="O1238" s="288" t="s">
        <v>77</v>
      </c>
      <c r="P1238" s="288" t="s">
        <v>1387</v>
      </c>
      <c r="Q1238" s="289">
        <v>0</v>
      </c>
      <c r="R1238" s="289">
        <v>0</v>
      </c>
      <c r="S1238" s="289">
        <v>1229593</v>
      </c>
      <c r="T1238" s="289">
        <v>1229593</v>
      </c>
      <c r="U1238" s="289">
        <v>133463</v>
      </c>
      <c r="V1238" s="287">
        <v>2017</v>
      </c>
      <c r="W1238" s="404"/>
      <c r="X1238" s="453" t="str">
        <f t="shared" si="19"/>
        <v/>
      </c>
    </row>
    <row r="1239" spans="1:24" s="184" customFormat="1" x14ac:dyDescent="0.2">
      <c r="A1239" s="287">
        <v>57931</v>
      </c>
      <c r="B1239" s="288" t="s">
        <v>38</v>
      </c>
      <c r="C1239" s="288" t="s">
        <v>1387</v>
      </c>
      <c r="D1239" s="288" t="s">
        <v>1367</v>
      </c>
      <c r="E1239" s="288" t="s">
        <v>1368</v>
      </c>
      <c r="F1239" s="287">
        <v>57309</v>
      </c>
      <c r="G1239" s="288" t="s">
        <v>86</v>
      </c>
      <c r="H1239" s="288" t="s">
        <v>1393</v>
      </c>
      <c r="I1239" s="288" t="s">
        <v>63</v>
      </c>
      <c r="J1239" s="287">
        <v>22</v>
      </c>
      <c r="K1239" s="287">
        <v>2</v>
      </c>
      <c r="L1239" s="288" t="s">
        <v>57</v>
      </c>
      <c r="M1239" s="288" t="s">
        <v>546</v>
      </c>
      <c r="N1239" s="288" t="s">
        <v>547</v>
      </c>
      <c r="O1239" s="288" t="s">
        <v>547</v>
      </c>
      <c r="P1239" s="288" t="s">
        <v>1387</v>
      </c>
      <c r="Q1239" s="289">
        <v>0</v>
      </c>
      <c r="R1239" s="289">
        <v>0</v>
      </c>
      <c r="S1239" s="289">
        <v>35295</v>
      </c>
      <c r="T1239" s="289">
        <v>35295</v>
      </c>
      <c r="U1239" s="289">
        <v>3831</v>
      </c>
      <c r="V1239" s="287">
        <v>2017</v>
      </c>
      <c r="W1239" s="404"/>
      <c r="X1239" s="453" t="str">
        <f t="shared" si="19"/>
        <v/>
      </c>
    </row>
    <row r="1240" spans="1:24" s="184" customFormat="1" x14ac:dyDescent="0.2">
      <c r="A1240" s="287">
        <v>57934</v>
      </c>
      <c r="B1240" s="288" t="s">
        <v>38</v>
      </c>
      <c r="C1240" s="288" t="s">
        <v>1387</v>
      </c>
      <c r="D1240" s="288" t="s">
        <v>1426</v>
      </c>
      <c r="E1240" s="288" t="s">
        <v>1332</v>
      </c>
      <c r="F1240" s="287">
        <v>56769</v>
      </c>
      <c r="G1240" s="288" t="s">
        <v>86</v>
      </c>
      <c r="H1240" s="288" t="s">
        <v>1393</v>
      </c>
      <c r="I1240" s="288" t="s">
        <v>63</v>
      </c>
      <c r="J1240" s="287">
        <v>22</v>
      </c>
      <c r="K1240" s="287">
        <v>2</v>
      </c>
      <c r="L1240" s="288" t="s">
        <v>57</v>
      </c>
      <c r="M1240" s="288" t="s">
        <v>546</v>
      </c>
      <c r="N1240" s="288" t="s">
        <v>547</v>
      </c>
      <c r="O1240" s="288" t="s">
        <v>547</v>
      </c>
      <c r="P1240" s="288" t="s">
        <v>1387</v>
      </c>
      <c r="Q1240" s="289">
        <v>0</v>
      </c>
      <c r="R1240" s="289">
        <v>0</v>
      </c>
      <c r="S1240" s="289">
        <v>29417</v>
      </c>
      <c r="T1240" s="289">
        <v>29417</v>
      </c>
      <c r="U1240" s="289">
        <v>3193</v>
      </c>
      <c r="V1240" s="287">
        <v>2017</v>
      </c>
      <c r="W1240" s="404"/>
      <c r="X1240" s="453" t="str">
        <f t="shared" si="19"/>
        <v/>
      </c>
    </row>
    <row r="1241" spans="1:24" s="184" customFormat="1" x14ac:dyDescent="0.2">
      <c r="A1241" s="287">
        <v>57941</v>
      </c>
      <c r="B1241" s="288" t="s">
        <v>38</v>
      </c>
      <c r="C1241" s="288" t="s">
        <v>1387</v>
      </c>
      <c r="D1241" s="288" t="s">
        <v>1427</v>
      </c>
      <c r="E1241" s="288" t="s">
        <v>1428</v>
      </c>
      <c r="F1241" s="287">
        <v>57318</v>
      </c>
      <c r="G1241" s="288" t="s">
        <v>86</v>
      </c>
      <c r="H1241" s="288" t="s">
        <v>1393</v>
      </c>
      <c r="I1241" s="288" t="s">
        <v>63</v>
      </c>
      <c r="J1241" s="287">
        <v>22</v>
      </c>
      <c r="K1241" s="287">
        <v>2</v>
      </c>
      <c r="L1241" s="288" t="s">
        <v>57</v>
      </c>
      <c r="M1241" s="288" t="s">
        <v>546</v>
      </c>
      <c r="N1241" s="288" t="s">
        <v>547</v>
      </c>
      <c r="O1241" s="288" t="s">
        <v>547</v>
      </c>
      <c r="P1241" s="288" t="s">
        <v>1387</v>
      </c>
      <c r="Q1241" s="289">
        <v>0</v>
      </c>
      <c r="R1241" s="289">
        <v>0</v>
      </c>
      <c r="S1241" s="289">
        <v>24737</v>
      </c>
      <c r="T1241" s="289">
        <v>24737</v>
      </c>
      <c r="U1241" s="289">
        <v>2685</v>
      </c>
      <c r="V1241" s="287">
        <v>2017</v>
      </c>
      <c r="W1241" s="460"/>
      <c r="X1241" s="453" t="str">
        <f t="shared" si="19"/>
        <v/>
      </c>
    </row>
    <row r="1242" spans="1:24" s="184" customFormat="1" x14ac:dyDescent="0.2">
      <c r="A1242" s="287">
        <v>57942</v>
      </c>
      <c r="B1242" s="288" t="s">
        <v>38</v>
      </c>
      <c r="C1242" s="288" t="s">
        <v>1387</v>
      </c>
      <c r="D1242" s="288" t="s">
        <v>1429</v>
      </c>
      <c r="E1242" s="288" t="s">
        <v>1430</v>
      </c>
      <c r="F1242" s="287">
        <v>57319</v>
      </c>
      <c r="G1242" s="288" t="s">
        <v>86</v>
      </c>
      <c r="H1242" s="288" t="s">
        <v>1393</v>
      </c>
      <c r="I1242" s="288" t="s">
        <v>63</v>
      </c>
      <c r="J1242" s="287">
        <v>22</v>
      </c>
      <c r="K1242" s="287">
        <v>2</v>
      </c>
      <c r="L1242" s="288" t="s">
        <v>57</v>
      </c>
      <c r="M1242" s="288" t="s">
        <v>546</v>
      </c>
      <c r="N1242" s="288" t="s">
        <v>547</v>
      </c>
      <c r="O1242" s="288" t="s">
        <v>547</v>
      </c>
      <c r="P1242" s="288" t="s">
        <v>1387</v>
      </c>
      <c r="Q1242" s="289">
        <v>0</v>
      </c>
      <c r="R1242" s="289">
        <v>0</v>
      </c>
      <c r="S1242" s="289">
        <v>17670</v>
      </c>
      <c r="T1242" s="289">
        <v>17670</v>
      </c>
      <c r="U1242" s="289">
        <v>1918</v>
      </c>
      <c r="V1242" s="287">
        <v>2017</v>
      </c>
      <c r="W1242" s="404"/>
      <c r="X1242" s="453" t="str">
        <f t="shared" si="19"/>
        <v/>
      </c>
    </row>
    <row r="1243" spans="1:24" s="184" customFormat="1" x14ac:dyDescent="0.2">
      <c r="A1243" s="287">
        <v>57979</v>
      </c>
      <c r="B1243" s="288" t="s">
        <v>38</v>
      </c>
      <c r="C1243" s="288" t="s">
        <v>1387</v>
      </c>
      <c r="D1243" s="288" t="s">
        <v>1431</v>
      </c>
      <c r="E1243" s="288" t="s">
        <v>141</v>
      </c>
      <c r="F1243" s="287">
        <v>7601</v>
      </c>
      <c r="G1243" s="288" t="s">
        <v>94</v>
      </c>
      <c r="H1243" s="288" t="s">
        <v>1393</v>
      </c>
      <c r="I1243" s="288" t="s">
        <v>63</v>
      </c>
      <c r="J1243" s="287">
        <v>22</v>
      </c>
      <c r="K1243" s="287">
        <v>1</v>
      </c>
      <c r="L1243" s="288" t="s">
        <v>39</v>
      </c>
      <c r="M1243" s="288" t="s">
        <v>76</v>
      </c>
      <c r="N1243" s="288" t="s">
        <v>77</v>
      </c>
      <c r="O1243" s="288" t="s">
        <v>77</v>
      </c>
      <c r="P1243" s="288" t="s">
        <v>1387</v>
      </c>
      <c r="Q1243" s="289">
        <v>0</v>
      </c>
      <c r="R1243" s="289">
        <v>0</v>
      </c>
      <c r="S1243" s="289">
        <v>1541308</v>
      </c>
      <c r="T1243" s="289">
        <v>1541308</v>
      </c>
      <c r="U1243" s="289">
        <v>167297</v>
      </c>
      <c r="V1243" s="287">
        <v>2017</v>
      </c>
      <c r="W1243" s="404"/>
      <c r="X1243" s="453" t="str">
        <f t="shared" si="19"/>
        <v/>
      </c>
    </row>
    <row r="1244" spans="1:24" s="184" customFormat="1" x14ac:dyDescent="0.2">
      <c r="A1244" s="287">
        <v>57989</v>
      </c>
      <c r="B1244" s="288" t="s">
        <v>38</v>
      </c>
      <c r="C1244" s="288" t="s">
        <v>1387</v>
      </c>
      <c r="D1244" s="288" t="s">
        <v>1432</v>
      </c>
      <c r="E1244" s="288" t="s">
        <v>1332</v>
      </c>
      <c r="F1244" s="287">
        <v>56769</v>
      </c>
      <c r="G1244" s="288" t="s">
        <v>86</v>
      </c>
      <c r="H1244" s="288" t="s">
        <v>1393</v>
      </c>
      <c r="I1244" s="288" t="s">
        <v>63</v>
      </c>
      <c r="J1244" s="287">
        <v>22</v>
      </c>
      <c r="K1244" s="287">
        <v>2</v>
      </c>
      <c r="L1244" s="288" t="s">
        <v>57</v>
      </c>
      <c r="M1244" s="288" t="s">
        <v>546</v>
      </c>
      <c r="N1244" s="288" t="s">
        <v>547</v>
      </c>
      <c r="O1244" s="288" t="s">
        <v>547</v>
      </c>
      <c r="P1244" s="288" t="s">
        <v>1387</v>
      </c>
      <c r="Q1244" s="289">
        <v>0</v>
      </c>
      <c r="R1244" s="289">
        <v>0</v>
      </c>
      <c r="S1244" s="289">
        <v>39957</v>
      </c>
      <c r="T1244" s="289">
        <v>39957</v>
      </c>
      <c r="U1244" s="289">
        <v>4337</v>
      </c>
      <c r="V1244" s="287">
        <v>2017</v>
      </c>
      <c r="W1244" s="404"/>
      <c r="X1244" s="453" t="str">
        <f t="shared" si="19"/>
        <v/>
      </c>
    </row>
    <row r="1245" spans="1:24" s="184" customFormat="1" x14ac:dyDescent="0.2">
      <c r="A1245" s="287">
        <v>57990</v>
      </c>
      <c r="B1245" s="288" t="s">
        <v>38</v>
      </c>
      <c r="C1245" s="288" t="s">
        <v>1387</v>
      </c>
      <c r="D1245" s="288" t="s">
        <v>1433</v>
      </c>
      <c r="E1245" s="288" t="s">
        <v>1332</v>
      </c>
      <c r="F1245" s="287">
        <v>56769</v>
      </c>
      <c r="G1245" s="288" t="s">
        <v>86</v>
      </c>
      <c r="H1245" s="288" t="s">
        <v>1393</v>
      </c>
      <c r="I1245" s="288" t="s">
        <v>63</v>
      </c>
      <c r="J1245" s="287">
        <v>22</v>
      </c>
      <c r="K1245" s="287">
        <v>2</v>
      </c>
      <c r="L1245" s="288" t="s">
        <v>57</v>
      </c>
      <c r="M1245" s="288" t="s">
        <v>546</v>
      </c>
      <c r="N1245" s="288" t="s">
        <v>547</v>
      </c>
      <c r="O1245" s="288" t="s">
        <v>547</v>
      </c>
      <c r="P1245" s="288" t="s">
        <v>1387</v>
      </c>
      <c r="Q1245" s="289">
        <v>0</v>
      </c>
      <c r="R1245" s="289">
        <v>0</v>
      </c>
      <c r="S1245" s="289">
        <v>35904</v>
      </c>
      <c r="T1245" s="289">
        <v>35904</v>
      </c>
      <c r="U1245" s="289">
        <v>3897</v>
      </c>
      <c r="V1245" s="287">
        <v>2017</v>
      </c>
      <c r="W1245" s="404"/>
      <c r="X1245" s="453" t="str">
        <f t="shared" si="19"/>
        <v/>
      </c>
    </row>
    <row r="1246" spans="1:24" s="184" customFormat="1" x14ac:dyDescent="0.2">
      <c r="A1246" s="287">
        <v>57992</v>
      </c>
      <c r="B1246" s="288" t="s">
        <v>38</v>
      </c>
      <c r="C1246" s="288" t="s">
        <v>1387</v>
      </c>
      <c r="D1246" s="288" t="s">
        <v>1434</v>
      </c>
      <c r="E1246" s="288" t="s">
        <v>1435</v>
      </c>
      <c r="F1246" s="287">
        <v>57365</v>
      </c>
      <c r="G1246" s="288" t="s">
        <v>86</v>
      </c>
      <c r="H1246" s="288" t="s">
        <v>1393</v>
      </c>
      <c r="I1246" s="288" t="s">
        <v>63</v>
      </c>
      <c r="J1246" s="287">
        <v>22</v>
      </c>
      <c r="K1246" s="287">
        <v>2</v>
      </c>
      <c r="L1246" s="288" t="s">
        <v>57</v>
      </c>
      <c r="M1246" s="288" t="s">
        <v>546</v>
      </c>
      <c r="N1246" s="288" t="s">
        <v>547</v>
      </c>
      <c r="O1246" s="288" t="s">
        <v>547</v>
      </c>
      <c r="P1246" s="288" t="s">
        <v>1387</v>
      </c>
      <c r="Q1246" s="289">
        <v>0</v>
      </c>
      <c r="R1246" s="289">
        <v>0</v>
      </c>
      <c r="S1246" s="289">
        <v>13995</v>
      </c>
      <c r="T1246" s="289">
        <v>13995</v>
      </c>
      <c r="U1246" s="289">
        <v>1519</v>
      </c>
      <c r="V1246" s="287">
        <v>2017</v>
      </c>
      <c r="W1246" s="404"/>
      <c r="X1246" s="453" t="str">
        <f t="shared" si="19"/>
        <v/>
      </c>
    </row>
    <row r="1247" spans="1:24" s="184" customFormat="1" x14ac:dyDescent="0.2">
      <c r="A1247" s="287">
        <v>58004</v>
      </c>
      <c r="B1247" s="288" t="s">
        <v>38</v>
      </c>
      <c r="C1247" s="288" t="s">
        <v>1387</v>
      </c>
      <c r="D1247" s="288" t="s">
        <v>1436</v>
      </c>
      <c r="E1247" s="288" t="s">
        <v>1436</v>
      </c>
      <c r="F1247" s="287">
        <v>57378</v>
      </c>
      <c r="G1247" s="288" t="s">
        <v>101</v>
      </c>
      <c r="H1247" s="288" t="s">
        <v>1393</v>
      </c>
      <c r="I1247" s="288" t="s">
        <v>63</v>
      </c>
      <c r="J1247" s="287">
        <v>22</v>
      </c>
      <c r="K1247" s="287">
        <v>2</v>
      </c>
      <c r="L1247" s="288" t="s">
        <v>57</v>
      </c>
      <c r="M1247" s="288" t="s">
        <v>76</v>
      </c>
      <c r="N1247" s="288" t="s">
        <v>77</v>
      </c>
      <c r="O1247" s="288" t="s">
        <v>77</v>
      </c>
      <c r="P1247" s="288" t="s">
        <v>1387</v>
      </c>
      <c r="Q1247" s="289">
        <v>0</v>
      </c>
      <c r="R1247" s="289">
        <v>0</v>
      </c>
      <c r="S1247" s="289">
        <v>1914175</v>
      </c>
      <c r="T1247" s="289">
        <v>1914175</v>
      </c>
      <c r="U1247" s="289">
        <v>207769</v>
      </c>
      <c r="V1247" s="287">
        <v>2017</v>
      </c>
      <c r="W1247" s="404"/>
      <c r="X1247" s="453" t="str">
        <f t="shared" si="19"/>
        <v/>
      </c>
    </row>
    <row r="1248" spans="1:24" s="184" customFormat="1" x14ac:dyDescent="0.2">
      <c r="A1248" s="287">
        <v>58025</v>
      </c>
      <c r="B1248" s="288" t="s">
        <v>38</v>
      </c>
      <c r="C1248" s="288" t="s">
        <v>1387</v>
      </c>
      <c r="D1248" s="288" t="s">
        <v>1437</v>
      </c>
      <c r="E1248" s="288" t="s">
        <v>1437</v>
      </c>
      <c r="F1248" s="287">
        <v>57401</v>
      </c>
      <c r="G1248" s="288" t="s">
        <v>86</v>
      </c>
      <c r="H1248" s="288" t="s">
        <v>1393</v>
      </c>
      <c r="I1248" s="288" t="s">
        <v>63</v>
      </c>
      <c r="J1248" s="287">
        <v>611</v>
      </c>
      <c r="K1248" s="287">
        <v>4</v>
      </c>
      <c r="L1248" s="288" t="s">
        <v>492</v>
      </c>
      <c r="M1248" s="288" t="s">
        <v>76</v>
      </c>
      <c r="N1248" s="288" t="s">
        <v>77</v>
      </c>
      <c r="O1248" s="288" t="s">
        <v>77</v>
      </c>
      <c r="P1248" s="288" t="s">
        <v>1387</v>
      </c>
      <c r="Q1248" s="289">
        <v>0</v>
      </c>
      <c r="R1248" s="289">
        <v>0</v>
      </c>
      <c r="S1248" s="289">
        <v>51720</v>
      </c>
      <c r="T1248" s="289">
        <v>51720</v>
      </c>
      <c r="U1248" s="289">
        <v>5613.85</v>
      </c>
      <c r="V1248" s="287">
        <v>2017</v>
      </c>
      <c r="W1248" s="404"/>
      <c r="X1248" s="453" t="str">
        <f t="shared" si="19"/>
        <v/>
      </c>
    </row>
    <row r="1249" spans="1:24" s="184" customFormat="1" x14ac:dyDescent="0.2">
      <c r="A1249" s="287">
        <v>58026</v>
      </c>
      <c r="B1249" s="288" t="s">
        <v>38</v>
      </c>
      <c r="C1249" s="288" t="s">
        <v>1387</v>
      </c>
      <c r="D1249" s="288" t="s">
        <v>1438</v>
      </c>
      <c r="E1249" s="288" t="s">
        <v>1439</v>
      </c>
      <c r="F1249" s="287">
        <v>57402</v>
      </c>
      <c r="G1249" s="288" t="s">
        <v>95</v>
      </c>
      <c r="H1249" s="288" t="s">
        <v>1393</v>
      </c>
      <c r="I1249" s="288" t="s">
        <v>63</v>
      </c>
      <c r="J1249" s="287">
        <v>22</v>
      </c>
      <c r="K1249" s="287">
        <v>2</v>
      </c>
      <c r="L1249" s="288" t="s">
        <v>57</v>
      </c>
      <c r="M1249" s="288" t="s">
        <v>76</v>
      </c>
      <c r="N1249" s="288" t="s">
        <v>77</v>
      </c>
      <c r="O1249" s="288" t="s">
        <v>77</v>
      </c>
      <c r="P1249" s="288" t="s">
        <v>1387</v>
      </c>
      <c r="Q1249" s="289">
        <v>0</v>
      </c>
      <c r="R1249" s="289">
        <v>0</v>
      </c>
      <c r="S1249" s="289">
        <v>574200</v>
      </c>
      <c r="T1249" s="289">
        <v>574200</v>
      </c>
      <c r="U1249" s="289">
        <v>62325</v>
      </c>
      <c r="V1249" s="287">
        <v>2017</v>
      </c>
      <c r="W1249" s="404"/>
      <c r="X1249" s="453" t="str">
        <f t="shared" si="19"/>
        <v/>
      </c>
    </row>
    <row r="1250" spans="1:24" s="184" customFormat="1" x14ac:dyDescent="0.2">
      <c r="A1250" s="287">
        <v>58032</v>
      </c>
      <c r="B1250" s="288" t="s">
        <v>38</v>
      </c>
      <c r="C1250" s="288" t="s">
        <v>1387</v>
      </c>
      <c r="D1250" s="288" t="s">
        <v>1440</v>
      </c>
      <c r="E1250" s="288" t="s">
        <v>1435</v>
      </c>
      <c r="F1250" s="287">
        <v>57365</v>
      </c>
      <c r="G1250" s="288" t="s">
        <v>86</v>
      </c>
      <c r="H1250" s="288" t="s">
        <v>1393</v>
      </c>
      <c r="I1250" s="288" t="s">
        <v>63</v>
      </c>
      <c r="J1250" s="287">
        <v>22</v>
      </c>
      <c r="K1250" s="287">
        <v>2</v>
      </c>
      <c r="L1250" s="288" t="s">
        <v>57</v>
      </c>
      <c r="M1250" s="288" t="s">
        <v>546</v>
      </c>
      <c r="N1250" s="288" t="s">
        <v>547</v>
      </c>
      <c r="O1250" s="288" t="s">
        <v>547</v>
      </c>
      <c r="P1250" s="288" t="s">
        <v>1387</v>
      </c>
      <c r="Q1250" s="289">
        <v>0</v>
      </c>
      <c r="R1250" s="289">
        <v>0</v>
      </c>
      <c r="S1250" s="289">
        <v>31196</v>
      </c>
      <c r="T1250" s="289">
        <v>31196</v>
      </c>
      <c r="U1250" s="289">
        <v>3386</v>
      </c>
      <c r="V1250" s="287">
        <v>2017</v>
      </c>
      <c r="W1250" s="404"/>
      <c r="X1250" s="453" t="str">
        <f t="shared" si="19"/>
        <v/>
      </c>
    </row>
    <row r="1251" spans="1:24" s="184" customFormat="1" x14ac:dyDescent="0.2">
      <c r="A1251" s="287">
        <v>58035</v>
      </c>
      <c r="B1251" s="288" t="s">
        <v>38</v>
      </c>
      <c r="C1251" s="288" t="s">
        <v>1387</v>
      </c>
      <c r="D1251" s="288" t="s">
        <v>2055</v>
      </c>
      <c r="E1251" s="288" t="s">
        <v>2056</v>
      </c>
      <c r="F1251" s="287">
        <v>57406</v>
      </c>
      <c r="G1251" s="288" t="s">
        <v>140</v>
      </c>
      <c r="H1251" s="288" t="s">
        <v>1393</v>
      </c>
      <c r="I1251" s="288" t="s">
        <v>63</v>
      </c>
      <c r="J1251" s="287">
        <v>22</v>
      </c>
      <c r="K1251" s="287">
        <v>2</v>
      </c>
      <c r="L1251" s="288" t="s">
        <v>57</v>
      </c>
      <c r="M1251" s="288" t="s">
        <v>2057</v>
      </c>
      <c r="N1251" s="288" t="s">
        <v>77</v>
      </c>
      <c r="O1251" s="288" t="s">
        <v>77</v>
      </c>
      <c r="P1251" s="288" t="s">
        <v>1387</v>
      </c>
      <c r="Q1251" s="289">
        <v>0</v>
      </c>
      <c r="R1251" s="289">
        <v>0</v>
      </c>
      <c r="S1251" s="289">
        <v>961388</v>
      </c>
      <c r="T1251" s="289">
        <v>961388</v>
      </c>
      <c r="U1251" s="289">
        <v>104351</v>
      </c>
      <c r="V1251" s="287">
        <v>2017</v>
      </c>
      <c r="W1251" s="404"/>
      <c r="X1251" s="453" t="str">
        <f t="shared" si="19"/>
        <v/>
      </c>
    </row>
    <row r="1252" spans="1:24" x14ac:dyDescent="0.2">
      <c r="A1252" s="287">
        <v>58054</v>
      </c>
      <c r="B1252" s="288" t="s">
        <v>38</v>
      </c>
      <c r="C1252" s="288" t="s">
        <v>1387</v>
      </c>
      <c r="D1252" s="288" t="s">
        <v>1535</v>
      </c>
      <c r="E1252" s="288" t="s">
        <v>1536</v>
      </c>
      <c r="F1252" s="287">
        <v>57430</v>
      </c>
      <c r="G1252" s="288" t="s">
        <v>101</v>
      </c>
      <c r="H1252" s="288" t="s">
        <v>1393</v>
      </c>
      <c r="I1252" s="288" t="s">
        <v>63</v>
      </c>
      <c r="J1252" s="287">
        <v>22</v>
      </c>
      <c r="K1252" s="287">
        <v>2</v>
      </c>
      <c r="L1252" s="288" t="s">
        <v>57</v>
      </c>
      <c r="M1252" s="288" t="s">
        <v>47</v>
      </c>
      <c r="N1252" s="288" t="s">
        <v>51</v>
      </c>
      <c r="O1252" s="288" t="s">
        <v>51</v>
      </c>
      <c r="P1252" s="288" t="s">
        <v>52</v>
      </c>
      <c r="Q1252" s="289">
        <v>1235</v>
      </c>
      <c r="R1252" s="289">
        <v>1235</v>
      </c>
      <c r="S1252" s="289">
        <v>7287</v>
      </c>
      <c r="T1252" s="289">
        <v>7287</v>
      </c>
      <c r="U1252" s="289">
        <v>524.76300000000003</v>
      </c>
      <c r="V1252" s="287">
        <v>2017</v>
      </c>
      <c r="W1252" s="404"/>
      <c r="X1252" s="453" t="str">
        <f t="shared" si="19"/>
        <v/>
      </c>
    </row>
    <row r="1253" spans="1:24" x14ac:dyDescent="0.2">
      <c r="A1253" s="287">
        <v>58054</v>
      </c>
      <c r="B1253" s="288" t="s">
        <v>38</v>
      </c>
      <c r="C1253" s="288" t="s">
        <v>1387</v>
      </c>
      <c r="D1253" s="288" t="s">
        <v>1535</v>
      </c>
      <c r="E1253" s="288" t="s">
        <v>1536</v>
      </c>
      <c r="F1253" s="287">
        <v>57430</v>
      </c>
      <c r="G1253" s="288" t="s">
        <v>101</v>
      </c>
      <c r="H1253" s="288" t="s">
        <v>1393</v>
      </c>
      <c r="I1253" s="288" t="s">
        <v>63</v>
      </c>
      <c r="J1253" s="287">
        <v>22</v>
      </c>
      <c r="K1253" s="287">
        <v>2</v>
      </c>
      <c r="L1253" s="288" t="s">
        <v>57</v>
      </c>
      <c r="M1253" s="288" t="s">
        <v>47</v>
      </c>
      <c r="N1253" s="288" t="s">
        <v>74</v>
      </c>
      <c r="O1253" s="288" t="s">
        <v>75</v>
      </c>
      <c r="P1253" s="288" t="s">
        <v>50</v>
      </c>
      <c r="Q1253" s="289">
        <v>759369</v>
      </c>
      <c r="R1253" s="289">
        <v>759369</v>
      </c>
      <c r="S1253" s="289">
        <v>6834321</v>
      </c>
      <c r="T1253" s="289">
        <v>6834321</v>
      </c>
      <c r="U1253" s="289">
        <v>492202.23999999999</v>
      </c>
      <c r="V1253" s="287">
        <v>2017</v>
      </c>
      <c r="W1253" s="404"/>
      <c r="X1253" s="453">
        <f t="shared" si="19"/>
        <v>13.885188738677826</v>
      </c>
    </row>
    <row r="1254" spans="1:24" x14ac:dyDescent="0.2">
      <c r="A1254" s="287">
        <v>58065</v>
      </c>
      <c r="B1254" s="288" t="s">
        <v>38</v>
      </c>
      <c r="C1254" s="288" t="s">
        <v>1387</v>
      </c>
      <c r="D1254" s="288" t="s">
        <v>1441</v>
      </c>
      <c r="E1254" s="288" t="s">
        <v>1442</v>
      </c>
      <c r="F1254" s="287">
        <v>57443</v>
      </c>
      <c r="G1254" s="288" t="s">
        <v>86</v>
      </c>
      <c r="H1254" s="288" t="s">
        <v>1393</v>
      </c>
      <c r="I1254" s="288" t="s">
        <v>63</v>
      </c>
      <c r="J1254" s="287">
        <v>22</v>
      </c>
      <c r="K1254" s="287">
        <v>2</v>
      </c>
      <c r="L1254" s="288" t="s">
        <v>57</v>
      </c>
      <c r="M1254" s="288" t="s">
        <v>76</v>
      </c>
      <c r="N1254" s="288" t="s">
        <v>77</v>
      </c>
      <c r="O1254" s="288" t="s">
        <v>77</v>
      </c>
      <c r="P1254" s="288" t="s">
        <v>1387</v>
      </c>
      <c r="Q1254" s="289">
        <v>0</v>
      </c>
      <c r="R1254" s="289">
        <v>0</v>
      </c>
      <c r="S1254" s="289">
        <v>20286</v>
      </c>
      <c r="T1254" s="289">
        <v>20286</v>
      </c>
      <c r="U1254" s="289">
        <v>2202</v>
      </c>
      <c r="V1254" s="287">
        <v>2017</v>
      </c>
      <c r="W1254" s="404"/>
      <c r="X1254" s="453" t="str">
        <f t="shared" si="19"/>
        <v/>
      </c>
    </row>
    <row r="1255" spans="1:24" x14ac:dyDescent="0.2">
      <c r="A1255" s="287">
        <v>58084</v>
      </c>
      <c r="B1255" s="288" t="s">
        <v>59</v>
      </c>
      <c r="C1255" s="288" t="s">
        <v>1387</v>
      </c>
      <c r="D1255" s="288" t="s">
        <v>1537</v>
      </c>
      <c r="E1255" s="288" t="s">
        <v>1538</v>
      </c>
      <c r="F1255" s="287">
        <v>57464</v>
      </c>
      <c r="G1255" s="288" t="s">
        <v>46</v>
      </c>
      <c r="H1255" s="288" t="s">
        <v>1393</v>
      </c>
      <c r="I1255" s="288" t="s">
        <v>63</v>
      </c>
      <c r="J1255" s="287">
        <v>322</v>
      </c>
      <c r="K1255" s="287">
        <v>7</v>
      </c>
      <c r="L1255" s="288" t="s">
        <v>489</v>
      </c>
      <c r="M1255" s="288" t="s">
        <v>43</v>
      </c>
      <c r="N1255" s="288" t="s">
        <v>44</v>
      </c>
      <c r="O1255" s="288" t="s">
        <v>44</v>
      </c>
      <c r="P1255" s="288" t="s">
        <v>1195</v>
      </c>
      <c r="Q1255" s="289">
        <v>608</v>
      </c>
      <c r="R1255" s="289">
        <v>362</v>
      </c>
      <c r="S1255" s="289">
        <v>619</v>
      </c>
      <c r="T1255" s="289">
        <v>369</v>
      </c>
      <c r="U1255" s="289">
        <v>9205</v>
      </c>
      <c r="V1255" s="287">
        <v>2017</v>
      </c>
      <c r="W1255" s="404"/>
      <c r="X1255" s="453" t="str">
        <f t="shared" si="19"/>
        <v/>
      </c>
    </row>
    <row r="1256" spans="1:24" x14ac:dyDescent="0.2">
      <c r="A1256" s="287">
        <v>58084</v>
      </c>
      <c r="B1256" s="288" t="s">
        <v>59</v>
      </c>
      <c r="C1256" s="288" t="s">
        <v>1387</v>
      </c>
      <c r="D1256" s="288" t="s">
        <v>1537</v>
      </c>
      <c r="E1256" s="288" t="s">
        <v>1538</v>
      </c>
      <c r="F1256" s="287">
        <v>57464</v>
      </c>
      <c r="G1256" s="288" t="s">
        <v>46</v>
      </c>
      <c r="H1256" s="288" t="s">
        <v>1393</v>
      </c>
      <c r="I1256" s="288" t="s">
        <v>63</v>
      </c>
      <c r="J1256" s="287">
        <v>322</v>
      </c>
      <c r="K1256" s="287">
        <v>7</v>
      </c>
      <c r="L1256" s="288" t="s">
        <v>489</v>
      </c>
      <c r="M1256" s="288" t="s">
        <v>46</v>
      </c>
      <c r="N1256" s="288" t="s">
        <v>44</v>
      </c>
      <c r="O1256" s="288" t="s">
        <v>44</v>
      </c>
      <c r="P1256" s="288" t="s">
        <v>1195</v>
      </c>
      <c r="Q1256" s="289">
        <v>1268858</v>
      </c>
      <c r="R1256" s="289">
        <v>568996</v>
      </c>
      <c r="S1256" s="289">
        <v>1294236</v>
      </c>
      <c r="T1256" s="289">
        <v>580374</v>
      </c>
      <c r="U1256" s="289">
        <v>109265</v>
      </c>
      <c r="V1256" s="287">
        <v>2017</v>
      </c>
      <c r="W1256" s="404"/>
      <c r="X1256" s="453" t="str">
        <f t="shared" si="19"/>
        <v/>
      </c>
    </row>
    <row r="1257" spans="1:24" x14ac:dyDescent="0.2">
      <c r="A1257" s="287">
        <v>58084</v>
      </c>
      <c r="B1257" s="288" t="s">
        <v>59</v>
      </c>
      <c r="C1257" s="288" t="s">
        <v>1387</v>
      </c>
      <c r="D1257" s="288" t="s">
        <v>1537</v>
      </c>
      <c r="E1257" s="288" t="s">
        <v>1538</v>
      </c>
      <c r="F1257" s="287">
        <v>57464</v>
      </c>
      <c r="G1257" s="288" t="s">
        <v>46</v>
      </c>
      <c r="H1257" s="288" t="s">
        <v>1393</v>
      </c>
      <c r="I1257" s="288" t="s">
        <v>63</v>
      </c>
      <c r="J1257" s="287">
        <v>322</v>
      </c>
      <c r="K1257" s="287">
        <v>7</v>
      </c>
      <c r="L1257" s="288" t="s">
        <v>489</v>
      </c>
      <c r="M1257" s="288" t="s">
        <v>55</v>
      </c>
      <c r="N1257" s="288" t="s">
        <v>44</v>
      </c>
      <c r="O1257" s="288" t="s">
        <v>44</v>
      </c>
      <c r="P1257" s="288" t="s">
        <v>1195</v>
      </c>
      <c r="Q1257" s="289">
        <v>1297490</v>
      </c>
      <c r="R1257" s="289">
        <v>535129</v>
      </c>
      <c r="S1257" s="289">
        <v>1323440</v>
      </c>
      <c r="T1257" s="289">
        <v>545833</v>
      </c>
      <c r="U1257" s="289">
        <v>113193</v>
      </c>
      <c r="V1257" s="287">
        <v>2017</v>
      </c>
      <c r="W1257" s="404"/>
      <c r="X1257" s="453" t="str">
        <f t="shared" si="19"/>
        <v/>
      </c>
    </row>
    <row r="1258" spans="1:24" x14ac:dyDescent="0.2">
      <c r="A1258" s="287">
        <v>58088</v>
      </c>
      <c r="B1258" s="288" t="s">
        <v>38</v>
      </c>
      <c r="C1258" s="288" t="s">
        <v>1387</v>
      </c>
      <c r="D1258" s="288" t="s">
        <v>1539</v>
      </c>
      <c r="E1258" s="288" t="s">
        <v>545</v>
      </c>
      <c r="F1258" s="287">
        <v>49893</v>
      </c>
      <c r="G1258" s="288" t="s">
        <v>62</v>
      </c>
      <c r="H1258" s="288" t="s">
        <v>1392</v>
      </c>
      <c r="I1258" s="288" t="s">
        <v>63</v>
      </c>
      <c r="J1258" s="287">
        <v>22</v>
      </c>
      <c r="K1258" s="287">
        <v>2</v>
      </c>
      <c r="L1258" s="288" t="s">
        <v>57</v>
      </c>
      <c r="M1258" s="288" t="s">
        <v>76</v>
      </c>
      <c r="N1258" s="288" t="s">
        <v>77</v>
      </c>
      <c r="O1258" s="288" t="s">
        <v>77</v>
      </c>
      <c r="P1258" s="288" t="s">
        <v>1387</v>
      </c>
      <c r="Q1258" s="289">
        <v>0</v>
      </c>
      <c r="R1258" s="289">
        <v>0</v>
      </c>
      <c r="S1258" s="289">
        <v>2229261</v>
      </c>
      <c r="T1258" s="289">
        <v>2229261</v>
      </c>
      <c r="U1258" s="289">
        <v>241969</v>
      </c>
      <c r="V1258" s="287">
        <v>2017</v>
      </c>
      <c r="W1258" s="404"/>
      <c r="X1258" s="453" t="str">
        <f t="shared" si="19"/>
        <v/>
      </c>
    </row>
    <row r="1259" spans="1:24" x14ac:dyDescent="0.2">
      <c r="A1259" s="287">
        <v>58097</v>
      </c>
      <c r="B1259" s="288" t="s">
        <v>38</v>
      </c>
      <c r="C1259" s="288" t="s">
        <v>1387</v>
      </c>
      <c r="D1259" s="288" t="s">
        <v>1785</v>
      </c>
      <c r="E1259" s="288" t="s">
        <v>1786</v>
      </c>
      <c r="F1259" s="287">
        <v>58465</v>
      </c>
      <c r="G1259" s="288" t="s">
        <v>86</v>
      </c>
      <c r="H1259" s="288" t="s">
        <v>1393</v>
      </c>
      <c r="I1259" s="288" t="s">
        <v>63</v>
      </c>
      <c r="J1259" s="287">
        <v>22</v>
      </c>
      <c r="K1259" s="287">
        <v>2</v>
      </c>
      <c r="L1259" s="288" t="s">
        <v>57</v>
      </c>
      <c r="M1259" s="288" t="s">
        <v>546</v>
      </c>
      <c r="N1259" s="288" t="s">
        <v>547</v>
      </c>
      <c r="O1259" s="288" t="s">
        <v>547</v>
      </c>
      <c r="P1259" s="288" t="s">
        <v>1387</v>
      </c>
      <c r="Q1259" s="289">
        <v>0</v>
      </c>
      <c r="R1259" s="289">
        <v>0</v>
      </c>
      <c r="S1259" s="289">
        <v>50349</v>
      </c>
      <c r="T1259" s="289">
        <v>50349</v>
      </c>
      <c r="U1259" s="289">
        <v>5465</v>
      </c>
      <c r="V1259" s="287">
        <v>2017</v>
      </c>
      <c r="W1259" s="404"/>
      <c r="X1259" s="453" t="str">
        <f t="shared" si="19"/>
        <v/>
      </c>
    </row>
    <row r="1260" spans="1:24" x14ac:dyDescent="0.2">
      <c r="A1260" s="287">
        <v>58116</v>
      </c>
      <c r="B1260" s="288" t="s">
        <v>38</v>
      </c>
      <c r="C1260" s="288" t="s">
        <v>1387</v>
      </c>
      <c r="D1260" s="288" t="s">
        <v>1443</v>
      </c>
      <c r="E1260" s="288" t="s">
        <v>2058</v>
      </c>
      <c r="F1260" s="287">
        <v>60642</v>
      </c>
      <c r="G1260" s="288" t="s">
        <v>46</v>
      </c>
      <c r="H1260" s="288" t="s">
        <v>1393</v>
      </c>
      <c r="I1260" s="288" t="s">
        <v>63</v>
      </c>
      <c r="J1260" s="287">
        <v>322</v>
      </c>
      <c r="K1260" s="287">
        <v>6</v>
      </c>
      <c r="L1260" s="288" t="s">
        <v>490</v>
      </c>
      <c r="M1260" s="288" t="s">
        <v>56</v>
      </c>
      <c r="N1260" s="288" t="s">
        <v>44</v>
      </c>
      <c r="O1260" s="288" t="s">
        <v>44</v>
      </c>
      <c r="P1260" s="288" t="s">
        <v>1195</v>
      </c>
      <c r="Q1260" s="289">
        <v>158921</v>
      </c>
      <c r="R1260" s="289">
        <v>158921</v>
      </c>
      <c r="S1260" s="289">
        <v>163054</v>
      </c>
      <c r="T1260" s="289">
        <v>163054</v>
      </c>
      <c r="U1260" s="289">
        <v>15141</v>
      </c>
      <c r="V1260" s="287">
        <v>2017</v>
      </c>
      <c r="W1260" s="404"/>
      <c r="X1260" s="453" t="str">
        <f t="shared" si="19"/>
        <v/>
      </c>
    </row>
    <row r="1261" spans="1:24" x14ac:dyDescent="0.2">
      <c r="A1261" s="287">
        <v>58141</v>
      </c>
      <c r="B1261" s="288" t="s">
        <v>38</v>
      </c>
      <c r="C1261" s="288" t="s">
        <v>1387</v>
      </c>
      <c r="D1261" s="288" t="s">
        <v>1444</v>
      </c>
      <c r="E1261" s="288" t="s">
        <v>2049</v>
      </c>
      <c r="F1261" s="287">
        <v>15399</v>
      </c>
      <c r="G1261" s="288" t="s">
        <v>101</v>
      </c>
      <c r="H1261" s="288" t="s">
        <v>1393</v>
      </c>
      <c r="I1261" s="288" t="s">
        <v>63</v>
      </c>
      <c r="J1261" s="287">
        <v>22</v>
      </c>
      <c r="K1261" s="287">
        <v>2</v>
      </c>
      <c r="L1261" s="288" t="s">
        <v>57</v>
      </c>
      <c r="M1261" s="288" t="s">
        <v>76</v>
      </c>
      <c r="N1261" s="288" t="s">
        <v>77</v>
      </c>
      <c r="O1261" s="288" t="s">
        <v>77</v>
      </c>
      <c r="P1261" s="288" t="s">
        <v>1387</v>
      </c>
      <c r="Q1261" s="289">
        <v>0</v>
      </c>
      <c r="R1261" s="289">
        <v>0</v>
      </c>
      <c r="S1261" s="289">
        <v>1040831</v>
      </c>
      <c r="T1261" s="289">
        <v>1040831</v>
      </c>
      <c r="U1261" s="289">
        <v>112974</v>
      </c>
      <c r="V1261" s="287">
        <v>2017</v>
      </c>
      <c r="W1261" s="404"/>
      <c r="X1261" s="453" t="str">
        <f t="shared" si="19"/>
        <v/>
      </c>
    </row>
    <row r="1262" spans="1:24" x14ac:dyDescent="0.2">
      <c r="A1262" s="287">
        <v>58144</v>
      </c>
      <c r="B1262" s="288" t="s">
        <v>38</v>
      </c>
      <c r="C1262" s="288" t="s">
        <v>1387</v>
      </c>
      <c r="D1262" s="288" t="s">
        <v>1966</v>
      </c>
      <c r="E1262" s="288" t="s">
        <v>1967</v>
      </c>
      <c r="F1262" s="287">
        <v>57354</v>
      </c>
      <c r="G1262" s="288" t="s">
        <v>94</v>
      </c>
      <c r="H1262" s="288" t="s">
        <v>1393</v>
      </c>
      <c r="I1262" s="288" t="s">
        <v>63</v>
      </c>
      <c r="J1262" s="287">
        <v>22</v>
      </c>
      <c r="K1262" s="287">
        <v>2</v>
      </c>
      <c r="L1262" s="288" t="s">
        <v>57</v>
      </c>
      <c r="M1262" s="288" t="s">
        <v>546</v>
      </c>
      <c r="N1262" s="288" t="s">
        <v>547</v>
      </c>
      <c r="O1262" s="288" t="s">
        <v>547</v>
      </c>
      <c r="P1262" s="288" t="s">
        <v>1387</v>
      </c>
      <c r="Q1262" s="289">
        <v>0</v>
      </c>
      <c r="R1262" s="289">
        <v>0</v>
      </c>
      <c r="S1262" s="289">
        <v>25650</v>
      </c>
      <c r="T1262" s="289">
        <v>25650</v>
      </c>
      <c r="U1262" s="289">
        <v>2784</v>
      </c>
      <c r="V1262" s="287">
        <v>2017</v>
      </c>
      <c r="W1262" s="404"/>
      <c r="X1262" s="453" t="str">
        <f t="shared" si="19"/>
        <v/>
      </c>
    </row>
    <row r="1263" spans="1:24" x14ac:dyDescent="0.2">
      <c r="A1263" s="287">
        <v>58145</v>
      </c>
      <c r="B1263" s="288" t="s">
        <v>38</v>
      </c>
      <c r="C1263" s="288" t="s">
        <v>1387</v>
      </c>
      <c r="D1263" s="288" t="s">
        <v>1968</v>
      </c>
      <c r="E1263" s="288" t="s">
        <v>1967</v>
      </c>
      <c r="F1263" s="287">
        <v>57354</v>
      </c>
      <c r="G1263" s="288" t="s">
        <v>94</v>
      </c>
      <c r="H1263" s="288" t="s">
        <v>1393</v>
      </c>
      <c r="I1263" s="288" t="s">
        <v>63</v>
      </c>
      <c r="J1263" s="287">
        <v>22</v>
      </c>
      <c r="K1263" s="287">
        <v>2</v>
      </c>
      <c r="L1263" s="288" t="s">
        <v>57</v>
      </c>
      <c r="M1263" s="288" t="s">
        <v>546</v>
      </c>
      <c r="N1263" s="288" t="s">
        <v>547</v>
      </c>
      <c r="O1263" s="288" t="s">
        <v>547</v>
      </c>
      <c r="P1263" s="288" t="s">
        <v>1387</v>
      </c>
      <c r="Q1263" s="289">
        <v>0</v>
      </c>
      <c r="R1263" s="289">
        <v>0</v>
      </c>
      <c r="S1263" s="289">
        <v>24434</v>
      </c>
      <c r="T1263" s="289">
        <v>24434</v>
      </c>
      <c r="U1263" s="289">
        <v>2652</v>
      </c>
      <c r="V1263" s="287">
        <v>2017</v>
      </c>
      <c r="W1263" s="404"/>
      <c r="X1263" s="453" t="str">
        <f t="shared" si="19"/>
        <v/>
      </c>
    </row>
    <row r="1264" spans="1:24" x14ac:dyDescent="0.2">
      <c r="A1264" s="287">
        <v>58146</v>
      </c>
      <c r="B1264" s="288" t="s">
        <v>59</v>
      </c>
      <c r="C1264" s="288" t="s">
        <v>1387</v>
      </c>
      <c r="D1264" s="288" t="s">
        <v>1445</v>
      </c>
      <c r="E1264" s="288" t="s">
        <v>1445</v>
      </c>
      <c r="F1264" s="287">
        <v>58103</v>
      </c>
      <c r="G1264" s="288" t="s">
        <v>95</v>
      </c>
      <c r="H1264" s="288" t="s">
        <v>1393</v>
      </c>
      <c r="I1264" s="288" t="s">
        <v>63</v>
      </c>
      <c r="J1264" s="287">
        <v>322</v>
      </c>
      <c r="K1264" s="287">
        <v>7</v>
      </c>
      <c r="L1264" s="288" t="s">
        <v>489</v>
      </c>
      <c r="M1264" s="288" t="s">
        <v>47</v>
      </c>
      <c r="N1264" s="288" t="s">
        <v>494</v>
      </c>
      <c r="O1264" s="288" t="s">
        <v>87</v>
      </c>
      <c r="P1264" s="288" t="s">
        <v>1387</v>
      </c>
      <c r="Q1264" s="289">
        <v>0</v>
      </c>
      <c r="R1264" s="289">
        <v>0</v>
      </c>
      <c r="S1264" s="289">
        <v>1004042</v>
      </c>
      <c r="T1264" s="289">
        <v>1004042</v>
      </c>
      <c r="U1264" s="289">
        <v>108981</v>
      </c>
      <c r="V1264" s="287">
        <v>2017</v>
      </c>
      <c r="W1264" s="404"/>
      <c r="X1264" s="453" t="str">
        <f t="shared" si="19"/>
        <v/>
      </c>
    </row>
    <row r="1265" spans="1:25" x14ac:dyDescent="0.2">
      <c r="A1265" s="287">
        <v>58152</v>
      </c>
      <c r="B1265" s="288" t="s">
        <v>59</v>
      </c>
      <c r="C1265" s="288" t="s">
        <v>1387</v>
      </c>
      <c r="D1265" s="288" t="s">
        <v>1446</v>
      </c>
      <c r="E1265" s="288" t="s">
        <v>1447</v>
      </c>
      <c r="F1265" s="287">
        <v>58120</v>
      </c>
      <c r="G1265" s="288" t="s">
        <v>46</v>
      </c>
      <c r="H1265" s="288" t="s">
        <v>1393</v>
      </c>
      <c r="I1265" s="288" t="s">
        <v>63</v>
      </c>
      <c r="J1265" s="287">
        <v>622</v>
      </c>
      <c r="K1265" s="287">
        <v>5</v>
      </c>
      <c r="L1265" s="288" t="s">
        <v>493</v>
      </c>
      <c r="M1265" s="288" t="s">
        <v>55</v>
      </c>
      <c r="N1265" s="288" t="s">
        <v>44</v>
      </c>
      <c r="O1265" s="288" t="s">
        <v>44</v>
      </c>
      <c r="P1265" s="288" t="s">
        <v>1195</v>
      </c>
      <c r="Q1265" s="289">
        <v>373406</v>
      </c>
      <c r="R1265" s="289">
        <v>136652</v>
      </c>
      <c r="S1265" s="289">
        <v>382369</v>
      </c>
      <c r="T1265" s="289">
        <v>139932</v>
      </c>
      <c r="U1265" s="289">
        <v>29279</v>
      </c>
      <c r="V1265" s="287">
        <v>2017</v>
      </c>
      <c r="W1265" s="404"/>
      <c r="X1265" s="453" t="str">
        <f t="shared" si="19"/>
        <v/>
      </c>
    </row>
    <row r="1266" spans="1:25" x14ac:dyDescent="0.2">
      <c r="A1266" s="287">
        <v>58153</v>
      </c>
      <c r="B1266" s="288" t="s">
        <v>59</v>
      </c>
      <c r="C1266" s="288" t="s">
        <v>1387</v>
      </c>
      <c r="D1266" s="288" t="s">
        <v>1448</v>
      </c>
      <c r="E1266" s="288" t="s">
        <v>1448</v>
      </c>
      <c r="F1266" s="287">
        <v>58122</v>
      </c>
      <c r="G1266" s="288" t="s">
        <v>95</v>
      </c>
      <c r="H1266" s="288" t="s">
        <v>1393</v>
      </c>
      <c r="I1266" s="288" t="s">
        <v>63</v>
      </c>
      <c r="J1266" s="287">
        <v>622</v>
      </c>
      <c r="K1266" s="287">
        <v>5</v>
      </c>
      <c r="L1266" s="288" t="s">
        <v>493</v>
      </c>
      <c r="M1266" s="288" t="s">
        <v>55</v>
      </c>
      <c r="N1266" s="288" t="s">
        <v>51</v>
      </c>
      <c r="O1266" s="288" t="s">
        <v>51</v>
      </c>
      <c r="P1266" s="288" t="s">
        <v>52</v>
      </c>
      <c r="Q1266" s="289">
        <v>22</v>
      </c>
      <c r="R1266" s="289">
        <v>8</v>
      </c>
      <c r="S1266" s="289">
        <v>121</v>
      </c>
      <c r="T1266" s="289">
        <v>40</v>
      </c>
      <c r="U1266" s="289">
        <v>8.4770000000000003</v>
      </c>
      <c r="V1266" s="287">
        <v>2017</v>
      </c>
      <c r="W1266" s="404"/>
      <c r="X1266" s="453" t="str">
        <f t="shared" si="19"/>
        <v/>
      </c>
    </row>
    <row r="1267" spans="1:25" x14ac:dyDescent="0.2">
      <c r="A1267" s="287">
        <v>58153</v>
      </c>
      <c r="B1267" s="288" t="s">
        <v>59</v>
      </c>
      <c r="C1267" s="288" t="s">
        <v>1387</v>
      </c>
      <c r="D1267" s="288" t="s">
        <v>1448</v>
      </c>
      <c r="E1267" s="288" t="s">
        <v>1448</v>
      </c>
      <c r="F1267" s="287">
        <v>58122</v>
      </c>
      <c r="G1267" s="288" t="s">
        <v>95</v>
      </c>
      <c r="H1267" s="288" t="s">
        <v>1393</v>
      </c>
      <c r="I1267" s="288" t="s">
        <v>63</v>
      </c>
      <c r="J1267" s="287">
        <v>622</v>
      </c>
      <c r="K1267" s="287">
        <v>5</v>
      </c>
      <c r="L1267" s="288" t="s">
        <v>493</v>
      </c>
      <c r="M1267" s="288" t="s">
        <v>55</v>
      </c>
      <c r="N1267" s="288" t="s">
        <v>44</v>
      </c>
      <c r="O1267" s="288" t="s">
        <v>44</v>
      </c>
      <c r="P1267" s="288" t="s">
        <v>1195</v>
      </c>
      <c r="Q1267" s="289">
        <v>422886</v>
      </c>
      <c r="R1267" s="289">
        <v>138937</v>
      </c>
      <c r="S1267" s="289">
        <v>426011</v>
      </c>
      <c r="T1267" s="289">
        <v>139899</v>
      </c>
      <c r="U1267" s="289">
        <v>29521.523000000001</v>
      </c>
      <c r="V1267" s="287">
        <v>2017</v>
      </c>
      <c r="W1267" s="404"/>
      <c r="X1267" s="453" t="str">
        <f t="shared" si="19"/>
        <v/>
      </c>
    </row>
    <row r="1268" spans="1:25" x14ac:dyDescent="0.2">
      <c r="A1268" s="287">
        <v>58156</v>
      </c>
      <c r="B1268" s="288" t="s">
        <v>38</v>
      </c>
      <c r="C1268" s="288" t="s">
        <v>1387</v>
      </c>
      <c r="D1268" s="288" t="s">
        <v>1449</v>
      </c>
      <c r="E1268" s="288" t="s">
        <v>1449</v>
      </c>
      <c r="F1268" s="287">
        <v>58110</v>
      </c>
      <c r="G1268" s="288" t="s">
        <v>62</v>
      </c>
      <c r="H1268" s="288" t="s">
        <v>1392</v>
      </c>
      <c r="I1268" s="288" t="s">
        <v>63</v>
      </c>
      <c r="J1268" s="287">
        <v>611</v>
      </c>
      <c r="K1268" s="287">
        <v>4</v>
      </c>
      <c r="L1268" s="288" t="s">
        <v>492</v>
      </c>
      <c r="M1268" s="288" t="s">
        <v>56</v>
      </c>
      <c r="N1268" s="288" t="s">
        <v>44</v>
      </c>
      <c r="O1268" s="288" t="s">
        <v>44</v>
      </c>
      <c r="P1268" s="288" t="s">
        <v>1195</v>
      </c>
      <c r="Q1268" s="289">
        <v>3988</v>
      </c>
      <c r="R1268" s="289">
        <v>3988</v>
      </c>
      <c r="S1268" s="289">
        <v>3988</v>
      </c>
      <c r="T1268" s="289">
        <v>3988</v>
      </c>
      <c r="U1268" s="289">
        <v>175</v>
      </c>
      <c r="V1268" s="287">
        <v>2017</v>
      </c>
      <c r="W1268" s="404"/>
      <c r="X1268" s="453" t="str">
        <f t="shared" si="19"/>
        <v/>
      </c>
    </row>
    <row r="1269" spans="1:25" x14ac:dyDescent="0.2">
      <c r="A1269" s="287">
        <v>58157</v>
      </c>
      <c r="B1269" s="288" t="s">
        <v>59</v>
      </c>
      <c r="C1269" s="288" t="s">
        <v>1387</v>
      </c>
      <c r="D1269" s="288" t="s">
        <v>1450</v>
      </c>
      <c r="E1269" s="288" t="s">
        <v>1450</v>
      </c>
      <c r="F1269" s="287">
        <v>58107</v>
      </c>
      <c r="G1269" s="288" t="s">
        <v>62</v>
      </c>
      <c r="H1269" s="288" t="s">
        <v>1392</v>
      </c>
      <c r="I1269" s="288" t="s">
        <v>63</v>
      </c>
      <c r="J1269" s="287">
        <v>611</v>
      </c>
      <c r="K1269" s="287">
        <v>5</v>
      </c>
      <c r="L1269" s="288" t="s">
        <v>493</v>
      </c>
      <c r="M1269" s="288" t="s">
        <v>47</v>
      </c>
      <c r="N1269" s="288" t="s">
        <v>51</v>
      </c>
      <c r="O1269" s="288" t="s">
        <v>51</v>
      </c>
      <c r="P1269" s="288" t="s">
        <v>52</v>
      </c>
      <c r="Q1269" s="289">
        <v>103</v>
      </c>
      <c r="R1269" s="289">
        <v>17</v>
      </c>
      <c r="S1269" s="289">
        <v>598</v>
      </c>
      <c r="T1269" s="289">
        <v>99</v>
      </c>
      <c r="U1269" s="289">
        <v>18.206</v>
      </c>
      <c r="V1269" s="287">
        <v>2017</v>
      </c>
      <c r="W1269" s="404"/>
      <c r="X1269" s="453" t="str">
        <f t="shared" si="19"/>
        <v/>
      </c>
    </row>
    <row r="1270" spans="1:25" x14ac:dyDescent="0.2">
      <c r="A1270" s="287">
        <v>58157</v>
      </c>
      <c r="B1270" s="288" t="s">
        <v>59</v>
      </c>
      <c r="C1270" s="288" t="s">
        <v>1387</v>
      </c>
      <c r="D1270" s="288" t="s">
        <v>1450</v>
      </c>
      <c r="E1270" s="288" t="s">
        <v>1450</v>
      </c>
      <c r="F1270" s="287">
        <v>58107</v>
      </c>
      <c r="G1270" s="288" t="s">
        <v>62</v>
      </c>
      <c r="H1270" s="288" t="s">
        <v>1392</v>
      </c>
      <c r="I1270" s="288" t="s">
        <v>63</v>
      </c>
      <c r="J1270" s="287">
        <v>611</v>
      </c>
      <c r="K1270" s="287">
        <v>5</v>
      </c>
      <c r="L1270" s="288" t="s">
        <v>493</v>
      </c>
      <c r="M1270" s="288" t="s">
        <v>47</v>
      </c>
      <c r="N1270" s="288" t="s">
        <v>44</v>
      </c>
      <c r="O1270" s="288" t="s">
        <v>44</v>
      </c>
      <c r="P1270" s="288" t="s">
        <v>1195</v>
      </c>
      <c r="Q1270" s="289">
        <v>2239675</v>
      </c>
      <c r="R1270" s="289">
        <v>326990</v>
      </c>
      <c r="S1270" s="289">
        <v>2306865</v>
      </c>
      <c r="T1270" s="289">
        <v>336797</v>
      </c>
      <c r="U1270" s="289">
        <v>62186.794000000002</v>
      </c>
      <c r="V1270" s="287">
        <v>2017</v>
      </c>
      <c r="W1270" s="404"/>
      <c r="X1270" s="453" t="str">
        <f t="shared" si="19"/>
        <v/>
      </c>
    </row>
    <row r="1271" spans="1:25" x14ac:dyDescent="0.2">
      <c r="A1271" s="287">
        <v>58158</v>
      </c>
      <c r="B1271" s="288" t="s">
        <v>59</v>
      </c>
      <c r="C1271" s="288" t="s">
        <v>1387</v>
      </c>
      <c r="D1271" s="288" t="s">
        <v>1451</v>
      </c>
      <c r="E1271" s="288" t="s">
        <v>1452</v>
      </c>
      <c r="F1271" s="287">
        <v>58131</v>
      </c>
      <c r="G1271" s="288" t="s">
        <v>46</v>
      </c>
      <c r="H1271" s="288" t="s">
        <v>1393</v>
      </c>
      <c r="I1271" s="288" t="s">
        <v>63</v>
      </c>
      <c r="J1271" s="287">
        <v>611</v>
      </c>
      <c r="K1271" s="287">
        <v>5</v>
      </c>
      <c r="L1271" s="288" t="s">
        <v>493</v>
      </c>
      <c r="M1271" s="288" t="s">
        <v>56</v>
      </c>
      <c r="N1271" s="288" t="s">
        <v>44</v>
      </c>
      <c r="O1271" s="288" t="s">
        <v>44</v>
      </c>
      <c r="P1271" s="288" t="s">
        <v>1195</v>
      </c>
      <c r="Q1271" s="289">
        <v>125092</v>
      </c>
      <c r="R1271" s="289">
        <v>95716</v>
      </c>
      <c r="S1271" s="289">
        <v>128344</v>
      </c>
      <c r="T1271" s="289">
        <v>98205</v>
      </c>
      <c r="U1271" s="289">
        <v>12692.96</v>
      </c>
      <c r="V1271" s="287">
        <v>2017</v>
      </c>
      <c r="W1271" s="404"/>
      <c r="X1271" s="453" t="str">
        <f t="shared" si="19"/>
        <v/>
      </c>
    </row>
    <row r="1272" spans="1:25" x14ac:dyDescent="0.2">
      <c r="A1272" s="287">
        <v>58159</v>
      </c>
      <c r="B1272" s="288" t="s">
        <v>59</v>
      </c>
      <c r="C1272" s="288" t="s">
        <v>1387</v>
      </c>
      <c r="D1272" s="288" t="s">
        <v>1453</v>
      </c>
      <c r="E1272" s="288" t="s">
        <v>1454</v>
      </c>
      <c r="F1272" s="287">
        <v>58130</v>
      </c>
      <c r="G1272" s="288" t="s">
        <v>46</v>
      </c>
      <c r="H1272" s="288" t="s">
        <v>1393</v>
      </c>
      <c r="I1272" s="288" t="s">
        <v>63</v>
      </c>
      <c r="J1272" s="287">
        <v>611</v>
      </c>
      <c r="K1272" s="287">
        <v>5</v>
      </c>
      <c r="L1272" s="288" t="s">
        <v>493</v>
      </c>
      <c r="M1272" s="288" t="s">
        <v>43</v>
      </c>
      <c r="N1272" s="288" t="s">
        <v>51</v>
      </c>
      <c r="O1272" s="288" t="s">
        <v>51</v>
      </c>
      <c r="P1272" s="288" t="s">
        <v>52</v>
      </c>
      <c r="Q1272" s="289">
        <v>0</v>
      </c>
      <c r="R1272" s="289">
        <v>0</v>
      </c>
      <c r="S1272" s="289">
        <v>0</v>
      </c>
      <c r="T1272" s="289">
        <v>0</v>
      </c>
      <c r="U1272" s="289">
        <v>207.86600000000001</v>
      </c>
      <c r="V1272" s="287">
        <v>2017</v>
      </c>
      <c r="W1272" s="404"/>
      <c r="X1272" s="453" t="str">
        <f t="shared" si="19"/>
        <v/>
      </c>
    </row>
    <row r="1273" spans="1:25" x14ac:dyDescent="0.2">
      <c r="A1273" s="287">
        <v>58159</v>
      </c>
      <c r="B1273" s="288" t="s">
        <v>59</v>
      </c>
      <c r="C1273" s="288" t="s">
        <v>1387</v>
      </c>
      <c r="D1273" s="288" t="s">
        <v>1453</v>
      </c>
      <c r="E1273" s="288" t="s">
        <v>1454</v>
      </c>
      <c r="F1273" s="287">
        <v>58130</v>
      </c>
      <c r="G1273" s="288" t="s">
        <v>46</v>
      </c>
      <c r="H1273" s="288" t="s">
        <v>1393</v>
      </c>
      <c r="I1273" s="288" t="s">
        <v>63</v>
      </c>
      <c r="J1273" s="287">
        <v>611</v>
      </c>
      <c r="K1273" s="287">
        <v>5</v>
      </c>
      <c r="L1273" s="288" t="s">
        <v>493</v>
      </c>
      <c r="M1273" s="288" t="s">
        <v>43</v>
      </c>
      <c r="N1273" s="288" t="s">
        <v>44</v>
      </c>
      <c r="O1273" s="288" t="s">
        <v>44</v>
      </c>
      <c r="P1273" s="288" t="s">
        <v>1195</v>
      </c>
      <c r="Q1273" s="289">
        <v>114927</v>
      </c>
      <c r="R1273" s="289">
        <v>40816</v>
      </c>
      <c r="S1273" s="289">
        <v>126762</v>
      </c>
      <c r="T1273" s="289">
        <v>45020</v>
      </c>
      <c r="U1273" s="289">
        <v>7682.3940000000002</v>
      </c>
      <c r="V1273" s="287">
        <v>2017</v>
      </c>
      <c r="W1273" s="404"/>
      <c r="X1273" s="453" t="str">
        <f t="shared" si="19"/>
        <v/>
      </c>
    </row>
    <row r="1274" spans="1:25" x14ac:dyDescent="0.2">
      <c r="A1274" s="287">
        <v>58159</v>
      </c>
      <c r="B1274" s="288" t="s">
        <v>59</v>
      </c>
      <c r="C1274" s="288" t="s">
        <v>1387</v>
      </c>
      <c r="D1274" s="288" t="s">
        <v>1453</v>
      </c>
      <c r="E1274" s="288" t="s">
        <v>1454</v>
      </c>
      <c r="F1274" s="287">
        <v>58130</v>
      </c>
      <c r="G1274" s="288" t="s">
        <v>46</v>
      </c>
      <c r="H1274" s="288" t="s">
        <v>1393</v>
      </c>
      <c r="I1274" s="288" t="s">
        <v>63</v>
      </c>
      <c r="J1274" s="287">
        <v>611</v>
      </c>
      <c r="K1274" s="287">
        <v>5</v>
      </c>
      <c r="L1274" s="288" t="s">
        <v>493</v>
      </c>
      <c r="M1274" s="288" t="s">
        <v>46</v>
      </c>
      <c r="N1274" s="288" t="s">
        <v>51</v>
      </c>
      <c r="O1274" s="288" t="s">
        <v>51</v>
      </c>
      <c r="P1274" s="288" t="s">
        <v>52</v>
      </c>
      <c r="Q1274" s="289">
        <v>6914</v>
      </c>
      <c r="R1274" s="289">
        <v>3377</v>
      </c>
      <c r="S1274" s="289">
        <v>40945</v>
      </c>
      <c r="T1274" s="289">
        <v>20001</v>
      </c>
      <c r="U1274" s="289">
        <v>3218.89</v>
      </c>
      <c r="V1274" s="287">
        <v>2017</v>
      </c>
      <c r="W1274" s="404"/>
      <c r="X1274" s="453" t="str">
        <f t="shared" si="19"/>
        <v/>
      </c>
    </row>
    <row r="1275" spans="1:25" x14ac:dyDescent="0.2">
      <c r="A1275" s="287">
        <v>58159</v>
      </c>
      <c r="B1275" s="288" t="s">
        <v>59</v>
      </c>
      <c r="C1275" s="288" t="s">
        <v>1387</v>
      </c>
      <c r="D1275" s="288" t="s">
        <v>1453</v>
      </c>
      <c r="E1275" s="288" t="s">
        <v>1454</v>
      </c>
      <c r="F1275" s="287">
        <v>58130</v>
      </c>
      <c r="G1275" s="288" t="s">
        <v>46</v>
      </c>
      <c r="H1275" s="288" t="s">
        <v>1393</v>
      </c>
      <c r="I1275" s="288" t="s">
        <v>63</v>
      </c>
      <c r="J1275" s="287">
        <v>611</v>
      </c>
      <c r="K1275" s="287">
        <v>5</v>
      </c>
      <c r="L1275" s="288" t="s">
        <v>493</v>
      </c>
      <c r="M1275" s="288" t="s">
        <v>46</v>
      </c>
      <c r="N1275" s="288" t="s">
        <v>44</v>
      </c>
      <c r="O1275" s="288" t="s">
        <v>44</v>
      </c>
      <c r="P1275" s="288" t="s">
        <v>1195</v>
      </c>
      <c r="Q1275" s="289">
        <v>1207555</v>
      </c>
      <c r="R1275" s="289">
        <v>593180</v>
      </c>
      <c r="S1275" s="289">
        <v>1331933</v>
      </c>
      <c r="T1275" s="289">
        <v>654279</v>
      </c>
      <c r="U1275" s="289">
        <v>111952.23</v>
      </c>
      <c r="V1275" s="287">
        <v>2017</v>
      </c>
      <c r="W1275" s="404"/>
      <c r="X1275" s="453" t="str">
        <f t="shared" si="19"/>
        <v/>
      </c>
      <c r="Y1275" s="267"/>
    </row>
    <row r="1276" spans="1:25" x14ac:dyDescent="0.2">
      <c r="A1276" s="287">
        <v>58160</v>
      </c>
      <c r="B1276" s="288" t="s">
        <v>59</v>
      </c>
      <c r="C1276" s="288" t="s">
        <v>1387</v>
      </c>
      <c r="D1276" s="288" t="s">
        <v>1455</v>
      </c>
      <c r="E1276" s="288" t="s">
        <v>1456</v>
      </c>
      <c r="F1276" s="287">
        <v>58109</v>
      </c>
      <c r="G1276" s="288" t="s">
        <v>86</v>
      </c>
      <c r="H1276" s="288" t="s">
        <v>1393</v>
      </c>
      <c r="I1276" s="288" t="s">
        <v>63</v>
      </c>
      <c r="J1276" s="287">
        <v>611</v>
      </c>
      <c r="K1276" s="287">
        <v>5</v>
      </c>
      <c r="L1276" s="288" t="s">
        <v>493</v>
      </c>
      <c r="M1276" s="288" t="s">
        <v>56</v>
      </c>
      <c r="N1276" s="288" t="s">
        <v>51</v>
      </c>
      <c r="O1276" s="288" t="s">
        <v>51</v>
      </c>
      <c r="P1276" s="288" t="s">
        <v>52</v>
      </c>
      <c r="Q1276" s="289">
        <v>57</v>
      </c>
      <c r="R1276" s="289">
        <v>19</v>
      </c>
      <c r="S1276" s="289">
        <v>330</v>
      </c>
      <c r="T1276" s="289">
        <v>108</v>
      </c>
      <c r="U1276" s="289">
        <v>24</v>
      </c>
      <c r="V1276" s="287">
        <v>2017</v>
      </c>
      <c r="W1276" s="404"/>
      <c r="X1276" s="453" t="str">
        <f t="shared" si="19"/>
        <v/>
      </c>
      <c r="Y1276" s="267"/>
    </row>
    <row r="1277" spans="1:25" x14ac:dyDescent="0.2">
      <c r="A1277" s="287">
        <v>58160</v>
      </c>
      <c r="B1277" s="288" t="s">
        <v>59</v>
      </c>
      <c r="C1277" s="288" t="s">
        <v>1387</v>
      </c>
      <c r="D1277" s="288" t="s">
        <v>1455</v>
      </c>
      <c r="E1277" s="288" t="s">
        <v>1456</v>
      </c>
      <c r="F1277" s="287">
        <v>58109</v>
      </c>
      <c r="G1277" s="288" t="s">
        <v>86</v>
      </c>
      <c r="H1277" s="288" t="s">
        <v>1393</v>
      </c>
      <c r="I1277" s="288" t="s">
        <v>63</v>
      </c>
      <c r="J1277" s="287">
        <v>611</v>
      </c>
      <c r="K1277" s="287">
        <v>5</v>
      </c>
      <c r="L1277" s="288" t="s">
        <v>493</v>
      </c>
      <c r="M1277" s="288" t="s">
        <v>47</v>
      </c>
      <c r="N1277" s="288" t="s">
        <v>51</v>
      </c>
      <c r="O1277" s="288" t="s">
        <v>51</v>
      </c>
      <c r="P1277" s="288" t="s">
        <v>52</v>
      </c>
      <c r="Q1277" s="289">
        <v>82</v>
      </c>
      <c r="R1277" s="289">
        <v>11</v>
      </c>
      <c r="S1277" s="289">
        <v>473</v>
      </c>
      <c r="T1277" s="289">
        <v>66</v>
      </c>
      <c r="U1277" s="289">
        <v>12.676</v>
      </c>
      <c r="V1277" s="287">
        <v>2017</v>
      </c>
      <c r="W1277" s="404"/>
      <c r="X1277" s="453" t="str">
        <f t="shared" si="19"/>
        <v/>
      </c>
      <c r="Y1277" s="267"/>
    </row>
    <row r="1278" spans="1:25" x14ac:dyDescent="0.2">
      <c r="A1278" s="287">
        <v>58160</v>
      </c>
      <c r="B1278" s="288" t="s">
        <v>59</v>
      </c>
      <c r="C1278" s="288" t="s">
        <v>1387</v>
      </c>
      <c r="D1278" s="288" t="s">
        <v>1455</v>
      </c>
      <c r="E1278" s="288" t="s">
        <v>1456</v>
      </c>
      <c r="F1278" s="287">
        <v>58109</v>
      </c>
      <c r="G1278" s="288" t="s">
        <v>86</v>
      </c>
      <c r="H1278" s="288" t="s">
        <v>1393</v>
      </c>
      <c r="I1278" s="288" t="s">
        <v>63</v>
      </c>
      <c r="J1278" s="287">
        <v>611</v>
      </c>
      <c r="K1278" s="287">
        <v>5</v>
      </c>
      <c r="L1278" s="288" t="s">
        <v>493</v>
      </c>
      <c r="M1278" s="288" t="s">
        <v>47</v>
      </c>
      <c r="N1278" s="288" t="s">
        <v>44</v>
      </c>
      <c r="O1278" s="288" t="s">
        <v>44</v>
      </c>
      <c r="P1278" s="288" t="s">
        <v>1195</v>
      </c>
      <c r="Q1278" s="289">
        <v>94399</v>
      </c>
      <c r="R1278" s="289">
        <v>13121</v>
      </c>
      <c r="S1278" s="289">
        <v>97232</v>
      </c>
      <c r="T1278" s="289">
        <v>13515</v>
      </c>
      <c r="U1278" s="289">
        <v>2605.3240000000001</v>
      </c>
      <c r="V1278" s="287">
        <v>2017</v>
      </c>
      <c r="W1278" s="404"/>
      <c r="X1278" s="453" t="str">
        <f t="shared" si="19"/>
        <v/>
      </c>
      <c r="Y1278" s="267"/>
    </row>
    <row r="1279" spans="1:25" x14ac:dyDescent="0.2">
      <c r="A1279" s="287">
        <v>58160</v>
      </c>
      <c r="B1279" s="288" t="s">
        <v>59</v>
      </c>
      <c r="C1279" s="288" t="s">
        <v>1387</v>
      </c>
      <c r="D1279" s="288" t="s">
        <v>1455</v>
      </c>
      <c r="E1279" s="288" t="s">
        <v>1456</v>
      </c>
      <c r="F1279" s="287">
        <v>58109</v>
      </c>
      <c r="G1279" s="288" t="s">
        <v>86</v>
      </c>
      <c r="H1279" s="288" t="s">
        <v>1393</v>
      </c>
      <c r="I1279" s="288" t="s">
        <v>63</v>
      </c>
      <c r="J1279" s="287">
        <v>611</v>
      </c>
      <c r="K1279" s="287">
        <v>5</v>
      </c>
      <c r="L1279" s="288" t="s">
        <v>493</v>
      </c>
      <c r="M1279" s="288" t="s">
        <v>47</v>
      </c>
      <c r="N1279" s="288" t="s">
        <v>66</v>
      </c>
      <c r="O1279" s="288" t="s">
        <v>66</v>
      </c>
      <c r="P1279" s="288" t="s">
        <v>52</v>
      </c>
      <c r="Q1279" s="289">
        <v>0</v>
      </c>
      <c r="R1279" s="289">
        <v>0</v>
      </c>
      <c r="S1279" s="289">
        <v>0</v>
      </c>
      <c r="T1279" s="289">
        <v>0</v>
      </c>
      <c r="U1279" s="289">
        <v>0</v>
      </c>
      <c r="V1279" s="287">
        <v>2017</v>
      </c>
      <c r="W1279" s="404"/>
      <c r="X1279" s="453" t="str">
        <f t="shared" si="19"/>
        <v/>
      </c>
      <c r="Y1279" s="267"/>
    </row>
    <row r="1280" spans="1:25" x14ac:dyDescent="0.2">
      <c r="A1280" s="287">
        <v>58163</v>
      </c>
      <c r="B1280" s="288" t="s">
        <v>38</v>
      </c>
      <c r="C1280" s="288" t="s">
        <v>1387</v>
      </c>
      <c r="D1280" s="288" t="s">
        <v>1457</v>
      </c>
      <c r="E1280" s="288" t="s">
        <v>1457</v>
      </c>
      <c r="F1280" s="287">
        <v>58133</v>
      </c>
      <c r="G1280" s="288" t="s">
        <v>62</v>
      </c>
      <c r="H1280" s="288" t="s">
        <v>1392</v>
      </c>
      <c r="I1280" s="288" t="s">
        <v>63</v>
      </c>
      <c r="J1280" s="287">
        <v>622</v>
      </c>
      <c r="K1280" s="287">
        <v>4</v>
      </c>
      <c r="L1280" s="288" t="s">
        <v>492</v>
      </c>
      <c r="M1280" s="288" t="s">
        <v>56</v>
      </c>
      <c r="N1280" s="288" t="s">
        <v>51</v>
      </c>
      <c r="O1280" s="288" t="s">
        <v>51</v>
      </c>
      <c r="P1280" s="288" t="s">
        <v>52</v>
      </c>
      <c r="Q1280" s="289">
        <v>41</v>
      </c>
      <c r="R1280" s="289">
        <v>41</v>
      </c>
      <c r="S1280" s="289">
        <v>230</v>
      </c>
      <c r="T1280" s="289">
        <v>230</v>
      </c>
      <c r="U1280" s="289">
        <v>8</v>
      </c>
      <c r="V1280" s="287">
        <v>2017</v>
      </c>
      <c r="W1280" s="404"/>
      <c r="X1280" s="453" t="str">
        <f t="shared" si="19"/>
        <v/>
      </c>
      <c r="Y1280" s="267"/>
    </row>
    <row r="1281" spans="1:25" x14ac:dyDescent="0.2">
      <c r="A1281" s="287">
        <v>58166</v>
      </c>
      <c r="B1281" s="288" t="s">
        <v>59</v>
      </c>
      <c r="C1281" s="288" t="s">
        <v>1387</v>
      </c>
      <c r="D1281" s="288" t="s">
        <v>1458</v>
      </c>
      <c r="E1281" s="288" t="s">
        <v>1459</v>
      </c>
      <c r="F1281" s="287">
        <v>58138</v>
      </c>
      <c r="G1281" s="288" t="s">
        <v>86</v>
      </c>
      <c r="H1281" s="288" t="s">
        <v>1393</v>
      </c>
      <c r="I1281" s="288" t="s">
        <v>63</v>
      </c>
      <c r="J1281" s="287">
        <v>611</v>
      </c>
      <c r="K1281" s="287">
        <v>5</v>
      </c>
      <c r="L1281" s="288" t="s">
        <v>493</v>
      </c>
      <c r="M1281" s="288" t="s">
        <v>55</v>
      </c>
      <c r="N1281" s="288" t="s">
        <v>51</v>
      </c>
      <c r="O1281" s="288" t="s">
        <v>51</v>
      </c>
      <c r="P1281" s="288" t="s">
        <v>52</v>
      </c>
      <c r="Q1281" s="289">
        <v>0</v>
      </c>
      <c r="R1281" s="289">
        <v>0</v>
      </c>
      <c r="S1281" s="289">
        <v>0</v>
      </c>
      <c r="T1281" s="289">
        <v>0</v>
      </c>
      <c r="U1281" s="289">
        <v>0</v>
      </c>
      <c r="V1281" s="287">
        <v>2017</v>
      </c>
      <c r="W1281" s="404"/>
      <c r="X1281" s="453" t="str">
        <f t="shared" si="19"/>
        <v/>
      </c>
      <c r="Y1281" s="267"/>
    </row>
    <row r="1282" spans="1:25" x14ac:dyDescent="0.2">
      <c r="A1282" s="287">
        <v>58166</v>
      </c>
      <c r="B1282" s="288" t="s">
        <v>59</v>
      </c>
      <c r="C1282" s="288" t="s">
        <v>1387</v>
      </c>
      <c r="D1282" s="288" t="s">
        <v>1458</v>
      </c>
      <c r="E1282" s="288" t="s">
        <v>1459</v>
      </c>
      <c r="F1282" s="287">
        <v>58138</v>
      </c>
      <c r="G1282" s="288" t="s">
        <v>86</v>
      </c>
      <c r="H1282" s="288" t="s">
        <v>1393</v>
      </c>
      <c r="I1282" s="288" t="s">
        <v>63</v>
      </c>
      <c r="J1282" s="287">
        <v>611</v>
      </c>
      <c r="K1282" s="287">
        <v>5</v>
      </c>
      <c r="L1282" s="288" t="s">
        <v>493</v>
      </c>
      <c r="M1282" s="288" t="s">
        <v>55</v>
      </c>
      <c r="N1282" s="288" t="s">
        <v>44</v>
      </c>
      <c r="O1282" s="288" t="s">
        <v>44</v>
      </c>
      <c r="P1282" s="288" t="s">
        <v>1195</v>
      </c>
      <c r="Q1282" s="289">
        <v>546969</v>
      </c>
      <c r="R1282" s="289">
        <v>76933</v>
      </c>
      <c r="S1282" s="289">
        <v>437576</v>
      </c>
      <c r="T1282" s="289">
        <v>61545</v>
      </c>
      <c r="U1282" s="289">
        <v>14848.96</v>
      </c>
      <c r="V1282" s="287">
        <v>2017</v>
      </c>
      <c r="W1282" s="404"/>
      <c r="X1282" s="453" t="str">
        <f t="shared" si="19"/>
        <v/>
      </c>
      <c r="Y1282" s="267"/>
    </row>
    <row r="1283" spans="1:25" x14ac:dyDescent="0.2">
      <c r="A1283" s="287">
        <v>58167</v>
      </c>
      <c r="B1283" s="288" t="s">
        <v>59</v>
      </c>
      <c r="C1283" s="288" t="s">
        <v>1387</v>
      </c>
      <c r="D1283" s="288" t="s">
        <v>1787</v>
      </c>
      <c r="E1283" s="288" t="s">
        <v>1787</v>
      </c>
      <c r="F1283" s="287">
        <v>58136</v>
      </c>
      <c r="G1283" s="288" t="s">
        <v>62</v>
      </c>
      <c r="H1283" s="288" t="s">
        <v>1392</v>
      </c>
      <c r="I1283" s="288" t="s">
        <v>63</v>
      </c>
      <c r="J1283" s="287">
        <v>611</v>
      </c>
      <c r="K1283" s="287">
        <v>5</v>
      </c>
      <c r="L1283" s="288" t="s">
        <v>493</v>
      </c>
      <c r="M1283" s="288" t="s">
        <v>56</v>
      </c>
      <c r="N1283" s="288" t="s">
        <v>51</v>
      </c>
      <c r="O1283" s="288" t="s">
        <v>51</v>
      </c>
      <c r="P1283" s="288" t="s">
        <v>52</v>
      </c>
      <c r="Q1283" s="289">
        <v>33</v>
      </c>
      <c r="R1283" s="289">
        <v>2</v>
      </c>
      <c r="S1283" s="289">
        <v>166</v>
      </c>
      <c r="T1283" s="289">
        <v>10</v>
      </c>
      <c r="U1283" s="289">
        <v>2.468</v>
      </c>
      <c r="V1283" s="287">
        <v>2017</v>
      </c>
      <c r="W1283" s="404"/>
      <c r="X1283" s="453" t="str">
        <f t="shared" si="19"/>
        <v/>
      </c>
      <c r="Y1283" s="267"/>
    </row>
    <row r="1284" spans="1:25" x14ac:dyDescent="0.2">
      <c r="A1284" s="287">
        <v>58167</v>
      </c>
      <c r="B1284" s="288" t="s">
        <v>59</v>
      </c>
      <c r="C1284" s="288" t="s">
        <v>1387</v>
      </c>
      <c r="D1284" s="288" t="s">
        <v>1787</v>
      </c>
      <c r="E1284" s="288" t="s">
        <v>1787</v>
      </c>
      <c r="F1284" s="287">
        <v>58136</v>
      </c>
      <c r="G1284" s="288" t="s">
        <v>62</v>
      </c>
      <c r="H1284" s="288" t="s">
        <v>1392</v>
      </c>
      <c r="I1284" s="288" t="s">
        <v>63</v>
      </c>
      <c r="J1284" s="287">
        <v>611</v>
      </c>
      <c r="K1284" s="287">
        <v>5</v>
      </c>
      <c r="L1284" s="288" t="s">
        <v>493</v>
      </c>
      <c r="M1284" s="288" t="s">
        <v>56</v>
      </c>
      <c r="N1284" s="288" t="s">
        <v>44</v>
      </c>
      <c r="O1284" s="288" t="s">
        <v>44</v>
      </c>
      <c r="P1284" s="288" t="s">
        <v>1195</v>
      </c>
      <c r="Q1284" s="289">
        <v>156267</v>
      </c>
      <c r="R1284" s="289">
        <v>10417</v>
      </c>
      <c r="S1284" s="289">
        <v>160956</v>
      </c>
      <c r="T1284" s="289">
        <v>10729</v>
      </c>
      <c r="U1284" s="289">
        <v>2389.5320000000002</v>
      </c>
      <c r="V1284" s="287">
        <v>2017</v>
      </c>
      <c r="W1284" s="404"/>
      <c r="X1284" s="453" t="str">
        <f t="shared" si="19"/>
        <v/>
      </c>
      <c r="Y1284" s="267"/>
    </row>
    <row r="1285" spans="1:25" x14ac:dyDescent="0.2">
      <c r="A1285" s="287">
        <v>58174</v>
      </c>
      <c r="B1285" s="288" t="s">
        <v>38</v>
      </c>
      <c r="C1285" s="288" t="s">
        <v>1387</v>
      </c>
      <c r="D1285" s="288" t="s">
        <v>1540</v>
      </c>
      <c r="E1285" s="288" t="s">
        <v>1435</v>
      </c>
      <c r="F1285" s="287">
        <v>57365</v>
      </c>
      <c r="G1285" s="288" t="s">
        <v>86</v>
      </c>
      <c r="H1285" s="288" t="s">
        <v>1393</v>
      </c>
      <c r="I1285" s="288" t="s">
        <v>63</v>
      </c>
      <c r="J1285" s="287">
        <v>22</v>
      </c>
      <c r="K1285" s="287">
        <v>2</v>
      </c>
      <c r="L1285" s="288" t="s">
        <v>57</v>
      </c>
      <c r="M1285" s="288" t="s">
        <v>546</v>
      </c>
      <c r="N1285" s="288" t="s">
        <v>547</v>
      </c>
      <c r="O1285" s="288" t="s">
        <v>547</v>
      </c>
      <c r="P1285" s="288" t="s">
        <v>1387</v>
      </c>
      <c r="Q1285" s="289">
        <v>0</v>
      </c>
      <c r="R1285" s="289">
        <v>0</v>
      </c>
      <c r="S1285" s="289">
        <v>25454</v>
      </c>
      <c r="T1285" s="289">
        <v>25454</v>
      </c>
      <c r="U1285" s="289">
        <v>2763</v>
      </c>
      <c r="V1285" s="287">
        <v>2017</v>
      </c>
      <c r="W1285" s="404"/>
      <c r="X1285" s="453" t="str">
        <f t="shared" si="19"/>
        <v/>
      </c>
      <c r="Y1285" s="267"/>
    </row>
    <row r="1286" spans="1:25" x14ac:dyDescent="0.2">
      <c r="A1286" s="287">
        <v>58180</v>
      </c>
      <c r="B1286" s="288" t="s">
        <v>59</v>
      </c>
      <c r="C1286" s="288" t="s">
        <v>1387</v>
      </c>
      <c r="D1286" s="288" t="s">
        <v>1460</v>
      </c>
      <c r="E1286" s="288" t="s">
        <v>1461</v>
      </c>
      <c r="F1286" s="287">
        <v>58099</v>
      </c>
      <c r="G1286" s="288" t="s">
        <v>101</v>
      </c>
      <c r="H1286" s="288" t="s">
        <v>1393</v>
      </c>
      <c r="I1286" s="288" t="s">
        <v>63</v>
      </c>
      <c r="J1286" s="287">
        <v>611</v>
      </c>
      <c r="K1286" s="287">
        <v>5</v>
      </c>
      <c r="L1286" s="288" t="s">
        <v>493</v>
      </c>
      <c r="M1286" s="288" t="s">
        <v>55</v>
      </c>
      <c r="N1286" s="288" t="s">
        <v>51</v>
      </c>
      <c r="O1286" s="288" t="s">
        <v>51</v>
      </c>
      <c r="P1286" s="288" t="s">
        <v>52</v>
      </c>
      <c r="Q1286" s="289">
        <v>4013</v>
      </c>
      <c r="R1286" s="289">
        <v>1281</v>
      </c>
      <c r="S1286" s="289">
        <v>23411</v>
      </c>
      <c r="T1286" s="289">
        <v>7473</v>
      </c>
      <c r="U1286" s="289">
        <v>1813.731</v>
      </c>
      <c r="V1286" s="287">
        <v>2017</v>
      </c>
      <c r="W1286" s="404"/>
      <c r="X1286" s="453" t="str">
        <f t="shared" si="19"/>
        <v/>
      </c>
      <c r="Y1286" s="267"/>
    </row>
    <row r="1287" spans="1:25" x14ac:dyDescent="0.2">
      <c r="A1287" s="287">
        <v>58180</v>
      </c>
      <c r="B1287" s="288" t="s">
        <v>59</v>
      </c>
      <c r="C1287" s="288" t="s">
        <v>1387</v>
      </c>
      <c r="D1287" s="288" t="s">
        <v>1460</v>
      </c>
      <c r="E1287" s="288" t="s">
        <v>1461</v>
      </c>
      <c r="F1287" s="287">
        <v>58099</v>
      </c>
      <c r="G1287" s="288" t="s">
        <v>101</v>
      </c>
      <c r="H1287" s="288" t="s">
        <v>1393</v>
      </c>
      <c r="I1287" s="288" t="s">
        <v>63</v>
      </c>
      <c r="J1287" s="287">
        <v>611</v>
      </c>
      <c r="K1287" s="287">
        <v>5</v>
      </c>
      <c r="L1287" s="288" t="s">
        <v>493</v>
      </c>
      <c r="M1287" s="288" t="s">
        <v>55</v>
      </c>
      <c r="N1287" s="288" t="s">
        <v>68</v>
      </c>
      <c r="O1287" s="288" t="s">
        <v>69</v>
      </c>
      <c r="P1287" s="288" t="s">
        <v>1195</v>
      </c>
      <c r="Q1287" s="289">
        <v>804083</v>
      </c>
      <c r="R1287" s="289">
        <v>241874</v>
      </c>
      <c r="S1287" s="289">
        <v>620099</v>
      </c>
      <c r="T1287" s="289">
        <v>186325</v>
      </c>
      <c r="U1287" s="289">
        <v>45207.53</v>
      </c>
      <c r="V1287" s="287">
        <v>2017</v>
      </c>
      <c r="W1287" s="404"/>
      <c r="X1287" s="453" t="str">
        <f t="shared" ref="X1287:X1350" si="20">IF(OR(K1287&gt;3,T1287=0),"",IF(N1287="WDS",T1287/U1287,""))</f>
        <v/>
      </c>
      <c r="Y1287" s="267"/>
    </row>
    <row r="1288" spans="1:25" x14ac:dyDescent="0.2">
      <c r="A1288" s="287">
        <v>58180</v>
      </c>
      <c r="B1288" s="288" t="s">
        <v>59</v>
      </c>
      <c r="C1288" s="288" t="s">
        <v>1387</v>
      </c>
      <c r="D1288" s="288" t="s">
        <v>1460</v>
      </c>
      <c r="E1288" s="288" t="s">
        <v>1461</v>
      </c>
      <c r="F1288" s="287">
        <v>58099</v>
      </c>
      <c r="G1288" s="288" t="s">
        <v>101</v>
      </c>
      <c r="H1288" s="288" t="s">
        <v>1393</v>
      </c>
      <c r="I1288" s="288" t="s">
        <v>63</v>
      </c>
      <c r="J1288" s="287">
        <v>611</v>
      </c>
      <c r="K1288" s="287">
        <v>5</v>
      </c>
      <c r="L1288" s="288" t="s">
        <v>493</v>
      </c>
      <c r="M1288" s="288" t="s">
        <v>55</v>
      </c>
      <c r="N1288" s="288" t="s">
        <v>44</v>
      </c>
      <c r="O1288" s="288" t="s">
        <v>44</v>
      </c>
      <c r="P1288" s="288" t="s">
        <v>1195</v>
      </c>
      <c r="Q1288" s="289">
        <v>143441</v>
      </c>
      <c r="R1288" s="289">
        <v>42994</v>
      </c>
      <c r="S1288" s="289">
        <v>143441</v>
      </c>
      <c r="T1288" s="289">
        <v>42994</v>
      </c>
      <c r="U1288" s="289">
        <v>10431.739</v>
      </c>
      <c r="V1288" s="287">
        <v>2017</v>
      </c>
      <c r="W1288" s="404"/>
      <c r="X1288" s="453" t="str">
        <f t="shared" si="20"/>
        <v/>
      </c>
      <c r="Y1288" s="267"/>
    </row>
    <row r="1289" spans="1:25" x14ac:dyDescent="0.2">
      <c r="A1289" s="287">
        <v>58184</v>
      </c>
      <c r="B1289" s="288" t="s">
        <v>59</v>
      </c>
      <c r="C1289" s="288" t="s">
        <v>1387</v>
      </c>
      <c r="D1289" s="288" t="s">
        <v>1462</v>
      </c>
      <c r="E1289" s="288" t="s">
        <v>1463</v>
      </c>
      <c r="F1289" s="287">
        <v>58156</v>
      </c>
      <c r="G1289" s="288" t="s">
        <v>46</v>
      </c>
      <c r="H1289" s="288" t="s">
        <v>1393</v>
      </c>
      <c r="I1289" s="288" t="s">
        <v>63</v>
      </c>
      <c r="J1289" s="287">
        <v>32213</v>
      </c>
      <c r="K1289" s="287">
        <v>7</v>
      </c>
      <c r="L1289" s="288" t="s">
        <v>489</v>
      </c>
      <c r="M1289" s="288" t="s">
        <v>55</v>
      </c>
      <c r="N1289" s="288" t="s">
        <v>51</v>
      </c>
      <c r="O1289" s="288" t="s">
        <v>51</v>
      </c>
      <c r="P1289" s="288" t="s">
        <v>52</v>
      </c>
      <c r="Q1289" s="289">
        <v>0</v>
      </c>
      <c r="R1289" s="289">
        <v>0</v>
      </c>
      <c r="S1289" s="289">
        <v>0</v>
      </c>
      <c r="T1289" s="289">
        <v>0</v>
      </c>
      <c r="U1289" s="289">
        <v>0</v>
      </c>
      <c r="V1289" s="287">
        <v>2017</v>
      </c>
      <c r="W1289" s="404"/>
      <c r="X1289" s="453" t="str">
        <f t="shared" si="20"/>
        <v/>
      </c>
      <c r="Y1289" s="267"/>
    </row>
    <row r="1290" spans="1:25" x14ac:dyDescent="0.2">
      <c r="A1290" s="287">
        <v>58184</v>
      </c>
      <c r="B1290" s="288" t="s">
        <v>59</v>
      </c>
      <c r="C1290" s="288" t="s">
        <v>1387</v>
      </c>
      <c r="D1290" s="288" t="s">
        <v>1462</v>
      </c>
      <c r="E1290" s="288" t="s">
        <v>1463</v>
      </c>
      <c r="F1290" s="287">
        <v>58156</v>
      </c>
      <c r="G1290" s="288" t="s">
        <v>46</v>
      </c>
      <c r="H1290" s="288" t="s">
        <v>1393</v>
      </c>
      <c r="I1290" s="288" t="s">
        <v>63</v>
      </c>
      <c r="J1290" s="287">
        <v>32213</v>
      </c>
      <c r="K1290" s="287">
        <v>7</v>
      </c>
      <c r="L1290" s="288" t="s">
        <v>489</v>
      </c>
      <c r="M1290" s="288" t="s">
        <v>55</v>
      </c>
      <c r="N1290" s="288" t="s">
        <v>44</v>
      </c>
      <c r="O1290" s="288" t="s">
        <v>44</v>
      </c>
      <c r="P1290" s="288" t="s">
        <v>1195</v>
      </c>
      <c r="Q1290" s="289">
        <v>1544861</v>
      </c>
      <c r="R1290" s="289">
        <v>480177</v>
      </c>
      <c r="S1290" s="289">
        <v>1612835</v>
      </c>
      <c r="T1290" s="289">
        <v>501306</v>
      </c>
      <c r="U1290" s="289">
        <v>118900</v>
      </c>
      <c r="V1290" s="287">
        <v>2017</v>
      </c>
      <c r="W1290" s="404"/>
      <c r="X1290" s="453" t="str">
        <f t="shared" si="20"/>
        <v/>
      </c>
      <c r="Y1290" s="267"/>
    </row>
    <row r="1291" spans="1:25" x14ac:dyDescent="0.2">
      <c r="A1291" s="287">
        <v>58185</v>
      </c>
      <c r="B1291" s="288" t="s">
        <v>59</v>
      </c>
      <c r="C1291" s="288" t="s">
        <v>1387</v>
      </c>
      <c r="D1291" s="288" t="s">
        <v>1464</v>
      </c>
      <c r="E1291" s="288" t="s">
        <v>1465</v>
      </c>
      <c r="F1291" s="287">
        <v>58152</v>
      </c>
      <c r="G1291" s="288" t="s">
        <v>86</v>
      </c>
      <c r="H1291" s="288" t="s">
        <v>1393</v>
      </c>
      <c r="I1291" s="288" t="s">
        <v>63</v>
      </c>
      <c r="J1291" s="287">
        <v>611</v>
      </c>
      <c r="K1291" s="287">
        <v>5</v>
      </c>
      <c r="L1291" s="288" t="s">
        <v>493</v>
      </c>
      <c r="M1291" s="288" t="s">
        <v>55</v>
      </c>
      <c r="N1291" s="288" t="s">
        <v>51</v>
      </c>
      <c r="O1291" s="288" t="s">
        <v>51</v>
      </c>
      <c r="P1291" s="288" t="s">
        <v>52</v>
      </c>
      <c r="Q1291" s="289">
        <v>0</v>
      </c>
      <c r="R1291" s="289">
        <v>0</v>
      </c>
      <c r="S1291" s="289">
        <v>0</v>
      </c>
      <c r="T1291" s="289">
        <v>0</v>
      </c>
      <c r="U1291" s="289">
        <v>0</v>
      </c>
      <c r="V1291" s="287">
        <v>2017</v>
      </c>
      <c r="W1291" s="404"/>
      <c r="X1291" s="453" t="str">
        <f t="shared" si="20"/>
        <v/>
      </c>
      <c r="Y1291" s="267"/>
    </row>
    <row r="1292" spans="1:25" x14ac:dyDescent="0.2">
      <c r="A1292" s="287">
        <v>58185</v>
      </c>
      <c r="B1292" s="288" t="s">
        <v>59</v>
      </c>
      <c r="C1292" s="288" t="s">
        <v>1387</v>
      </c>
      <c r="D1292" s="288" t="s">
        <v>1464</v>
      </c>
      <c r="E1292" s="288" t="s">
        <v>1465</v>
      </c>
      <c r="F1292" s="287">
        <v>58152</v>
      </c>
      <c r="G1292" s="288" t="s">
        <v>86</v>
      </c>
      <c r="H1292" s="288" t="s">
        <v>1393</v>
      </c>
      <c r="I1292" s="288" t="s">
        <v>63</v>
      </c>
      <c r="J1292" s="287">
        <v>611</v>
      </c>
      <c r="K1292" s="287">
        <v>5</v>
      </c>
      <c r="L1292" s="288" t="s">
        <v>493</v>
      </c>
      <c r="M1292" s="288" t="s">
        <v>55</v>
      </c>
      <c r="N1292" s="288" t="s">
        <v>44</v>
      </c>
      <c r="O1292" s="288" t="s">
        <v>44</v>
      </c>
      <c r="P1292" s="288" t="s">
        <v>1195</v>
      </c>
      <c r="Q1292" s="289">
        <v>132</v>
      </c>
      <c r="R1292" s="289">
        <v>132</v>
      </c>
      <c r="S1292" s="289">
        <v>132</v>
      </c>
      <c r="T1292" s="289">
        <v>132</v>
      </c>
      <c r="U1292" s="289">
        <v>7659</v>
      </c>
      <c r="V1292" s="287">
        <v>2017</v>
      </c>
      <c r="W1292" s="404"/>
      <c r="X1292" s="453" t="str">
        <f t="shared" si="20"/>
        <v/>
      </c>
      <c r="Y1292" s="267"/>
    </row>
    <row r="1293" spans="1:25" x14ac:dyDescent="0.2">
      <c r="A1293" s="287">
        <v>58185</v>
      </c>
      <c r="B1293" s="288" t="s">
        <v>59</v>
      </c>
      <c r="C1293" s="288" t="s">
        <v>1387</v>
      </c>
      <c r="D1293" s="288" t="s">
        <v>1464</v>
      </c>
      <c r="E1293" s="288" t="s">
        <v>1465</v>
      </c>
      <c r="F1293" s="287">
        <v>58152</v>
      </c>
      <c r="G1293" s="288" t="s">
        <v>86</v>
      </c>
      <c r="H1293" s="288" t="s">
        <v>1393</v>
      </c>
      <c r="I1293" s="288" t="s">
        <v>63</v>
      </c>
      <c r="J1293" s="287">
        <v>611</v>
      </c>
      <c r="K1293" s="287">
        <v>5</v>
      </c>
      <c r="L1293" s="288" t="s">
        <v>493</v>
      </c>
      <c r="M1293" s="288" t="s">
        <v>47</v>
      </c>
      <c r="N1293" s="288" t="s">
        <v>44</v>
      </c>
      <c r="O1293" s="288" t="s">
        <v>44</v>
      </c>
      <c r="P1293" s="288" t="s">
        <v>1195</v>
      </c>
      <c r="Q1293" s="289">
        <v>88969</v>
      </c>
      <c r="R1293" s="289">
        <v>3483</v>
      </c>
      <c r="S1293" s="289">
        <v>88969</v>
      </c>
      <c r="T1293" s="289">
        <v>3483</v>
      </c>
      <c r="U1293" s="289">
        <v>857.61900000000003</v>
      </c>
      <c r="V1293" s="287">
        <v>2017</v>
      </c>
      <c r="W1293" s="404"/>
      <c r="X1293" s="453" t="str">
        <f t="shared" si="20"/>
        <v/>
      </c>
      <c r="Y1293" s="267"/>
    </row>
    <row r="1294" spans="1:25" x14ac:dyDescent="0.2">
      <c r="A1294" s="287">
        <v>58185</v>
      </c>
      <c r="B1294" s="288" t="s">
        <v>59</v>
      </c>
      <c r="C1294" s="288" t="s">
        <v>1387</v>
      </c>
      <c r="D1294" s="288" t="s">
        <v>1464</v>
      </c>
      <c r="E1294" s="288" t="s">
        <v>1465</v>
      </c>
      <c r="F1294" s="287">
        <v>58152</v>
      </c>
      <c r="G1294" s="288" t="s">
        <v>86</v>
      </c>
      <c r="H1294" s="288" t="s">
        <v>1393</v>
      </c>
      <c r="I1294" s="288" t="s">
        <v>63</v>
      </c>
      <c r="J1294" s="287">
        <v>611</v>
      </c>
      <c r="K1294" s="287">
        <v>5</v>
      </c>
      <c r="L1294" s="288" t="s">
        <v>493</v>
      </c>
      <c r="M1294" s="288" t="s">
        <v>47</v>
      </c>
      <c r="N1294" s="288" t="s">
        <v>66</v>
      </c>
      <c r="O1294" s="288" t="s">
        <v>66</v>
      </c>
      <c r="P1294" s="288" t="s">
        <v>52</v>
      </c>
      <c r="Q1294" s="289">
        <v>138</v>
      </c>
      <c r="R1294" s="289">
        <v>4</v>
      </c>
      <c r="S1294" s="289">
        <v>870</v>
      </c>
      <c r="T1294" s="289">
        <v>34</v>
      </c>
      <c r="U1294" s="289">
        <v>8.3810000000000002</v>
      </c>
      <c r="V1294" s="287">
        <v>2017</v>
      </c>
      <c r="W1294" s="404"/>
      <c r="X1294" s="453" t="str">
        <f t="shared" si="20"/>
        <v/>
      </c>
      <c r="Y1294" s="267"/>
    </row>
    <row r="1295" spans="1:25" x14ac:dyDescent="0.2">
      <c r="A1295" s="287">
        <v>58186</v>
      </c>
      <c r="B1295" s="288" t="s">
        <v>59</v>
      </c>
      <c r="C1295" s="288" t="s">
        <v>1387</v>
      </c>
      <c r="D1295" s="288" t="s">
        <v>1541</v>
      </c>
      <c r="E1295" s="288" t="s">
        <v>1542</v>
      </c>
      <c r="F1295" s="287">
        <v>58154</v>
      </c>
      <c r="G1295" s="288" t="s">
        <v>62</v>
      </c>
      <c r="H1295" s="288" t="s">
        <v>1392</v>
      </c>
      <c r="I1295" s="288" t="s">
        <v>63</v>
      </c>
      <c r="J1295" s="287">
        <v>611</v>
      </c>
      <c r="K1295" s="287">
        <v>5</v>
      </c>
      <c r="L1295" s="288" t="s">
        <v>493</v>
      </c>
      <c r="M1295" s="288" t="s">
        <v>56</v>
      </c>
      <c r="N1295" s="288" t="s">
        <v>51</v>
      </c>
      <c r="O1295" s="288" t="s">
        <v>51</v>
      </c>
      <c r="P1295" s="288" t="s">
        <v>52</v>
      </c>
      <c r="Q1295" s="289">
        <v>300</v>
      </c>
      <c r="R1295" s="289">
        <v>251</v>
      </c>
      <c r="S1295" s="289">
        <v>1740</v>
      </c>
      <c r="T1295" s="289">
        <v>1458</v>
      </c>
      <c r="U1295" s="289">
        <v>120.623</v>
      </c>
      <c r="V1295" s="287">
        <v>2017</v>
      </c>
      <c r="W1295" s="404"/>
      <c r="X1295" s="453" t="str">
        <f t="shared" si="20"/>
        <v/>
      </c>
      <c r="Y1295" s="267"/>
    </row>
    <row r="1296" spans="1:25" x14ac:dyDescent="0.2">
      <c r="A1296" s="287">
        <v>58186</v>
      </c>
      <c r="B1296" s="288" t="s">
        <v>59</v>
      </c>
      <c r="C1296" s="288" t="s">
        <v>1387</v>
      </c>
      <c r="D1296" s="288" t="s">
        <v>1541</v>
      </c>
      <c r="E1296" s="288" t="s">
        <v>1542</v>
      </c>
      <c r="F1296" s="287">
        <v>58154</v>
      </c>
      <c r="G1296" s="288" t="s">
        <v>62</v>
      </c>
      <c r="H1296" s="288" t="s">
        <v>1392</v>
      </c>
      <c r="I1296" s="288" t="s">
        <v>63</v>
      </c>
      <c r="J1296" s="287">
        <v>611</v>
      </c>
      <c r="K1296" s="287">
        <v>5</v>
      </c>
      <c r="L1296" s="288" t="s">
        <v>493</v>
      </c>
      <c r="M1296" s="288" t="s">
        <v>56</v>
      </c>
      <c r="N1296" s="288" t="s">
        <v>68</v>
      </c>
      <c r="O1296" s="288" t="s">
        <v>69</v>
      </c>
      <c r="P1296" s="288" t="s">
        <v>1195</v>
      </c>
      <c r="Q1296" s="289">
        <v>0</v>
      </c>
      <c r="R1296" s="289">
        <v>0</v>
      </c>
      <c r="S1296" s="289">
        <v>0</v>
      </c>
      <c r="T1296" s="289">
        <v>0</v>
      </c>
      <c r="U1296" s="289">
        <v>0</v>
      </c>
      <c r="V1296" s="287">
        <v>2017</v>
      </c>
      <c r="W1296" s="404"/>
      <c r="X1296" s="453" t="str">
        <f t="shared" si="20"/>
        <v/>
      </c>
      <c r="Y1296" s="267"/>
    </row>
    <row r="1297" spans="1:25" x14ac:dyDescent="0.2">
      <c r="A1297" s="287">
        <v>58186</v>
      </c>
      <c r="B1297" s="288" t="s">
        <v>59</v>
      </c>
      <c r="C1297" s="288" t="s">
        <v>1387</v>
      </c>
      <c r="D1297" s="288" t="s">
        <v>1541</v>
      </c>
      <c r="E1297" s="288" t="s">
        <v>1542</v>
      </c>
      <c r="F1297" s="287">
        <v>58154</v>
      </c>
      <c r="G1297" s="288" t="s">
        <v>62</v>
      </c>
      <c r="H1297" s="288" t="s">
        <v>1392</v>
      </c>
      <c r="I1297" s="288" t="s">
        <v>63</v>
      </c>
      <c r="J1297" s="287">
        <v>611</v>
      </c>
      <c r="K1297" s="287">
        <v>5</v>
      </c>
      <c r="L1297" s="288" t="s">
        <v>493</v>
      </c>
      <c r="M1297" s="288" t="s">
        <v>56</v>
      </c>
      <c r="N1297" s="288" t="s">
        <v>44</v>
      </c>
      <c r="O1297" s="288" t="s">
        <v>44</v>
      </c>
      <c r="P1297" s="288" t="s">
        <v>1195</v>
      </c>
      <c r="Q1297" s="289">
        <v>183988</v>
      </c>
      <c r="R1297" s="289">
        <v>154320</v>
      </c>
      <c r="S1297" s="289">
        <v>189507</v>
      </c>
      <c r="T1297" s="289">
        <v>158950</v>
      </c>
      <c r="U1297" s="289">
        <v>13137.377</v>
      </c>
      <c r="V1297" s="287">
        <v>2017</v>
      </c>
      <c r="W1297" s="404"/>
      <c r="X1297" s="453" t="str">
        <f t="shared" si="20"/>
        <v/>
      </c>
      <c r="Y1297" s="267"/>
    </row>
    <row r="1298" spans="1:25" x14ac:dyDescent="0.2">
      <c r="A1298" s="287">
        <v>58201</v>
      </c>
      <c r="B1298" s="288" t="s">
        <v>59</v>
      </c>
      <c r="C1298" s="288" t="s">
        <v>1387</v>
      </c>
      <c r="D1298" s="288" t="s">
        <v>1466</v>
      </c>
      <c r="E1298" s="288" t="s">
        <v>1467</v>
      </c>
      <c r="F1298" s="287">
        <v>58174</v>
      </c>
      <c r="G1298" s="288" t="s">
        <v>62</v>
      </c>
      <c r="H1298" s="288" t="s">
        <v>1392</v>
      </c>
      <c r="I1298" s="288" t="s">
        <v>63</v>
      </c>
      <c r="J1298" s="287">
        <v>611</v>
      </c>
      <c r="K1298" s="287">
        <v>5</v>
      </c>
      <c r="L1298" s="288" t="s">
        <v>493</v>
      </c>
      <c r="M1298" s="288" t="s">
        <v>56</v>
      </c>
      <c r="N1298" s="288" t="s">
        <v>44</v>
      </c>
      <c r="O1298" s="288" t="s">
        <v>44</v>
      </c>
      <c r="P1298" s="288" t="s">
        <v>1195</v>
      </c>
      <c r="Q1298" s="289">
        <v>152284</v>
      </c>
      <c r="R1298" s="289">
        <v>65692</v>
      </c>
      <c r="S1298" s="289">
        <v>157461</v>
      </c>
      <c r="T1298" s="289">
        <v>67926</v>
      </c>
      <c r="U1298" s="289">
        <v>12291.16</v>
      </c>
      <c r="V1298" s="287">
        <v>2017</v>
      </c>
      <c r="W1298" s="404"/>
      <c r="X1298" s="453" t="str">
        <f t="shared" si="20"/>
        <v/>
      </c>
      <c r="Y1298" s="267"/>
    </row>
    <row r="1299" spans="1:25" x14ac:dyDescent="0.2">
      <c r="A1299" s="287">
        <v>58210</v>
      </c>
      <c r="B1299" s="288" t="s">
        <v>38</v>
      </c>
      <c r="C1299" s="288" t="s">
        <v>1387</v>
      </c>
      <c r="D1299" s="288" t="s">
        <v>1468</v>
      </c>
      <c r="E1299" s="288" t="s">
        <v>1394</v>
      </c>
      <c r="F1299" s="287">
        <v>58185</v>
      </c>
      <c r="G1299" s="288" t="s">
        <v>86</v>
      </c>
      <c r="H1299" s="288" t="s">
        <v>1393</v>
      </c>
      <c r="I1299" s="288" t="s">
        <v>63</v>
      </c>
      <c r="J1299" s="287">
        <v>22</v>
      </c>
      <c r="K1299" s="287">
        <v>2</v>
      </c>
      <c r="L1299" s="288" t="s">
        <v>57</v>
      </c>
      <c r="M1299" s="288" t="s">
        <v>546</v>
      </c>
      <c r="N1299" s="288" t="s">
        <v>547</v>
      </c>
      <c r="O1299" s="288" t="s">
        <v>547</v>
      </c>
      <c r="P1299" s="288" t="s">
        <v>1387</v>
      </c>
      <c r="Q1299" s="289">
        <v>0</v>
      </c>
      <c r="R1299" s="289">
        <v>0</v>
      </c>
      <c r="S1299" s="289">
        <v>18389</v>
      </c>
      <c r="T1299" s="289">
        <v>18389</v>
      </c>
      <c r="U1299" s="289">
        <v>1996</v>
      </c>
      <c r="V1299" s="287">
        <v>2017</v>
      </c>
      <c r="W1299" s="404"/>
      <c r="X1299" s="453" t="str">
        <f t="shared" si="20"/>
        <v/>
      </c>
      <c r="Y1299" s="267"/>
    </row>
    <row r="1300" spans="1:25" x14ac:dyDescent="0.2">
      <c r="A1300" s="287">
        <v>58214</v>
      </c>
      <c r="B1300" s="288" t="s">
        <v>38</v>
      </c>
      <c r="C1300" s="288" t="s">
        <v>1387</v>
      </c>
      <c r="D1300" s="288" t="s">
        <v>1543</v>
      </c>
      <c r="E1300" s="288" t="s">
        <v>1332</v>
      </c>
      <c r="F1300" s="287">
        <v>56769</v>
      </c>
      <c r="G1300" s="288" t="s">
        <v>140</v>
      </c>
      <c r="H1300" s="288" t="s">
        <v>1393</v>
      </c>
      <c r="I1300" s="288" t="s">
        <v>63</v>
      </c>
      <c r="J1300" s="287">
        <v>22</v>
      </c>
      <c r="K1300" s="287">
        <v>2</v>
      </c>
      <c r="L1300" s="288" t="s">
        <v>57</v>
      </c>
      <c r="M1300" s="288" t="s">
        <v>546</v>
      </c>
      <c r="N1300" s="288" t="s">
        <v>547</v>
      </c>
      <c r="O1300" s="288" t="s">
        <v>547</v>
      </c>
      <c r="P1300" s="288" t="s">
        <v>1387</v>
      </c>
      <c r="Q1300" s="289">
        <v>0</v>
      </c>
      <c r="R1300" s="289">
        <v>0</v>
      </c>
      <c r="S1300" s="289">
        <v>24350</v>
      </c>
      <c r="T1300" s="289">
        <v>24350</v>
      </c>
      <c r="U1300" s="289">
        <v>2643</v>
      </c>
      <c r="V1300" s="287">
        <v>2017</v>
      </c>
      <c r="W1300" s="404"/>
      <c r="X1300" s="453" t="str">
        <f t="shared" si="20"/>
        <v/>
      </c>
      <c r="Y1300" s="267"/>
    </row>
    <row r="1301" spans="1:25" x14ac:dyDescent="0.2">
      <c r="A1301" s="287">
        <v>58224</v>
      </c>
      <c r="B1301" s="288" t="s">
        <v>59</v>
      </c>
      <c r="C1301" s="288" t="s">
        <v>1387</v>
      </c>
      <c r="D1301" s="288" t="s">
        <v>1469</v>
      </c>
      <c r="E1301" s="288" t="s">
        <v>1470</v>
      </c>
      <c r="F1301" s="287">
        <v>58188</v>
      </c>
      <c r="G1301" s="288" t="s">
        <v>46</v>
      </c>
      <c r="H1301" s="288" t="s">
        <v>1393</v>
      </c>
      <c r="I1301" s="288" t="s">
        <v>63</v>
      </c>
      <c r="J1301" s="287">
        <v>611</v>
      </c>
      <c r="K1301" s="287">
        <v>5</v>
      </c>
      <c r="L1301" s="288" t="s">
        <v>493</v>
      </c>
      <c r="M1301" s="288" t="s">
        <v>56</v>
      </c>
      <c r="N1301" s="288" t="s">
        <v>51</v>
      </c>
      <c r="O1301" s="288" t="s">
        <v>51</v>
      </c>
      <c r="P1301" s="288" t="s">
        <v>52</v>
      </c>
      <c r="Q1301" s="289">
        <v>0</v>
      </c>
      <c r="R1301" s="289">
        <v>0</v>
      </c>
      <c r="S1301" s="289">
        <v>0</v>
      </c>
      <c r="T1301" s="289">
        <v>0</v>
      </c>
      <c r="U1301" s="289">
        <v>0</v>
      </c>
      <c r="V1301" s="287">
        <v>2017</v>
      </c>
      <c r="W1301" s="404"/>
      <c r="X1301" s="453" t="str">
        <f t="shared" si="20"/>
        <v/>
      </c>
      <c r="Y1301" s="267"/>
    </row>
    <row r="1302" spans="1:25" x14ac:dyDescent="0.2">
      <c r="A1302" s="287">
        <v>58224</v>
      </c>
      <c r="B1302" s="288" t="s">
        <v>59</v>
      </c>
      <c r="C1302" s="288" t="s">
        <v>1387</v>
      </c>
      <c r="D1302" s="288" t="s">
        <v>1469</v>
      </c>
      <c r="E1302" s="288" t="s">
        <v>1470</v>
      </c>
      <c r="F1302" s="287">
        <v>58188</v>
      </c>
      <c r="G1302" s="288" t="s">
        <v>46</v>
      </c>
      <c r="H1302" s="288" t="s">
        <v>1393</v>
      </c>
      <c r="I1302" s="288" t="s">
        <v>63</v>
      </c>
      <c r="J1302" s="287">
        <v>611</v>
      </c>
      <c r="K1302" s="287">
        <v>5</v>
      </c>
      <c r="L1302" s="288" t="s">
        <v>493</v>
      </c>
      <c r="M1302" s="288" t="s">
        <v>56</v>
      </c>
      <c r="N1302" s="288" t="s">
        <v>44</v>
      </c>
      <c r="O1302" s="288" t="s">
        <v>44</v>
      </c>
      <c r="P1302" s="288" t="s">
        <v>1195</v>
      </c>
      <c r="Q1302" s="289">
        <v>97521</v>
      </c>
      <c r="R1302" s="289">
        <v>32674</v>
      </c>
      <c r="S1302" s="289">
        <v>107274</v>
      </c>
      <c r="T1302" s="289">
        <v>35941</v>
      </c>
      <c r="U1302" s="289">
        <v>9270</v>
      </c>
      <c r="V1302" s="287">
        <v>2017</v>
      </c>
      <c r="W1302" s="404"/>
      <c r="X1302" s="453" t="str">
        <f t="shared" si="20"/>
        <v/>
      </c>
      <c r="Y1302" s="267"/>
    </row>
    <row r="1303" spans="1:25" x14ac:dyDescent="0.2">
      <c r="A1303" s="287">
        <v>58237</v>
      </c>
      <c r="B1303" s="288" t="s">
        <v>59</v>
      </c>
      <c r="C1303" s="288" t="s">
        <v>1387</v>
      </c>
      <c r="D1303" s="288" t="s">
        <v>1471</v>
      </c>
      <c r="E1303" s="288" t="s">
        <v>1472</v>
      </c>
      <c r="F1303" s="287">
        <v>58213</v>
      </c>
      <c r="G1303" s="288" t="s">
        <v>46</v>
      </c>
      <c r="H1303" s="288" t="s">
        <v>1393</v>
      </c>
      <c r="I1303" s="288" t="s">
        <v>63</v>
      </c>
      <c r="J1303" s="287">
        <v>611</v>
      </c>
      <c r="K1303" s="287">
        <v>5</v>
      </c>
      <c r="L1303" s="288" t="s">
        <v>493</v>
      </c>
      <c r="M1303" s="288" t="s">
        <v>1473</v>
      </c>
      <c r="N1303" s="288" t="s">
        <v>44</v>
      </c>
      <c r="O1303" s="288" t="s">
        <v>44</v>
      </c>
      <c r="P1303" s="288" t="s">
        <v>1195</v>
      </c>
      <c r="Q1303" s="289">
        <v>79556</v>
      </c>
      <c r="R1303" s="289">
        <v>63352</v>
      </c>
      <c r="S1303" s="289">
        <v>81784</v>
      </c>
      <c r="T1303" s="289">
        <v>65124</v>
      </c>
      <c r="U1303" s="289">
        <v>9196</v>
      </c>
      <c r="V1303" s="287">
        <v>2017</v>
      </c>
      <c r="W1303" s="404"/>
      <c r="X1303" s="453" t="str">
        <f t="shared" si="20"/>
        <v/>
      </c>
      <c r="Y1303" s="267"/>
    </row>
    <row r="1304" spans="1:25" x14ac:dyDescent="0.2">
      <c r="A1304" s="287">
        <v>58238</v>
      </c>
      <c r="B1304" s="288" t="s">
        <v>38</v>
      </c>
      <c r="C1304" s="288" t="s">
        <v>1387</v>
      </c>
      <c r="D1304" s="288" t="s">
        <v>1474</v>
      </c>
      <c r="E1304" s="288" t="s">
        <v>1475</v>
      </c>
      <c r="F1304" s="287">
        <v>58212</v>
      </c>
      <c r="G1304" s="288" t="s">
        <v>94</v>
      </c>
      <c r="H1304" s="288" t="s">
        <v>1393</v>
      </c>
      <c r="I1304" s="288" t="s">
        <v>63</v>
      </c>
      <c r="J1304" s="287">
        <v>22</v>
      </c>
      <c r="K1304" s="287">
        <v>2</v>
      </c>
      <c r="L1304" s="288" t="s">
        <v>57</v>
      </c>
      <c r="M1304" s="288" t="s">
        <v>76</v>
      </c>
      <c r="N1304" s="288" t="s">
        <v>77</v>
      </c>
      <c r="O1304" s="288" t="s">
        <v>77</v>
      </c>
      <c r="P1304" s="288" t="s">
        <v>1387</v>
      </c>
      <c r="Q1304" s="289">
        <v>0</v>
      </c>
      <c r="R1304" s="289">
        <v>0</v>
      </c>
      <c r="S1304" s="289">
        <v>280902</v>
      </c>
      <c r="T1304" s="289">
        <v>280902</v>
      </c>
      <c r="U1304" s="289">
        <v>30490</v>
      </c>
      <c r="V1304" s="287">
        <v>2017</v>
      </c>
      <c r="W1304" s="404"/>
      <c r="X1304" s="453" t="str">
        <f t="shared" si="20"/>
        <v/>
      </c>
      <c r="Y1304" s="267"/>
    </row>
    <row r="1305" spans="1:25" x14ac:dyDescent="0.2">
      <c r="A1305" s="287">
        <v>58270</v>
      </c>
      <c r="B1305" s="288" t="s">
        <v>38</v>
      </c>
      <c r="C1305" s="288" t="s">
        <v>1387</v>
      </c>
      <c r="D1305" s="288" t="s">
        <v>1476</v>
      </c>
      <c r="E1305" s="288" t="s">
        <v>2059</v>
      </c>
      <c r="F1305" s="287">
        <v>59622</v>
      </c>
      <c r="G1305" s="288" t="s">
        <v>86</v>
      </c>
      <c r="H1305" s="288" t="s">
        <v>1393</v>
      </c>
      <c r="I1305" s="288" t="s">
        <v>63</v>
      </c>
      <c r="J1305" s="287">
        <v>22</v>
      </c>
      <c r="K1305" s="287">
        <v>2</v>
      </c>
      <c r="L1305" s="288" t="s">
        <v>57</v>
      </c>
      <c r="M1305" s="288" t="s">
        <v>546</v>
      </c>
      <c r="N1305" s="288" t="s">
        <v>547</v>
      </c>
      <c r="O1305" s="288" t="s">
        <v>547</v>
      </c>
      <c r="P1305" s="288" t="s">
        <v>1387</v>
      </c>
      <c r="Q1305" s="289">
        <v>0</v>
      </c>
      <c r="R1305" s="289">
        <v>0</v>
      </c>
      <c r="S1305" s="289">
        <v>53610</v>
      </c>
      <c r="T1305" s="289">
        <v>53610</v>
      </c>
      <c r="U1305" s="289">
        <v>5819</v>
      </c>
      <c r="V1305" s="287">
        <v>2017</v>
      </c>
      <c r="W1305" s="404"/>
      <c r="X1305" s="453" t="str">
        <f t="shared" si="20"/>
        <v/>
      </c>
      <c r="Y1305" s="267"/>
    </row>
    <row r="1306" spans="1:25" x14ac:dyDescent="0.2">
      <c r="A1306" s="287">
        <v>58271</v>
      </c>
      <c r="B1306" s="288" t="s">
        <v>38</v>
      </c>
      <c r="C1306" s="288" t="s">
        <v>1387</v>
      </c>
      <c r="D1306" s="288" t="s">
        <v>1477</v>
      </c>
      <c r="E1306" s="288" t="s">
        <v>2059</v>
      </c>
      <c r="F1306" s="287">
        <v>59622</v>
      </c>
      <c r="G1306" s="288" t="s">
        <v>86</v>
      </c>
      <c r="H1306" s="288" t="s">
        <v>1393</v>
      </c>
      <c r="I1306" s="288" t="s">
        <v>63</v>
      </c>
      <c r="J1306" s="287">
        <v>22</v>
      </c>
      <c r="K1306" s="287">
        <v>2</v>
      </c>
      <c r="L1306" s="288" t="s">
        <v>57</v>
      </c>
      <c r="M1306" s="288" t="s">
        <v>546</v>
      </c>
      <c r="N1306" s="288" t="s">
        <v>547</v>
      </c>
      <c r="O1306" s="288" t="s">
        <v>547</v>
      </c>
      <c r="P1306" s="288" t="s">
        <v>1387</v>
      </c>
      <c r="Q1306" s="289">
        <v>0</v>
      </c>
      <c r="R1306" s="289">
        <v>0</v>
      </c>
      <c r="S1306" s="289">
        <v>13350</v>
      </c>
      <c r="T1306" s="289">
        <v>13350</v>
      </c>
      <c r="U1306" s="289">
        <v>1449</v>
      </c>
      <c r="V1306" s="287">
        <v>2017</v>
      </c>
      <c r="W1306" s="404"/>
      <c r="X1306" s="453" t="str">
        <f t="shared" si="20"/>
        <v/>
      </c>
      <c r="Y1306" s="267"/>
    </row>
    <row r="1307" spans="1:25" x14ac:dyDescent="0.2">
      <c r="A1307" s="287">
        <v>58272</v>
      </c>
      <c r="B1307" s="288" t="s">
        <v>38</v>
      </c>
      <c r="C1307" s="288" t="s">
        <v>1387</v>
      </c>
      <c r="D1307" s="288" t="s">
        <v>1478</v>
      </c>
      <c r="E1307" s="288" t="s">
        <v>2059</v>
      </c>
      <c r="F1307" s="287">
        <v>59622</v>
      </c>
      <c r="G1307" s="288" t="s">
        <v>86</v>
      </c>
      <c r="H1307" s="288" t="s">
        <v>1393</v>
      </c>
      <c r="I1307" s="288" t="s">
        <v>63</v>
      </c>
      <c r="J1307" s="287">
        <v>22</v>
      </c>
      <c r="K1307" s="287">
        <v>2</v>
      </c>
      <c r="L1307" s="288" t="s">
        <v>57</v>
      </c>
      <c r="M1307" s="288" t="s">
        <v>546</v>
      </c>
      <c r="N1307" s="288" t="s">
        <v>547</v>
      </c>
      <c r="O1307" s="288" t="s">
        <v>547</v>
      </c>
      <c r="P1307" s="288" t="s">
        <v>1387</v>
      </c>
      <c r="Q1307" s="289">
        <v>0</v>
      </c>
      <c r="R1307" s="289">
        <v>0</v>
      </c>
      <c r="S1307" s="289">
        <v>25439</v>
      </c>
      <c r="T1307" s="289">
        <v>25439</v>
      </c>
      <c r="U1307" s="289">
        <v>2761</v>
      </c>
      <c r="V1307" s="287">
        <v>2017</v>
      </c>
      <c r="W1307" s="404"/>
      <c r="X1307" s="453" t="str">
        <f t="shared" si="20"/>
        <v/>
      </c>
      <c r="Y1307" s="267"/>
    </row>
    <row r="1308" spans="1:25" x14ac:dyDescent="0.2">
      <c r="A1308" s="287">
        <v>58275</v>
      </c>
      <c r="B1308" s="288" t="s">
        <v>38</v>
      </c>
      <c r="C1308" s="288" t="s">
        <v>1387</v>
      </c>
      <c r="D1308" s="288" t="s">
        <v>1788</v>
      </c>
      <c r="E1308" s="288" t="s">
        <v>1532</v>
      </c>
      <c r="F1308" s="287">
        <v>59155</v>
      </c>
      <c r="G1308" s="288" t="s">
        <v>86</v>
      </c>
      <c r="H1308" s="288" t="s">
        <v>1393</v>
      </c>
      <c r="I1308" s="288" t="s">
        <v>63</v>
      </c>
      <c r="J1308" s="287">
        <v>22</v>
      </c>
      <c r="K1308" s="287">
        <v>2</v>
      </c>
      <c r="L1308" s="288" t="s">
        <v>57</v>
      </c>
      <c r="M1308" s="288" t="s">
        <v>546</v>
      </c>
      <c r="N1308" s="288" t="s">
        <v>547</v>
      </c>
      <c r="O1308" s="288" t="s">
        <v>547</v>
      </c>
      <c r="P1308" s="288" t="s">
        <v>1387</v>
      </c>
      <c r="Q1308" s="289">
        <v>0</v>
      </c>
      <c r="R1308" s="289">
        <v>0</v>
      </c>
      <c r="S1308" s="289">
        <v>55001</v>
      </c>
      <c r="T1308" s="289">
        <v>55001</v>
      </c>
      <c r="U1308" s="289">
        <v>5970</v>
      </c>
      <c r="V1308" s="287">
        <v>2017</v>
      </c>
      <c r="W1308" s="404"/>
      <c r="X1308" s="453" t="str">
        <f t="shared" si="20"/>
        <v/>
      </c>
      <c r="Y1308" s="267"/>
    </row>
    <row r="1309" spans="1:25" x14ac:dyDescent="0.2">
      <c r="A1309" s="287">
        <v>58276</v>
      </c>
      <c r="B1309" s="288" t="s">
        <v>38</v>
      </c>
      <c r="C1309" s="288" t="s">
        <v>1387</v>
      </c>
      <c r="D1309" s="288" t="s">
        <v>1789</v>
      </c>
      <c r="E1309" s="288" t="s">
        <v>1532</v>
      </c>
      <c r="F1309" s="287">
        <v>59155</v>
      </c>
      <c r="G1309" s="288" t="s">
        <v>86</v>
      </c>
      <c r="H1309" s="288" t="s">
        <v>1393</v>
      </c>
      <c r="I1309" s="288" t="s">
        <v>63</v>
      </c>
      <c r="J1309" s="287">
        <v>22</v>
      </c>
      <c r="K1309" s="287">
        <v>2</v>
      </c>
      <c r="L1309" s="288" t="s">
        <v>57</v>
      </c>
      <c r="M1309" s="288" t="s">
        <v>546</v>
      </c>
      <c r="N1309" s="288" t="s">
        <v>547</v>
      </c>
      <c r="O1309" s="288" t="s">
        <v>547</v>
      </c>
      <c r="P1309" s="288" t="s">
        <v>1387</v>
      </c>
      <c r="Q1309" s="289">
        <v>0</v>
      </c>
      <c r="R1309" s="289">
        <v>0</v>
      </c>
      <c r="S1309" s="289">
        <v>64032</v>
      </c>
      <c r="T1309" s="289">
        <v>64032</v>
      </c>
      <c r="U1309" s="289">
        <v>6950</v>
      </c>
      <c r="V1309" s="287">
        <v>2017</v>
      </c>
      <c r="W1309" s="404"/>
      <c r="X1309" s="453" t="str">
        <f t="shared" si="20"/>
        <v/>
      </c>
      <c r="Y1309" s="267"/>
    </row>
    <row r="1310" spans="1:25" x14ac:dyDescent="0.2">
      <c r="A1310" s="287">
        <v>58279</v>
      </c>
      <c r="B1310" s="288" t="s">
        <v>38</v>
      </c>
      <c r="C1310" s="288" t="s">
        <v>1387</v>
      </c>
      <c r="D1310" s="288" t="s">
        <v>1790</v>
      </c>
      <c r="E1310" s="288" t="s">
        <v>1532</v>
      </c>
      <c r="F1310" s="287">
        <v>59155</v>
      </c>
      <c r="G1310" s="288" t="s">
        <v>86</v>
      </c>
      <c r="H1310" s="288" t="s">
        <v>1393</v>
      </c>
      <c r="I1310" s="288" t="s">
        <v>63</v>
      </c>
      <c r="J1310" s="287">
        <v>22</v>
      </c>
      <c r="K1310" s="287">
        <v>2</v>
      </c>
      <c r="L1310" s="288" t="s">
        <v>57</v>
      </c>
      <c r="M1310" s="288" t="s">
        <v>546</v>
      </c>
      <c r="N1310" s="288" t="s">
        <v>547</v>
      </c>
      <c r="O1310" s="288" t="s">
        <v>547</v>
      </c>
      <c r="P1310" s="288" t="s">
        <v>1387</v>
      </c>
      <c r="Q1310" s="289">
        <v>0</v>
      </c>
      <c r="R1310" s="289">
        <v>0</v>
      </c>
      <c r="S1310" s="289">
        <v>57757</v>
      </c>
      <c r="T1310" s="289">
        <v>57757</v>
      </c>
      <c r="U1310" s="289">
        <v>6269</v>
      </c>
      <c r="V1310" s="287">
        <v>2017</v>
      </c>
      <c r="W1310" s="404"/>
      <c r="X1310" s="453" t="str">
        <f t="shared" si="20"/>
        <v/>
      </c>
      <c r="Y1310" s="267"/>
    </row>
    <row r="1311" spans="1:25" x14ac:dyDescent="0.2">
      <c r="A1311" s="287">
        <v>58280</v>
      </c>
      <c r="B1311" s="288" t="s">
        <v>38</v>
      </c>
      <c r="C1311" s="288" t="s">
        <v>1387</v>
      </c>
      <c r="D1311" s="288" t="s">
        <v>1791</v>
      </c>
      <c r="E1311" s="288" t="s">
        <v>1532</v>
      </c>
      <c r="F1311" s="287">
        <v>59155</v>
      </c>
      <c r="G1311" s="288" t="s">
        <v>86</v>
      </c>
      <c r="H1311" s="288" t="s">
        <v>1393</v>
      </c>
      <c r="I1311" s="288" t="s">
        <v>63</v>
      </c>
      <c r="J1311" s="287">
        <v>22</v>
      </c>
      <c r="K1311" s="287">
        <v>2</v>
      </c>
      <c r="L1311" s="288" t="s">
        <v>57</v>
      </c>
      <c r="M1311" s="288" t="s">
        <v>546</v>
      </c>
      <c r="N1311" s="288" t="s">
        <v>547</v>
      </c>
      <c r="O1311" s="288" t="s">
        <v>547</v>
      </c>
      <c r="P1311" s="288" t="s">
        <v>1387</v>
      </c>
      <c r="Q1311" s="289">
        <v>0</v>
      </c>
      <c r="R1311" s="289">
        <v>0</v>
      </c>
      <c r="S1311" s="289">
        <v>40134</v>
      </c>
      <c r="T1311" s="289">
        <v>40134</v>
      </c>
      <c r="U1311" s="289">
        <v>4356</v>
      </c>
      <c r="V1311" s="287">
        <v>2017</v>
      </c>
      <c r="W1311" s="404"/>
      <c r="X1311" s="453" t="str">
        <f t="shared" si="20"/>
        <v/>
      </c>
      <c r="Y1311" s="267"/>
    </row>
    <row r="1312" spans="1:25" x14ac:dyDescent="0.2">
      <c r="A1312" s="287">
        <v>58282</v>
      </c>
      <c r="B1312" s="288" t="s">
        <v>38</v>
      </c>
      <c r="C1312" s="288" t="s">
        <v>1387</v>
      </c>
      <c r="D1312" s="288" t="s">
        <v>1969</v>
      </c>
      <c r="E1312" s="288" t="s">
        <v>1834</v>
      </c>
      <c r="F1312" s="287">
        <v>58258</v>
      </c>
      <c r="G1312" s="288" t="s">
        <v>86</v>
      </c>
      <c r="H1312" s="288" t="s">
        <v>1393</v>
      </c>
      <c r="I1312" s="288" t="s">
        <v>63</v>
      </c>
      <c r="J1312" s="287">
        <v>22</v>
      </c>
      <c r="K1312" s="287">
        <v>2</v>
      </c>
      <c r="L1312" s="288" t="s">
        <v>57</v>
      </c>
      <c r="M1312" s="288" t="s">
        <v>546</v>
      </c>
      <c r="N1312" s="288" t="s">
        <v>547</v>
      </c>
      <c r="O1312" s="288" t="s">
        <v>547</v>
      </c>
      <c r="P1312" s="288" t="s">
        <v>1387</v>
      </c>
      <c r="Q1312" s="289">
        <v>0</v>
      </c>
      <c r="R1312" s="289">
        <v>0</v>
      </c>
      <c r="S1312" s="289">
        <v>60465</v>
      </c>
      <c r="T1312" s="289">
        <v>60465</v>
      </c>
      <c r="U1312" s="289">
        <v>6563</v>
      </c>
      <c r="V1312" s="287">
        <v>2017</v>
      </c>
      <c r="W1312" s="404"/>
      <c r="X1312" s="453" t="str">
        <f t="shared" si="20"/>
        <v/>
      </c>
      <c r="Y1312" s="267"/>
    </row>
    <row r="1313" spans="1:25" x14ac:dyDescent="0.2">
      <c r="A1313" s="287">
        <v>58283</v>
      </c>
      <c r="B1313" s="288" t="s">
        <v>38</v>
      </c>
      <c r="C1313" s="288" t="s">
        <v>1387</v>
      </c>
      <c r="D1313" s="288" t="s">
        <v>1970</v>
      </c>
      <c r="E1313" s="288" t="s">
        <v>1801</v>
      </c>
      <c r="F1313" s="287">
        <v>58598</v>
      </c>
      <c r="G1313" s="288" t="s">
        <v>86</v>
      </c>
      <c r="H1313" s="288" t="s">
        <v>1393</v>
      </c>
      <c r="I1313" s="288" t="s">
        <v>63</v>
      </c>
      <c r="J1313" s="287">
        <v>22</v>
      </c>
      <c r="K1313" s="287">
        <v>2</v>
      </c>
      <c r="L1313" s="288" t="s">
        <v>57</v>
      </c>
      <c r="M1313" s="288" t="s">
        <v>546</v>
      </c>
      <c r="N1313" s="288" t="s">
        <v>547</v>
      </c>
      <c r="O1313" s="288" t="s">
        <v>547</v>
      </c>
      <c r="P1313" s="288" t="s">
        <v>1387</v>
      </c>
      <c r="Q1313" s="289">
        <v>0</v>
      </c>
      <c r="R1313" s="289">
        <v>0</v>
      </c>
      <c r="S1313" s="289">
        <v>66057</v>
      </c>
      <c r="T1313" s="289">
        <v>66057</v>
      </c>
      <c r="U1313" s="289">
        <v>7170</v>
      </c>
      <c r="V1313" s="287">
        <v>2017</v>
      </c>
      <c r="W1313" s="404"/>
      <c r="X1313" s="453" t="str">
        <f t="shared" si="20"/>
        <v/>
      </c>
      <c r="Y1313" s="267"/>
    </row>
    <row r="1314" spans="1:25" x14ac:dyDescent="0.2">
      <c r="A1314" s="287">
        <v>58295</v>
      </c>
      <c r="B1314" s="288" t="s">
        <v>38</v>
      </c>
      <c r="C1314" s="288" t="s">
        <v>1387</v>
      </c>
      <c r="D1314" s="288" t="s">
        <v>1479</v>
      </c>
      <c r="E1314" s="288" t="s">
        <v>1172</v>
      </c>
      <c r="F1314" s="287">
        <v>50158</v>
      </c>
      <c r="G1314" s="288" t="s">
        <v>62</v>
      </c>
      <c r="H1314" s="288" t="s">
        <v>1392</v>
      </c>
      <c r="I1314" s="288" t="s">
        <v>63</v>
      </c>
      <c r="J1314" s="287">
        <v>22</v>
      </c>
      <c r="K1314" s="287">
        <v>2</v>
      </c>
      <c r="L1314" s="288" t="s">
        <v>57</v>
      </c>
      <c r="M1314" s="288" t="s">
        <v>56</v>
      </c>
      <c r="N1314" s="288" t="s">
        <v>68</v>
      </c>
      <c r="O1314" s="288" t="s">
        <v>69</v>
      </c>
      <c r="P1314" s="288" t="s">
        <v>1195</v>
      </c>
      <c r="Q1314" s="289">
        <v>302843</v>
      </c>
      <c r="R1314" s="289">
        <v>302843</v>
      </c>
      <c r="S1314" s="289">
        <v>148696</v>
      </c>
      <c r="T1314" s="289">
        <v>148696</v>
      </c>
      <c r="U1314" s="289">
        <v>15636</v>
      </c>
      <c r="V1314" s="287">
        <v>2017</v>
      </c>
      <c r="W1314" s="404"/>
      <c r="X1314" s="453" t="str">
        <f t="shared" si="20"/>
        <v/>
      </c>
      <c r="Y1314" s="267"/>
    </row>
    <row r="1315" spans="1:25" x14ac:dyDescent="0.2">
      <c r="A1315" s="287">
        <v>58327</v>
      </c>
      <c r="B1315" s="288" t="s">
        <v>59</v>
      </c>
      <c r="C1315" s="288" t="s">
        <v>1387</v>
      </c>
      <c r="D1315" s="288" t="s">
        <v>1480</v>
      </c>
      <c r="E1315" s="288" t="s">
        <v>1481</v>
      </c>
      <c r="F1315" s="287">
        <v>58300</v>
      </c>
      <c r="G1315" s="288" t="s">
        <v>46</v>
      </c>
      <c r="H1315" s="288" t="s">
        <v>1393</v>
      </c>
      <c r="I1315" s="288" t="s">
        <v>63</v>
      </c>
      <c r="J1315" s="287">
        <v>481</v>
      </c>
      <c r="K1315" s="287">
        <v>5</v>
      </c>
      <c r="L1315" s="288" t="s">
        <v>493</v>
      </c>
      <c r="M1315" s="288" t="s">
        <v>56</v>
      </c>
      <c r="N1315" s="288" t="s">
        <v>44</v>
      </c>
      <c r="O1315" s="288" t="s">
        <v>44</v>
      </c>
      <c r="P1315" s="288" t="s">
        <v>1195</v>
      </c>
      <c r="Q1315" s="289">
        <v>214646</v>
      </c>
      <c r="R1315" s="289">
        <v>106840</v>
      </c>
      <c r="S1315" s="289">
        <v>221086</v>
      </c>
      <c r="T1315" s="289">
        <v>110046</v>
      </c>
      <c r="U1315" s="289">
        <v>15079</v>
      </c>
      <c r="V1315" s="287">
        <v>2017</v>
      </c>
      <c r="W1315" s="404"/>
      <c r="X1315" s="453" t="str">
        <f t="shared" si="20"/>
        <v/>
      </c>
      <c r="Y1315" s="267"/>
    </row>
    <row r="1316" spans="1:25" x14ac:dyDescent="0.2">
      <c r="A1316" s="287">
        <v>58362</v>
      </c>
      <c r="B1316" s="288" t="s">
        <v>38</v>
      </c>
      <c r="C1316" s="288" t="s">
        <v>1387</v>
      </c>
      <c r="D1316" s="288" t="s">
        <v>1544</v>
      </c>
      <c r="E1316" s="288" t="s">
        <v>1435</v>
      </c>
      <c r="F1316" s="287">
        <v>57365</v>
      </c>
      <c r="G1316" s="288" t="s">
        <v>86</v>
      </c>
      <c r="H1316" s="288" t="s">
        <v>1393</v>
      </c>
      <c r="I1316" s="288" t="s">
        <v>63</v>
      </c>
      <c r="J1316" s="287">
        <v>22</v>
      </c>
      <c r="K1316" s="287">
        <v>2</v>
      </c>
      <c r="L1316" s="288" t="s">
        <v>57</v>
      </c>
      <c r="M1316" s="288" t="s">
        <v>546</v>
      </c>
      <c r="N1316" s="288" t="s">
        <v>547</v>
      </c>
      <c r="O1316" s="288" t="s">
        <v>547</v>
      </c>
      <c r="P1316" s="288" t="s">
        <v>1387</v>
      </c>
      <c r="Q1316" s="289">
        <v>0</v>
      </c>
      <c r="R1316" s="289">
        <v>0</v>
      </c>
      <c r="S1316" s="289">
        <v>49153</v>
      </c>
      <c r="T1316" s="289">
        <v>49153</v>
      </c>
      <c r="U1316" s="289">
        <v>5335</v>
      </c>
      <c r="V1316" s="287">
        <v>2017</v>
      </c>
      <c r="W1316" s="404"/>
      <c r="X1316" s="453" t="str">
        <f t="shared" si="20"/>
        <v/>
      </c>
      <c r="Y1316" s="267"/>
    </row>
    <row r="1317" spans="1:25" x14ac:dyDescent="0.2">
      <c r="A1317" s="287">
        <v>58365</v>
      </c>
      <c r="B1317" s="288" t="s">
        <v>38</v>
      </c>
      <c r="C1317" s="288" t="s">
        <v>1387</v>
      </c>
      <c r="D1317" s="288" t="s">
        <v>1482</v>
      </c>
      <c r="E1317" s="288" t="s">
        <v>1481</v>
      </c>
      <c r="F1317" s="287">
        <v>58300</v>
      </c>
      <c r="G1317" s="288" t="s">
        <v>46</v>
      </c>
      <c r="H1317" s="288" t="s">
        <v>1393</v>
      </c>
      <c r="I1317" s="288" t="s">
        <v>63</v>
      </c>
      <c r="J1317" s="287">
        <v>92214</v>
      </c>
      <c r="K1317" s="287">
        <v>4</v>
      </c>
      <c r="L1317" s="288" t="s">
        <v>492</v>
      </c>
      <c r="M1317" s="288" t="s">
        <v>1473</v>
      </c>
      <c r="N1317" s="288" t="s">
        <v>44</v>
      </c>
      <c r="O1317" s="288" t="s">
        <v>44</v>
      </c>
      <c r="P1317" s="288" t="s">
        <v>1195</v>
      </c>
      <c r="Q1317" s="289">
        <v>25963</v>
      </c>
      <c r="R1317" s="289">
        <v>25963</v>
      </c>
      <c r="S1317" s="289">
        <v>26743</v>
      </c>
      <c r="T1317" s="289">
        <v>26743</v>
      </c>
      <c r="U1317" s="289">
        <v>3082.86</v>
      </c>
      <c r="V1317" s="287">
        <v>2017</v>
      </c>
      <c r="W1317" s="404"/>
      <c r="X1317" s="453" t="str">
        <f t="shared" si="20"/>
        <v/>
      </c>
      <c r="Y1317" s="267"/>
    </row>
    <row r="1318" spans="1:25" x14ac:dyDescent="0.2">
      <c r="A1318" s="287">
        <v>58385</v>
      </c>
      <c r="B1318" s="288" t="s">
        <v>38</v>
      </c>
      <c r="C1318" s="288" t="s">
        <v>1387</v>
      </c>
      <c r="D1318" s="288" t="s">
        <v>1545</v>
      </c>
      <c r="E1318" s="288" t="s">
        <v>1332</v>
      </c>
      <c r="F1318" s="287">
        <v>56769</v>
      </c>
      <c r="G1318" s="288" t="s">
        <v>86</v>
      </c>
      <c r="H1318" s="288" t="s">
        <v>1393</v>
      </c>
      <c r="I1318" s="288" t="s">
        <v>63</v>
      </c>
      <c r="J1318" s="287">
        <v>22</v>
      </c>
      <c r="K1318" s="287">
        <v>2</v>
      </c>
      <c r="L1318" s="288" t="s">
        <v>57</v>
      </c>
      <c r="M1318" s="288" t="s">
        <v>546</v>
      </c>
      <c r="N1318" s="288" t="s">
        <v>547</v>
      </c>
      <c r="O1318" s="288" t="s">
        <v>547</v>
      </c>
      <c r="P1318" s="288" t="s">
        <v>1387</v>
      </c>
      <c r="Q1318" s="289">
        <v>0</v>
      </c>
      <c r="R1318" s="289">
        <v>0</v>
      </c>
      <c r="S1318" s="289">
        <v>29381</v>
      </c>
      <c r="T1318" s="289">
        <v>29381</v>
      </c>
      <c r="U1318" s="289">
        <v>3189</v>
      </c>
      <c r="V1318" s="287">
        <v>2017</v>
      </c>
      <c r="W1318" s="404"/>
      <c r="X1318" s="453" t="str">
        <f t="shared" si="20"/>
        <v/>
      </c>
      <c r="Y1318" s="267"/>
    </row>
    <row r="1319" spans="1:25" x14ac:dyDescent="0.2">
      <c r="A1319" s="287">
        <v>58387</v>
      </c>
      <c r="B1319" s="288" t="s">
        <v>38</v>
      </c>
      <c r="C1319" s="288" t="s">
        <v>1387</v>
      </c>
      <c r="D1319" s="288" t="s">
        <v>1792</v>
      </c>
      <c r="E1319" s="288" t="s">
        <v>2060</v>
      </c>
      <c r="F1319" s="287">
        <v>59139</v>
      </c>
      <c r="G1319" s="288" t="s">
        <v>86</v>
      </c>
      <c r="H1319" s="288" t="s">
        <v>1393</v>
      </c>
      <c r="I1319" s="288" t="s">
        <v>63</v>
      </c>
      <c r="J1319" s="287">
        <v>22</v>
      </c>
      <c r="K1319" s="287">
        <v>2</v>
      </c>
      <c r="L1319" s="288" t="s">
        <v>57</v>
      </c>
      <c r="M1319" s="288" t="s">
        <v>546</v>
      </c>
      <c r="N1319" s="288" t="s">
        <v>547</v>
      </c>
      <c r="O1319" s="288" t="s">
        <v>547</v>
      </c>
      <c r="P1319" s="288" t="s">
        <v>1387</v>
      </c>
      <c r="Q1319" s="289">
        <v>0</v>
      </c>
      <c r="R1319" s="289">
        <v>0</v>
      </c>
      <c r="S1319" s="289">
        <v>28357</v>
      </c>
      <c r="T1319" s="289">
        <v>28357</v>
      </c>
      <c r="U1319" s="289">
        <v>3078</v>
      </c>
      <c r="V1319" s="287">
        <v>2017</v>
      </c>
      <c r="W1319" s="404"/>
      <c r="X1319" s="453" t="str">
        <f t="shared" si="20"/>
        <v/>
      </c>
      <c r="Y1319" s="267"/>
    </row>
    <row r="1320" spans="1:25" x14ac:dyDescent="0.2">
      <c r="A1320" s="287">
        <v>58399</v>
      </c>
      <c r="B1320" s="288" t="s">
        <v>38</v>
      </c>
      <c r="C1320" s="288" t="s">
        <v>1387</v>
      </c>
      <c r="D1320" s="288" t="s">
        <v>1546</v>
      </c>
      <c r="E1320" s="288" t="s">
        <v>1547</v>
      </c>
      <c r="F1320" s="287">
        <v>58383</v>
      </c>
      <c r="G1320" s="288" t="s">
        <v>62</v>
      </c>
      <c r="H1320" s="288" t="s">
        <v>1392</v>
      </c>
      <c r="I1320" s="288" t="s">
        <v>63</v>
      </c>
      <c r="J1320" s="287">
        <v>562</v>
      </c>
      <c r="K1320" s="287">
        <v>4</v>
      </c>
      <c r="L1320" s="288" t="s">
        <v>492</v>
      </c>
      <c r="M1320" s="288" t="s">
        <v>56</v>
      </c>
      <c r="N1320" s="288" t="s">
        <v>73</v>
      </c>
      <c r="O1320" s="288" t="s">
        <v>54</v>
      </c>
      <c r="P1320" s="288" t="s">
        <v>45</v>
      </c>
      <c r="Q1320" s="289">
        <v>90000</v>
      </c>
      <c r="R1320" s="289">
        <v>90000</v>
      </c>
      <c r="S1320" s="289">
        <v>56702</v>
      </c>
      <c r="T1320" s="289">
        <v>56702</v>
      </c>
      <c r="U1320" s="289">
        <v>4993</v>
      </c>
      <c r="V1320" s="287">
        <v>2017</v>
      </c>
      <c r="W1320" s="404"/>
      <c r="X1320" s="453" t="str">
        <f t="shared" si="20"/>
        <v/>
      </c>
      <c r="Y1320" s="267"/>
    </row>
    <row r="1321" spans="1:25" x14ac:dyDescent="0.2">
      <c r="A1321" s="287">
        <v>58403</v>
      </c>
      <c r="B1321" s="288" t="s">
        <v>38</v>
      </c>
      <c r="C1321" s="288" t="s">
        <v>1387</v>
      </c>
      <c r="D1321" s="288" t="s">
        <v>1548</v>
      </c>
      <c r="E1321" s="288" t="s">
        <v>1971</v>
      </c>
      <c r="F1321" s="287">
        <v>57081</v>
      </c>
      <c r="G1321" s="288" t="s">
        <v>86</v>
      </c>
      <c r="H1321" s="288" t="s">
        <v>1393</v>
      </c>
      <c r="I1321" s="288" t="s">
        <v>63</v>
      </c>
      <c r="J1321" s="287">
        <v>22</v>
      </c>
      <c r="K1321" s="287">
        <v>2</v>
      </c>
      <c r="L1321" s="288" t="s">
        <v>57</v>
      </c>
      <c r="M1321" s="288" t="s">
        <v>546</v>
      </c>
      <c r="N1321" s="288" t="s">
        <v>547</v>
      </c>
      <c r="O1321" s="288" t="s">
        <v>547</v>
      </c>
      <c r="P1321" s="288" t="s">
        <v>1387</v>
      </c>
      <c r="Q1321" s="289">
        <v>0</v>
      </c>
      <c r="R1321" s="289">
        <v>0</v>
      </c>
      <c r="S1321" s="289">
        <v>40491</v>
      </c>
      <c r="T1321" s="289">
        <v>40491</v>
      </c>
      <c r="U1321" s="289">
        <v>4395</v>
      </c>
      <c r="V1321" s="287">
        <v>2017</v>
      </c>
      <c r="W1321" s="404"/>
      <c r="X1321" s="453" t="str">
        <f t="shared" si="20"/>
        <v/>
      </c>
      <c r="Y1321" s="267"/>
    </row>
    <row r="1322" spans="1:25" x14ac:dyDescent="0.2">
      <c r="A1322" s="287">
        <v>58410</v>
      </c>
      <c r="B1322" s="288" t="s">
        <v>38</v>
      </c>
      <c r="C1322" s="288" t="s">
        <v>1387</v>
      </c>
      <c r="D1322" s="288" t="s">
        <v>1549</v>
      </c>
      <c r="E1322" s="288" t="s">
        <v>1971</v>
      </c>
      <c r="F1322" s="287">
        <v>57081</v>
      </c>
      <c r="G1322" s="288" t="s">
        <v>86</v>
      </c>
      <c r="H1322" s="288" t="s">
        <v>1393</v>
      </c>
      <c r="I1322" s="288" t="s">
        <v>63</v>
      </c>
      <c r="J1322" s="287">
        <v>22</v>
      </c>
      <c r="K1322" s="287">
        <v>2</v>
      </c>
      <c r="L1322" s="288" t="s">
        <v>57</v>
      </c>
      <c r="M1322" s="288" t="s">
        <v>546</v>
      </c>
      <c r="N1322" s="288" t="s">
        <v>547</v>
      </c>
      <c r="O1322" s="288" t="s">
        <v>547</v>
      </c>
      <c r="P1322" s="288" t="s">
        <v>1387</v>
      </c>
      <c r="Q1322" s="289">
        <v>0</v>
      </c>
      <c r="R1322" s="289">
        <v>0</v>
      </c>
      <c r="S1322" s="289">
        <v>48021</v>
      </c>
      <c r="T1322" s="289">
        <v>48021</v>
      </c>
      <c r="U1322" s="289">
        <v>5212</v>
      </c>
      <c r="V1322" s="287">
        <v>2017</v>
      </c>
      <c r="W1322" s="404"/>
      <c r="X1322" s="453" t="str">
        <f t="shared" si="20"/>
        <v/>
      </c>
      <c r="Y1322" s="267"/>
    </row>
    <row r="1323" spans="1:25" x14ac:dyDescent="0.2">
      <c r="A1323" s="287">
        <v>58411</v>
      </c>
      <c r="B1323" s="288" t="s">
        <v>38</v>
      </c>
      <c r="C1323" s="288" t="s">
        <v>1387</v>
      </c>
      <c r="D1323" s="288" t="s">
        <v>1550</v>
      </c>
      <c r="E1323" s="288" t="s">
        <v>1971</v>
      </c>
      <c r="F1323" s="287">
        <v>57081</v>
      </c>
      <c r="G1323" s="288" t="s">
        <v>86</v>
      </c>
      <c r="H1323" s="288" t="s">
        <v>1393</v>
      </c>
      <c r="I1323" s="288" t="s">
        <v>63</v>
      </c>
      <c r="J1323" s="287">
        <v>22</v>
      </c>
      <c r="K1323" s="287">
        <v>2</v>
      </c>
      <c r="L1323" s="288" t="s">
        <v>57</v>
      </c>
      <c r="M1323" s="288" t="s">
        <v>546</v>
      </c>
      <c r="N1323" s="288" t="s">
        <v>547</v>
      </c>
      <c r="O1323" s="288" t="s">
        <v>547</v>
      </c>
      <c r="P1323" s="288" t="s">
        <v>1387</v>
      </c>
      <c r="Q1323" s="289">
        <v>0</v>
      </c>
      <c r="R1323" s="289">
        <v>0</v>
      </c>
      <c r="S1323" s="289">
        <v>25226</v>
      </c>
      <c r="T1323" s="289">
        <v>25226</v>
      </c>
      <c r="U1323" s="289">
        <v>2738</v>
      </c>
      <c r="V1323" s="287">
        <v>2017</v>
      </c>
      <c r="W1323" s="404"/>
      <c r="X1323" s="453" t="str">
        <f t="shared" si="20"/>
        <v/>
      </c>
      <c r="Y1323" s="267"/>
    </row>
    <row r="1324" spans="1:25" x14ac:dyDescent="0.2">
      <c r="A1324" s="287">
        <v>58412</v>
      </c>
      <c r="B1324" s="288" t="s">
        <v>38</v>
      </c>
      <c r="C1324" s="288" t="s">
        <v>1387</v>
      </c>
      <c r="D1324" s="288" t="s">
        <v>1793</v>
      </c>
      <c r="E1324" s="288" t="s">
        <v>1971</v>
      </c>
      <c r="F1324" s="287">
        <v>57081</v>
      </c>
      <c r="G1324" s="288" t="s">
        <v>86</v>
      </c>
      <c r="H1324" s="288" t="s">
        <v>1393</v>
      </c>
      <c r="I1324" s="288" t="s">
        <v>63</v>
      </c>
      <c r="J1324" s="287">
        <v>22</v>
      </c>
      <c r="K1324" s="287">
        <v>2</v>
      </c>
      <c r="L1324" s="288" t="s">
        <v>57</v>
      </c>
      <c r="M1324" s="288" t="s">
        <v>546</v>
      </c>
      <c r="N1324" s="288" t="s">
        <v>547</v>
      </c>
      <c r="O1324" s="288" t="s">
        <v>547</v>
      </c>
      <c r="P1324" s="288" t="s">
        <v>1387</v>
      </c>
      <c r="Q1324" s="289">
        <v>0</v>
      </c>
      <c r="R1324" s="289">
        <v>0</v>
      </c>
      <c r="S1324" s="289">
        <v>13118</v>
      </c>
      <c r="T1324" s="289">
        <v>13118</v>
      </c>
      <c r="U1324" s="289">
        <v>1424</v>
      </c>
      <c r="V1324" s="287">
        <v>2017</v>
      </c>
      <c r="W1324" s="404"/>
      <c r="X1324" s="453" t="str">
        <f t="shared" si="20"/>
        <v/>
      </c>
      <c r="Y1324" s="267"/>
    </row>
    <row r="1325" spans="1:25" x14ac:dyDescent="0.2">
      <c r="A1325" s="287">
        <v>58423</v>
      </c>
      <c r="B1325" s="288" t="s">
        <v>38</v>
      </c>
      <c r="C1325" s="288" t="s">
        <v>1387</v>
      </c>
      <c r="D1325" s="288" t="s">
        <v>1794</v>
      </c>
      <c r="E1325" s="288" t="s">
        <v>1971</v>
      </c>
      <c r="F1325" s="287">
        <v>57081</v>
      </c>
      <c r="G1325" s="288" t="s">
        <v>86</v>
      </c>
      <c r="H1325" s="288" t="s">
        <v>1393</v>
      </c>
      <c r="I1325" s="288" t="s">
        <v>63</v>
      </c>
      <c r="J1325" s="287">
        <v>22</v>
      </c>
      <c r="K1325" s="287">
        <v>2</v>
      </c>
      <c r="L1325" s="288" t="s">
        <v>57</v>
      </c>
      <c r="M1325" s="288" t="s">
        <v>546</v>
      </c>
      <c r="N1325" s="288" t="s">
        <v>547</v>
      </c>
      <c r="O1325" s="288" t="s">
        <v>547</v>
      </c>
      <c r="P1325" s="288" t="s">
        <v>1387</v>
      </c>
      <c r="Q1325" s="289">
        <v>0</v>
      </c>
      <c r="R1325" s="289">
        <v>0</v>
      </c>
      <c r="S1325" s="289">
        <v>35599</v>
      </c>
      <c r="T1325" s="289">
        <v>35599</v>
      </c>
      <c r="U1325" s="289">
        <v>3864</v>
      </c>
      <c r="V1325" s="287">
        <v>2017</v>
      </c>
      <c r="W1325" s="404"/>
      <c r="X1325" s="453" t="str">
        <f t="shared" si="20"/>
        <v/>
      </c>
      <c r="Y1325" s="267"/>
    </row>
    <row r="1326" spans="1:25" x14ac:dyDescent="0.2">
      <c r="A1326" s="287">
        <v>58507</v>
      </c>
      <c r="B1326" s="288" t="s">
        <v>59</v>
      </c>
      <c r="C1326" s="288" t="s">
        <v>1387</v>
      </c>
      <c r="D1326" s="288" t="s">
        <v>1551</v>
      </c>
      <c r="E1326" s="288" t="s">
        <v>1552</v>
      </c>
      <c r="F1326" s="287">
        <v>58487</v>
      </c>
      <c r="G1326" s="288" t="s">
        <v>62</v>
      </c>
      <c r="H1326" s="288" t="s">
        <v>1392</v>
      </c>
      <c r="I1326" s="288" t="s">
        <v>63</v>
      </c>
      <c r="J1326" s="287">
        <v>622</v>
      </c>
      <c r="K1326" s="287">
        <v>5</v>
      </c>
      <c r="L1326" s="288" t="s">
        <v>493</v>
      </c>
      <c r="M1326" s="288" t="s">
        <v>55</v>
      </c>
      <c r="N1326" s="288" t="s">
        <v>51</v>
      </c>
      <c r="O1326" s="288" t="s">
        <v>51</v>
      </c>
      <c r="P1326" s="288" t="s">
        <v>52</v>
      </c>
      <c r="Q1326" s="289">
        <v>889</v>
      </c>
      <c r="R1326" s="289">
        <v>749</v>
      </c>
      <c r="S1326" s="289">
        <v>4894</v>
      </c>
      <c r="T1326" s="289">
        <v>4125</v>
      </c>
      <c r="U1326" s="289">
        <v>333.05599999999998</v>
      </c>
      <c r="V1326" s="287">
        <v>2017</v>
      </c>
      <c r="W1326" s="404"/>
      <c r="X1326" s="453" t="str">
        <f t="shared" si="20"/>
        <v/>
      </c>
      <c r="Y1326" s="267"/>
    </row>
    <row r="1327" spans="1:25" x14ac:dyDescent="0.2">
      <c r="A1327" s="287">
        <v>58507</v>
      </c>
      <c r="B1327" s="288" t="s">
        <v>59</v>
      </c>
      <c r="C1327" s="288" t="s">
        <v>1387</v>
      </c>
      <c r="D1327" s="288" t="s">
        <v>1551</v>
      </c>
      <c r="E1327" s="288" t="s">
        <v>1552</v>
      </c>
      <c r="F1327" s="287">
        <v>58487</v>
      </c>
      <c r="G1327" s="288" t="s">
        <v>62</v>
      </c>
      <c r="H1327" s="288" t="s">
        <v>1392</v>
      </c>
      <c r="I1327" s="288" t="s">
        <v>63</v>
      </c>
      <c r="J1327" s="287">
        <v>622</v>
      </c>
      <c r="K1327" s="287">
        <v>5</v>
      </c>
      <c r="L1327" s="288" t="s">
        <v>493</v>
      </c>
      <c r="M1327" s="288" t="s">
        <v>55</v>
      </c>
      <c r="N1327" s="288" t="s">
        <v>44</v>
      </c>
      <c r="O1327" s="288" t="s">
        <v>44</v>
      </c>
      <c r="P1327" s="288" t="s">
        <v>1195</v>
      </c>
      <c r="Q1327" s="289">
        <v>390235</v>
      </c>
      <c r="R1327" s="289">
        <v>329213</v>
      </c>
      <c r="S1327" s="289">
        <v>401942</v>
      </c>
      <c r="T1327" s="289">
        <v>339088</v>
      </c>
      <c r="U1327" s="289">
        <v>27378.944</v>
      </c>
      <c r="V1327" s="287">
        <v>2017</v>
      </c>
      <c r="W1327" s="404"/>
      <c r="X1327" s="453" t="str">
        <f t="shared" si="20"/>
        <v/>
      </c>
      <c r="Y1327" s="267"/>
    </row>
    <row r="1328" spans="1:25" x14ac:dyDescent="0.2">
      <c r="A1328" s="287">
        <v>58507</v>
      </c>
      <c r="B1328" s="288" t="s">
        <v>59</v>
      </c>
      <c r="C1328" s="288" t="s">
        <v>1387</v>
      </c>
      <c r="D1328" s="288" t="s">
        <v>1551</v>
      </c>
      <c r="E1328" s="288" t="s">
        <v>1552</v>
      </c>
      <c r="F1328" s="287">
        <v>58487</v>
      </c>
      <c r="G1328" s="288" t="s">
        <v>62</v>
      </c>
      <c r="H1328" s="288" t="s">
        <v>1392</v>
      </c>
      <c r="I1328" s="288" t="s">
        <v>63</v>
      </c>
      <c r="J1328" s="287">
        <v>622</v>
      </c>
      <c r="K1328" s="287">
        <v>5</v>
      </c>
      <c r="L1328" s="288" t="s">
        <v>493</v>
      </c>
      <c r="M1328" s="288" t="s">
        <v>56</v>
      </c>
      <c r="N1328" s="288" t="s">
        <v>51</v>
      </c>
      <c r="O1328" s="288" t="s">
        <v>51</v>
      </c>
      <c r="P1328" s="288" t="s">
        <v>52</v>
      </c>
      <c r="Q1328" s="289">
        <v>1935</v>
      </c>
      <c r="R1328" s="289">
        <v>962</v>
      </c>
      <c r="S1328" s="289">
        <v>10645</v>
      </c>
      <c r="T1328" s="289">
        <v>5301</v>
      </c>
      <c r="U1328" s="289">
        <v>427.95100000000002</v>
      </c>
      <c r="V1328" s="287">
        <v>2017</v>
      </c>
      <c r="W1328" s="404"/>
      <c r="X1328" s="453" t="str">
        <f t="shared" si="20"/>
        <v/>
      </c>
      <c r="Y1328" s="267"/>
    </row>
    <row r="1329" spans="1:25" x14ac:dyDescent="0.2">
      <c r="A1329" s="287">
        <v>58507</v>
      </c>
      <c r="B1329" s="288" t="s">
        <v>59</v>
      </c>
      <c r="C1329" s="288" t="s">
        <v>1387</v>
      </c>
      <c r="D1329" s="288" t="s">
        <v>1551</v>
      </c>
      <c r="E1329" s="288" t="s">
        <v>1552</v>
      </c>
      <c r="F1329" s="287">
        <v>58487</v>
      </c>
      <c r="G1329" s="288" t="s">
        <v>62</v>
      </c>
      <c r="H1329" s="288" t="s">
        <v>1392</v>
      </c>
      <c r="I1329" s="288" t="s">
        <v>63</v>
      </c>
      <c r="J1329" s="287">
        <v>622</v>
      </c>
      <c r="K1329" s="287">
        <v>5</v>
      </c>
      <c r="L1329" s="288" t="s">
        <v>493</v>
      </c>
      <c r="M1329" s="288" t="s">
        <v>56</v>
      </c>
      <c r="N1329" s="288" t="s">
        <v>44</v>
      </c>
      <c r="O1329" s="288" t="s">
        <v>44</v>
      </c>
      <c r="P1329" s="288" t="s">
        <v>1195</v>
      </c>
      <c r="Q1329" s="289">
        <v>17216</v>
      </c>
      <c r="R1329" s="289">
        <v>8575</v>
      </c>
      <c r="S1329" s="289">
        <v>17733</v>
      </c>
      <c r="T1329" s="289">
        <v>8831</v>
      </c>
      <c r="U1329" s="289">
        <v>713.04899999999998</v>
      </c>
      <c r="V1329" s="287">
        <v>2017</v>
      </c>
      <c r="W1329" s="404"/>
      <c r="X1329" s="453" t="str">
        <f t="shared" si="20"/>
        <v/>
      </c>
      <c r="Y1329" s="267"/>
    </row>
    <row r="1330" spans="1:25" x14ac:dyDescent="0.2">
      <c r="A1330" s="287">
        <v>58534</v>
      </c>
      <c r="B1330" s="288" t="s">
        <v>38</v>
      </c>
      <c r="C1330" s="288" t="s">
        <v>1387</v>
      </c>
      <c r="D1330" s="288" t="s">
        <v>1487</v>
      </c>
      <c r="E1330" s="288" t="s">
        <v>1487</v>
      </c>
      <c r="F1330" s="287">
        <v>58506</v>
      </c>
      <c r="G1330" s="288" t="s">
        <v>86</v>
      </c>
      <c r="H1330" s="288" t="s">
        <v>1393</v>
      </c>
      <c r="I1330" s="288" t="s">
        <v>63</v>
      </c>
      <c r="J1330" s="287">
        <v>22</v>
      </c>
      <c r="K1330" s="287">
        <v>2</v>
      </c>
      <c r="L1330" s="288" t="s">
        <v>57</v>
      </c>
      <c r="M1330" s="288" t="s">
        <v>546</v>
      </c>
      <c r="N1330" s="288" t="s">
        <v>547</v>
      </c>
      <c r="O1330" s="288" t="s">
        <v>547</v>
      </c>
      <c r="P1330" s="288" t="s">
        <v>1387</v>
      </c>
      <c r="Q1330" s="289">
        <v>0</v>
      </c>
      <c r="R1330" s="289">
        <v>0</v>
      </c>
      <c r="S1330" s="289">
        <v>49823</v>
      </c>
      <c r="T1330" s="289">
        <v>49823</v>
      </c>
      <c r="U1330" s="289">
        <v>5408</v>
      </c>
      <c r="V1330" s="287">
        <v>2017</v>
      </c>
      <c r="W1330" s="404"/>
      <c r="X1330" s="453" t="str">
        <f t="shared" si="20"/>
        <v/>
      </c>
      <c r="Y1330" s="267"/>
    </row>
    <row r="1331" spans="1:25" x14ac:dyDescent="0.2">
      <c r="A1331" s="287">
        <v>58541</v>
      </c>
      <c r="B1331" s="288" t="s">
        <v>38</v>
      </c>
      <c r="C1331" s="288" t="s">
        <v>1387</v>
      </c>
      <c r="D1331" s="288" t="s">
        <v>1553</v>
      </c>
      <c r="E1331" s="288" t="s">
        <v>1553</v>
      </c>
      <c r="F1331" s="287">
        <v>58511</v>
      </c>
      <c r="G1331" s="288" t="s">
        <v>94</v>
      </c>
      <c r="H1331" s="288" t="s">
        <v>1393</v>
      </c>
      <c r="I1331" s="288" t="s">
        <v>63</v>
      </c>
      <c r="J1331" s="287">
        <v>22</v>
      </c>
      <c r="K1331" s="287">
        <v>2</v>
      </c>
      <c r="L1331" s="288" t="s">
        <v>57</v>
      </c>
      <c r="M1331" s="288" t="s">
        <v>546</v>
      </c>
      <c r="N1331" s="288" t="s">
        <v>547</v>
      </c>
      <c r="O1331" s="288" t="s">
        <v>547</v>
      </c>
      <c r="P1331" s="288" t="s">
        <v>1387</v>
      </c>
      <c r="Q1331" s="289">
        <v>0</v>
      </c>
      <c r="R1331" s="289">
        <v>0</v>
      </c>
      <c r="S1331" s="289">
        <v>24394</v>
      </c>
      <c r="T1331" s="289">
        <v>24394</v>
      </c>
      <c r="U1331" s="289">
        <v>2648</v>
      </c>
      <c r="V1331" s="287">
        <v>2017</v>
      </c>
      <c r="W1331" s="404"/>
      <c r="X1331" s="453" t="str">
        <f t="shared" si="20"/>
        <v/>
      </c>
      <c r="Y1331" s="267"/>
    </row>
    <row r="1332" spans="1:25" x14ac:dyDescent="0.2">
      <c r="A1332" s="287">
        <v>58550</v>
      </c>
      <c r="B1332" s="288" t="s">
        <v>38</v>
      </c>
      <c r="C1332" s="288" t="s">
        <v>1387</v>
      </c>
      <c r="D1332" s="288" t="s">
        <v>1554</v>
      </c>
      <c r="E1332" s="288" t="s">
        <v>1972</v>
      </c>
      <c r="F1332" s="287">
        <v>58491</v>
      </c>
      <c r="G1332" s="288" t="s">
        <v>62</v>
      </c>
      <c r="H1332" s="288" t="s">
        <v>1392</v>
      </c>
      <c r="I1332" s="288" t="s">
        <v>63</v>
      </c>
      <c r="J1332" s="287">
        <v>22</v>
      </c>
      <c r="K1332" s="287">
        <v>2</v>
      </c>
      <c r="L1332" s="288" t="s">
        <v>57</v>
      </c>
      <c r="M1332" s="288" t="s">
        <v>546</v>
      </c>
      <c r="N1332" s="288" t="s">
        <v>547</v>
      </c>
      <c r="O1332" s="288" t="s">
        <v>547</v>
      </c>
      <c r="P1332" s="288" t="s">
        <v>1387</v>
      </c>
      <c r="Q1332" s="289">
        <v>0</v>
      </c>
      <c r="R1332" s="289">
        <v>0</v>
      </c>
      <c r="S1332" s="289">
        <v>30630</v>
      </c>
      <c r="T1332" s="289">
        <v>30630</v>
      </c>
      <c r="U1332" s="289">
        <v>3325</v>
      </c>
      <c r="V1332" s="287">
        <v>2017</v>
      </c>
      <c r="W1332" s="404"/>
      <c r="X1332" s="453" t="str">
        <f t="shared" si="20"/>
        <v/>
      </c>
      <c r="Y1332" s="267"/>
    </row>
    <row r="1333" spans="1:25" x14ac:dyDescent="0.2">
      <c r="A1333" s="287">
        <v>58551</v>
      </c>
      <c r="B1333" s="288" t="s">
        <v>38</v>
      </c>
      <c r="C1333" s="288" t="s">
        <v>1387</v>
      </c>
      <c r="D1333" s="288" t="s">
        <v>1795</v>
      </c>
      <c r="E1333" s="288" t="s">
        <v>1555</v>
      </c>
      <c r="F1333" s="287">
        <v>58468</v>
      </c>
      <c r="G1333" s="288" t="s">
        <v>46</v>
      </c>
      <c r="H1333" s="288" t="s">
        <v>1393</v>
      </c>
      <c r="I1333" s="288" t="s">
        <v>63</v>
      </c>
      <c r="J1333" s="287">
        <v>22</v>
      </c>
      <c r="K1333" s="287">
        <v>2</v>
      </c>
      <c r="L1333" s="288" t="s">
        <v>57</v>
      </c>
      <c r="M1333" s="288" t="s">
        <v>1473</v>
      </c>
      <c r="N1333" s="288" t="s">
        <v>44</v>
      </c>
      <c r="O1333" s="288" t="s">
        <v>44</v>
      </c>
      <c r="P1333" s="288" t="s">
        <v>1195</v>
      </c>
      <c r="Q1333" s="289">
        <v>776963</v>
      </c>
      <c r="R1333" s="289">
        <v>776963</v>
      </c>
      <c r="S1333" s="289">
        <v>794057</v>
      </c>
      <c r="T1333" s="289">
        <v>794057</v>
      </c>
      <c r="U1333" s="289">
        <v>112291</v>
      </c>
      <c r="V1333" s="287">
        <v>2017</v>
      </c>
      <c r="W1333" s="404"/>
      <c r="X1333" s="453" t="str">
        <f t="shared" si="20"/>
        <v/>
      </c>
      <c r="Y1333" s="267"/>
    </row>
    <row r="1334" spans="1:25" x14ac:dyDescent="0.2">
      <c r="A1334" s="287">
        <v>58554</v>
      </c>
      <c r="B1334" s="288" t="s">
        <v>38</v>
      </c>
      <c r="C1334" s="288" t="s">
        <v>1387</v>
      </c>
      <c r="D1334" s="288" t="s">
        <v>1796</v>
      </c>
      <c r="E1334" s="288" t="s">
        <v>1555</v>
      </c>
      <c r="F1334" s="287">
        <v>58468</v>
      </c>
      <c r="G1334" s="288" t="s">
        <v>46</v>
      </c>
      <c r="H1334" s="288" t="s">
        <v>1393</v>
      </c>
      <c r="I1334" s="288" t="s">
        <v>63</v>
      </c>
      <c r="J1334" s="287">
        <v>22</v>
      </c>
      <c r="K1334" s="287">
        <v>2</v>
      </c>
      <c r="L1334" s="288" t="s">
        <v>57</v>
      </c>
      <c r="M1334" s="288" t="s">
        <v>546</v>
      </c>
      <c r="N1334" s="288" t="s">
        <v>547</v>
      </c>
      <c r="O1334" s="288" t="s">
        <v>547</v>
      </c>
      <c r="P1334" s="288" t="s">
        <v>1387</v>
      </c>
      <c r="Q1334" s="289">
        <v>0</v>
      </c>
      <c r="R1334" s="289">
        <v>0</v>
      </c>
      <c r="S1334" s="289">
        <v>88335</v>
      </c>
      <c r="T1334" s="289">
        <v>88335</v>
      </c>
      <c r="U1334" s="289">
        <v>9588</v>
      </c>
      <c r="V1334" s="287">
        <v>2017</v>
      </c>
      <c r="W1334" s="404"/>
      <c r="X1334" s="453" t="str">
        <f t="shared" si="20"/>
        <v/>
      </c>
      <c r="Y1334" s="267"/>
    </row>
    <row r="1335" spans="1:25" x14ac:dyDescent="0.2">
      <c r="A1335" s="287">
        <v>58561</v>
      </c>
      <c r="B1335" s="288" t="s">
        <v>38</v>
      </c>
      <c r="C1335" s="288" t="s">
        <v>1387</v>
      </c>
      <c r="D1335" s="288" t="s">
        <v>1556</v>
      </c>
      <c r="E1335" s="288" t="s">
        <v>1332</v>
      </c>
      <c r="F1335" s="287">
        <v>56769</v>
      </c>
      <c r="G1335" s="288" t="s">
        <v>86</v>
      </c>
      <c r="H1335" s="288" t="s">
        <v>1393</v>
      </c>
      <c r="I1335" s="288" t="s">
        <v>63</v>
      </c>
      <c r="J1335" s="287">
        <v>22</v>
      </c>
      <c r="K1335" s="287">
        <v>2</v>
      </c>
      <c r="L1335" s="288" t="s">
        <v>57</v>
      </c>
      <c r="M1335" s="288" t="s">
        <v>546</v>
      </c>
      <c r="N1335" s="288" t="s">
        <v>547</v>
      </c>
      <c r="O1335" s="288" t="s">
        <v>547</v>
      </c>
      <c r="P1335" s="288" t="s">
        <v>1387</v>
      </c>
      <c r="Q1335" s="289">
        <v>0</v>
      </c>
      <c r="R1335" s="289">
        <v>0</v>
      </c>
      <c r="S1335" s="289">
        <v>21044</v>
      </c>
      <c r="T1335" s="289">
        <v>21044</v>
      </c>
      <c r="U1335" s="289">
        <v>2284</v>
      </c>
      <c r="V1335" s="287">
        <v>2017</v>
      </c>
      <c r="W1335" s="404"/>
      <c r="X1335" s="453" t="str">
        <f t="shared" si="20"/>
        <v/>
      </c>
      <c r="Y1335" s="267"/>
    </row>
    <row r="1336" spans="1:25" x14ac:dyDescent="0.2">
      <c r="A1336" s="287">
        <v>58568</v>
      </c>
      <c r="B1336" s="288" t="s">
        <v>38</v>
      </c>
      <c r="C1336" s="288" t="s">
        <v>1387</v>
      </c>
      <c r="D1336" s="288" t="s">
        <v>1797</v>
      </c>
      <c r="E1336" s="288" t="s">
        <v>1353</v>
      </c>
      <c r="F1336" s="287">
        <v>56999</v>
      </c>
      <c r="G1336" s="288" t="s">
        <v>86</v>
      </c>
      <c r="H1336" s="288" t="s">
        <v>1393</v>
      </c>
      <c r="I1336" s="288" t="s">
        <v>63</v>
      </c>
      <c r="J1336" s="287">
        <v>22</v>
      </c>
      <c r="K1336" s="287">
        <v>1</v>
      </c>
      <c r="L1336" s="288" t="s">
        <v>39</v>
      </c>
      <c r="M1336" s="288" t="s">
        <v>546</v>
      </c>
      <c r="N1336" s="288" t="s">
        <v>547</v>
      </c>
      <c r="O1336" s="288" t="s">
        <v>547</v>
      </c>
      <c r="P1336" s="288" t="s">
        <v>1387</v>
      </c>
      <c r="Q1336" s="289">
        <v>0</v>
      </c>
      <c r="R1336" s="289">
        <v>0</v>
      </c>
      <c r="S1336" s="289">
        <v>39939</v>
      </c>
      <c r="T1336" s="289">
        <v>39939</v>
      </c>
      <c r="U1336" s="289">
        <v>4334.9399999999996</v>
      </c>
      <c r="V1336" s="287">
        <v>2017</v>
      </c>
      <c r="W1336" s="404"/>
      <c r="X1336" s="453" t="str">
        <f t="shared" si="20"/>
        <v/>
      </c>
      <c r="Y1336" s="267"/>
    </row>
    <row r="1337" spans="1:25" x14ac:dyDescent="0.2">
      <c r="A1337" s="287">
        <v>58583</v>
      </c>
      <c r="B1337" s="288" t="s">
        <v>38</v>
      </c>
      <c r="C1337" s="288" t="s">
        <v>1387</v>
      </c>
      <c r="D1337" s="288" t="s">
        <v>1557</v>
      </c>
      <c r="E1337" s="288" t="s">
        <v>1558</v>
      </c>
      <c r="F1337" s="287">
        <v>58541</v>
      </c>
      <c r="G1337" s="288" t="s">
        <v>140</v>
      </c>
      <c r="H1337" s="288" t="s">
        <v>1393</v>
      </c>
      <c r="I1337" s="288" t="s">
        <v>63</v>
      </c>
      <c r="J1337" s="287">
        <v>22</v>
      </c>
      <c r="K1337" s="287">
        <v>2</v>
      </c>
      <c r="L1337" s="288" t="s">
        <v>57</v>
      </c>
      <c r="M1337" s="288" t="s">
        <v>546</v>
      </c>
      <c r="N1337" s="288" t="s">
        <v>547</v>
      </c>
      <c r="O1337" s="288" t="s">
        <v>547</v>
      </c>
      <c r="P1337" s="288" t="s">
        <v>1387</v>
      </c>
      <c r="Q1337" s="289">
        <v>0</v>
      </c>
      <c r="R1337" s="289">
        <v>0</v>
      </c>
      <c r="S1337" s="289">
        <v>41854</v>
      </c>
      <c r="T1337" s="289">
        <v>41854</v>
      </c>
      <c r="U1337" s="289">
        <v>4543</v>
      </c>
      <c r="V1337" s="287">
        <v>2017</v>
      </c>
      <c r="W1337" s="404"/>
      <c r="X1337" s="453" t="str">
        <f t="shared" si="20"/>
        <v/>
      </c>
      <c r="Y1337" s="267"/>
    </row>
    <row r="1338" spans="1:25" x14ac:dyDescent="0.2">
      <c r="A1338" s="287">
        <v>58586</v>
      </c>
      <c r="B1338" s="288" t="s">
        <v>38</v>
      </c>
      <c r="C1338" s="288" t="s">
        <v>1387</v>
      </c>
      <c r="D1338" s="288" t="s">
        <v>1559</v>
      </c>
      <c r="E1338" s="288" t="s">
        <v>2061</v>
      </c>
      <c r="F1338" s="287">
        <v>60947</v>
      </c>
      <c r="G1338" s="288" t="s">
        <v>86</v>
      </c>
      <c r="H1338" s="288" t="s">
        <v>1393</v>
      </c>
      <c r="I1338" s="288" t="s">
        <v>63</v>
      </c>
      <c r="J1338" s="287">
        <v>22</v>
      </c>
      <c r="K1338" s="287">
        <v>2</v>
      </c>
      <c r="L1338" s="288" t="s">
        <v>57</v>
      </c>
      <c r="M1338" s="288" t="s">
        <v>546</v>
      </c>
      <c r="N1338" s="288" t="s">
        <v>547</v>
      </c>
      <c r="O1338" s="288" t="s">
        <v>547</v>
      </c>
      <c r="P1338" s="288" t="s">
        <v>1387</v>
      </c>
      <c r="Q1338" s="289">
        <v>0</v>
      </c>
      <c r="R1338" s="289">
        <v>0</v>
      </c>
      <c r="S1338" s="289">
        <v>23078</v>
      </c>
      <c r="T1338" s="289">
        <v>23078</v>
      </c>
      <c r="U1338" s="289">
        <v>2505</v>
      </c>
      <c r="V1338" s="287">
        <v>2017</v>
      </c>
      <c r="W1338" s="404"/>
      <c r="X1338" s="453" t="str">
        <f t="shared" si="20"/>
        <v/>
      </c>
      <c r="Y1338" s="267"/>
    </row>
    <row r="1339" spans="1:25" x14ac:dyDescent="0.2">
      <c r="A1339" s="287">
        <v>58595</v>
      </c>
      <c r="B1339" s="288" t="s">
        <v>38</v>
      </c>
      <c r="C1339" s="288" t="s">
        <v>1387</v>
      </c>
      <c r="D1339" s="288" t="s">
        <v>1560</v>
      </c>
      <c r="E1339" s="288" t="s">
        <v>1561</v>
      </c>
      <c r="F1339" s="287">
        <v>58550</v>
      </c>
      <c r="G1339" s="288" t="s">
        <v>101</v>
      </c>
      <c r="H1339" s="288" t="s">
        <v>1393</v>
      </c>
      <c r="I1339" s="288" t="s">
        <v>63</v>
      </c>
      <c r="J1339" s="287">
        <v>22</v>
      </c>
      <c r="K1339" s="287">
        <v>2</v>
      </c>
      <c r="L1339" s="288" t="s">
        <v>57</v>
      </c>
      <c r="M1339" s="288" t="s">
        <v>47</v>
      </c>
      <c r="N1339" s="288" t="s">
        <v>74</v>
      </c>
      <c r="O1339" s="288" t="s">
        <v>75</v>
      </c>
      <c r="P1339" s="288" t="s">
        <v>50</v>
      </c>
      <c r="Q1339" s="289">
        <v>61624</v>
      </c>
      <c r="R1339" s="289">
        <v>61624</v>
      </c>
      <c r="S1339" s="289">
        <v>545313</v>
      </c>
      <c r="T1339" s="289">
        <v>545313</v>
      </c>
      <c r="U1339" s="289">
        <v>33251</v>
      </c>
      <c r="V1339" s="287">
        <v>2017</v>
      </c>
      <c r="W1339" s="404"/>
      <c r="X1339" s="453">
        <f t="shared" si="20"/>
        <v>16.399897747436167</v>
      </c>
      <c r="Y1339" s="267"/>
    </row>
    <row r="1340" spans="1:25" x14ac:dyDescent="0.2">
      <c r="A1340" s="287">
        <v>58608</v>
      </c>
      <c r="B1340" s="288" t="s">
        <v>38</v>
      </c>
      <c r="C1340" s="288" t="s">
        <v>1387</v>
      </c>
      <c r="D1340" s="288" t="s">
        <v>1973</v>
      </c>
      <c r="E1340" s="288" t="s">
        <v>1974</v>
      </c>
      <c r="F1340" s="287">
        <v>58565</v>
      </c>
      <c r="G1340" s="288" t="s">
        <v>95</v>
      </c>
      <c r="H1340" s="288" t="s">
        <v>1393</v>
      </c>
      <c r="I1340" s="288" t="s">
        <v>63</v>
      </c>
      <c r="J1340" s="287">
        <v>22</v>
      </c>
      <c r="K1340" s="287">
        <v>2</v>
      </c>
      <c r="L1340" s="288" t="s">
        <v>57</v>
      </c>
      <c r="M1340" s="288" t="s">
        <v>76</v>
      </c>
      <c r="N1340" s="288" t="s">
        <v>77</v>
      </c>
      <c r="O1340" s="288" t="s">
        <v>77</v>
      </c>
      <c r="P1340" s="288" t="s">
        <v>1387</v>
      </c>
      <c r="Q1340" s="289">
        <v>0</v>
      </c>
      <c r="R1340" s="289">
        <v>0</v>
      </c>
      <c r="S1340" s="289">
        <v>908162</v>
      </c>
      <c r="T1340" s="289">
        <v>908162</v>
      </c>
      <c r="U1340" s="289">
        <v>98574</v>
      </c>
      <c r="V1340" s="287">
        <v>2017</v>
      </c>
      <c r="W1340" s="404"/>
      <c r="X1340" s="453" t="str">
        <f t="shared" si="20"/>
        <v/>
      </c>
      <c r="Y1340" s="267"/>
    </row>
    <row r="1341" spans="1:25" x14ac:dyDescent="0.2">
      <c r="A1341" s="287">
        <v>58620</v>
      </c>
      <c r="B1341" s="288" t="s">
        <v>38</v>
      </c>
      <c r="C1341" s="288" t="s">
        <v>1387</v>
      </c>
      <c r="D1341" s="288" t="s">
        <v>2312</v>
      </c>
      <c r="E1341" s="288" t="s">
        <v>2313</v>
      </c>
      <c r="F1341" s="287">
        <v>58574</v>
      </c>
      <c r="G1341" s="288" t="s">
        <v>95</v>
      </c>
      <c r="H1341" s="288" t="s">
        <v>1393</v>
      </c>
      <c r="I1341" s="288" t="s">
        <v>63</v>
      </c>
      <c r="J1341" s="287">
        <v>22</v>
      </c>
      <c r="K1341" s="287">
        <v>2</v>
      </c>
      <c r="L1341" s="288" t="s">
        <v>57</v>
      </c>
      <c r="M1341" s="288" t="s">
        <v>76</v>
      </c>
      <c r="N1341" s="288" t="s">
        <v>77</v>
      </c>
      <c r="O1341" s="288" t="s">
        <v>77</v>
      </c>
      <c r="P1341" s="288" t="s">
        <v>1387</v>
      </c>
      <c r="Q1341" s="289">
        <v>0</v>
      </c>
      <c r="R1341" s="289">
        <v>0</v>
      </c>
      <c r="S1341" s="289">
        <v>97630</v>
      </c>
      <c r="T1341" s="289">
        <v>97630</v>
      </c>
      <c r="U1341" s="289">
        <v>10597</v>
      </c>
      <c r="V1341" s="287">
        <v>2017</v>
      </c>
      <c r="W1341" s="404"/>
      <c r="X1341" s="453" t="str">
        <f t="shared" si="20"/>
        <v/>
      </c>
      <c r="Y1341" s="267"/>
    </row>
    <row r="1342" spans="1:25" x14ac:dyDescent="0.2">
      <c r="A1342" s="287">
        <v>58624</v>
      </c>
      <c r="B1342" s="288" t="s">
        <v>38</v>
      </c>
      <c r="C1342" s="288" t="s">
        <v>1387</v>
      </c>
      <c r="D1342" s="288" t="s">
        <v>1798</v>
      </c>
      <c r="E1342" s="288" t="s">
        <v>1799</v>
      </c>
      <c r="F1342" s="287">
        <v>58578</v>
      </c>
      <c r="G1342" s="288" t="s">
        <v>86</v>
      </c>
      <c r="H1342" s="288" t="s">
        <v>1393</v>
      </c>
      <c r="I1342" s="288" t="s">
        <v>63</v>
      </c>
      <c r="J1342" s="287">
        <v>22</v>
      </c>
      <c r="K1342" s="287">
        <v>2</v>
      </c>
      <c r="L1342" s="288" t="s">
        <v>57</v>
      </c>
      <c r="M1342" s="288" t="s">
        <v>546</v>
      </c>
      <c r="N1342" s="288" t="s">
        <v>547</v>
      </c>
      <c r="O1342" s="288" t="s">
        <v>547</v>
      </c>
      <c r="P1342" s="288" t="s">
        <v>1387</v>
      </c>
      <c r="Q1342" s="289">
        <v>0</v>
      </c>
      <c r="R1342" s="289">
        <v>0</v>
      </c>
      <c r="S1342" s="289">
        <v>20491</v>
      </c>
      <c r="T1342" s="289">
        <v>20491</v>
      </c>
      <c r="U1342" s="289">
        <v>2224</v>
      </c>
      <c r="V1342" s="287">
        <v>2017</v>
      </c>
      <c r="W1342" s="404"/>
      <c r="X1342" s="453" t="str">
        <f t="shared" si="20"/>
        <v/>
      </c>
      <c r="Y1342" s="267"/>
    </row>
    <row r="1343" spans="1:25" x14ac:dyDescent="0.2">
      <c r="A1343" s="287">
        <v>58647</v>
      </c>
      <c r="B1343" s="288" t="s">
        <v>38</v>
      </c>
      <c r="C1343" s="288" t="s">
        <v>1387</v>
      </c>
      <c r="D1343" s="288" t="s">
        <v>1975</v>
      </c>
      <c r="E1343" s="288" t="s">
        <v>1435</v>
      </c>
      <c r="F1343" s="287">
        <v>57365</v>
      </c>
      <c r="G1343" s="288" t="s">
        <v>62</v>
      </c>
      <c r="H1343" s="288" t="s">
        <v>1392</v>
      </c>
      <c r="I1343" s="288" t="s">
        <v>63</v>
      </c>
      <c r="J1343" s="287">
        <v>22</v>
      </c>
      <c r="K1343" s="287">
        <v>2</v>
      </c>
      <c r="L1343" s="288" t="s">
        <v>57</v>
      </c>
      <c r="M1343" s="288" t="s">
        <v>546</v>
      </c>
      <c r="N1343" s="288" t="s">
        <v>547</v>
      </c>
      <c r="O1343" s="288" t="s">
        <v>547</v>
      </c>
      <c r="P1343" s="288" t="s">
        <v>1387</v>
      </c>
      <c r="Q1343" s="289">
        <v>0</v>
      </c>
      <c r="R1343" s="289">
        <v>0</v>
      </c>
      <c r="S1343" s="289">
        <v>15322</v>
      </c>
      <c r="T1343" s="289">
        <v>15322</v>
      </c>
      <c r="U1343" s="289">
        <v>1663</v>
      </c>
      <c r="V1343" s="287">
        <v>2017</v>
      </c>
      <c r="W1343" s="404"/>
      <c r="X1343" s="453" t="str">
        <f t="shared" si="20"/>
        <v/>
      </c>
      <c r="Y1343" s="267"/>
    </row>
    <row r="1344" spans="1:25" x14ac:dyDescent="0.2">
      <c r="A1344" s="287">
        <v>58650</v>
      </c>
      <c r="B1344" s="288" t="s">
        <v>38</v>
      </c>
      <c r="C1344" s="288" t="s">
        <v>1387</v>
      </c>
      <c r="D1344" s="288" t="s">
        <v>1800</v>
      </c>
      <c r="E1344" s="288" t="s">
        <v>1801</v>
      </c>
      <c r="F1344" s="287">
        <v>58598</v>
      </c>
      <c r="G1344" s="288" t="s">
        <v>86</v>
      </c>
      <c r="H1344" s="288" t="s">
        <v>1393</v>
      </c>
      <c r="I1344" s="288" t="s">
        <v>63</v>
      </c>
      <c r="J1344" s="287">
        <v>22</v>
      </c>
      <c r="K1344" s="287">
        <v>2</v>
      </c>
      <c r="L1344" s="288" t="s">
        <v>57</v>
      </c>
      <c r="M1344" s="288" t="s">
        <v>546</v>
      </c>
      <c r="N1344" s="288" t="s">
        <v>547</v>
      </c>
      <c r="O1344" s="288" t="s">
        <v>547</v>
      </c>
      <c r="P1344" s="288" t="s">
        <v>1387</v>
      </c>
      <c r="Q1344" s="289">
        <v>0</v>
      </c>
      <c r="R1344" s="289">
        <v>0</v>
      </c>
      <c r="S1344" s="289">
        <v>37129</v>
      </c>
      <c r="T1344" s="289">
        <v>37129</v>
      </c>
      <c r="U1344" s="289">
        <v>4030</v>
      </c>
      <c r="V1344" s="287">
        <v>2017</v>
      </c>
      <c r="W1344" s="404"/>
      <c r="X1344" s="453" t="str">
        <f t="shared" si="20"/>
        <v/>
      </c>
      <c r="Y1344" s="267"/>
    </row>
    <row r="1345" spans="1:25" x14ac:dyDescent="0.2">
      <c r="A1345" s="287">
        <v>58661</v>
      </c>
      <c r="B1345" s="288" t="s">
        <v>38</v>
      </c>
      <c r="C1345" s="288" t="s">
        <v>1387</v>
      </c>
      <c r="D1345" s="288" t="s">
        <v>1802</v>
      </c>
      <c r="E1345" s="288" t="s">
        <v>1803</v>
      </c>
      <c r="F1345" s="287">
        <v>58604</v>
      </c>
      <c r="G1345" s="288" t="s">
        <v>86</v>
      </c>
      <c r="H1345" s="288" t="s">
        <v>1393</v>
      </c>
      <c r="I1345" s="288" t="s">
        <v>63</v>
      </c>
      <c r="J1345" s="287">
        <v>928</v>
      </c>
      <c r="K1345" s="287">
        <v>4</v>
      </c>
      <c r="L1345" s="288" t="s">
        <v>492</v>
      </c>
      <c r="M1345" s="288" t="s">
        <v>76</v>
      </c>
      <c r="N1345" s="288" t="s">
        <v>77</v>
      </c>
      <c r="O1345" s="288" t="s">
        <v>77</v>
      </c>
      <c r="P1345" s="288" t="s">
        <v>1387</v>
      </c>
      <c r="Q1345" s="289">
        <v>0</v>
      </c>
      <c r="R1345" s="289">
        <v>0</v>
      </c>
      <c r="S1345" s="289">
        <v>85083</v>
      </c>
      <c r="T1345" s="289">
        <v>85083</v>
      </c>
      <c r="U1345" s="289">
        <v>9235</v>
      </c>
      <c r="V1345" s="287">
        <v>2017</v>
      </c>
      <c r="W1345" s="404"/>
      <c r="X1345" s="453" t="str">
        <f t="shared" si="20"/>
        <v/>
      </c>
      <c r="Y1345" s="267"/>
    </row>
    <row r="1346" spans="1:25" x14ac:dyDescent="0.2">
      <c r="A1346" s="287">
        <v>58664</v>
      </c>
      <c r="B1346" s="288" t="s">
        <v>38</v>
      </c>
      <c r="C1346" s="288" t="s">
        <v>1387</v>
      </c>
      <c r="D1346" s="288" t="s">
        <v>1562</v>
      </c>
      <c r="E1346" s="288" t="s">
        <v>1563</v>
      </c>
      <c r="F1346" s="287">
        <v>58607</v>
      </c>
      <c r="G1346" s="288" t="s">
        <v>46</v>
      </c>
      <c r="H1346" s="288" t="s">
        <v>1393</v>
      </c>
      <c r="I1346" s="288" t="s">
        <v>63</v>
      </c>
      <c r="J1346" s="287">
        <v>311</v>
      </c>
      <c r="K1346" s="287">
        <v>6</v>
      </c>
      <c r="L1346" s="288" t="s">
        <v>490</v>
      </c>
      <c r="M1346" s="288" t="s">
        <v>55</v>
      </c>
      <c r="N1346" s="288" t="s">
        <v>44</v>
      </c>
      <c r="O1346" s="288" t="s">
        <v>44</v>
      </c>
      <c r="P1346" s="288" t="s">
        <v>1195</v>
      </c>
      <c r="Q1346" s="289">
        <v>367480</v>
      </c>
      <c r="R1346" s="289">
        <v>367480</v>
      </c>
      <c r="S1346" s="289">
        <v>375931</v>
      </c>
      <c r="T1346" s="289">
        <v>375931</v>
      </c>
      <c r="U1346" s="289">
        <v>23837.52</v>
      </c>
      <c r="V1346" s="287">
        <v>2017</v>
      </c>
      <c r="W1346" s="404"/>
      <c r="X1346" s="453" t="str">
        <f t="shared" si="20"/>
        <v/>
      </c>
      <c r="Y1346" s="267"/>
    </row>
    <row r="1347" spans="1:25" x14ac:dyDescent="0.2">
      <c r="A1347" s="287">
        <v>58678</v>
      </c>
      <c r="B1347" s="288" t="s">
        <v>38</v>
      </c>
      <c r="C1347" s="288" t="s">
        <v>1387</v>
      </c>
      <c r="D1347" s="288" t="s">
        <v>1564</v>
      </c>
      <c r="E1347" s="288" t="s">
        <v>127</v>
      </c>
      <c r="F1347" s="287">
        <v>5914</v>
      </c>
      <c r="G1347" s="288" t="s">
        <v>62</v>
      </c>
      <c r="H1347" s="288" t="s">
        <v>1392</v>
      </c>
      <c r="I1347" s="288" t="s">
        <v>63</v>
      </c>
      <c r="J1347" s="287">
        <v>22</v>
      </c>
      <c r="K1347" s="287">
        <v>2</v>
      </c>
      <c r="L1347" s="288" t="s">
        <v>57</v>
      </c>
      <c r="M1347" s="288" t="s">
        <v>40</v>
      </c>
      <c r="N1347" s="288" t="s">
        <v>41</v>
      </c>
      <c r="O1347" s="288" t="s">
        <v>42</v>
      </c>
      <c r="P1347" s="288" t="s">
        <v>1387</v>
      </c>
      <c r="Q1347" s="289">
        <v>0</v>
      </c>
      <c r="R1347" s="289">
        <v>0</v>
      </c>
      <c r="S1347" s="289">
        <v>103359</v>
      </c>
      <c r="T1347" s="289">
        <v>103359</v>
      </c>
      <c r="U1347" s="289">
        <v>11219</v>
      </c>
      <c r="V1347" s="287">
        <v>2017</v>
      </c>
      <c r="W1347" s="404"/>
      <c r="X1347" s="453" t="str">
        <f t="shared" si="20"/>
        <v/>
      </c>
      <c r="Y1347" s="267"/>
    </row>
    <row r="1348" spans="1:25" x14ac:dyDescent="0.2">
      <c r="A1348" s="287">
        <v>58679</v>
      </c>
      <c r="B1348" s="288" t="s">
        <v>38</v>
      </c>
      <c r="C1348" s="288" t="s">
        <v>1387</v>
      </c>
      <c r="D1348" s="288" t="s">
        <v>1565</v>
      </c>
      <c r="E1348" s="288" t="s">
        <v>127</v>
      </c>
      <c r="F1348" s="287">
        <v>5914</v>
      </c>
      <c r="G1348" s="288" t="s">
        <v>62</v>
      </c>
      <c r="H1348" s="288" t="s">
        <v>1392</v>
      </c>
      <c r="I1348" s="288" t="s">
        <v>63</v>
      </c>
      <c r="J1348" s="287">
        <v>22</v>
      </c>
      <c r="K1348" s="287">
        <v>2</v>
      </c>
      <c r="L1348" s="288" t="s">
        <v>57</v>
      </c>
      <c r="M1348" s="288" t="s">
        <v>40</v>
      </c>
      <c r="N1348" s="288" t="s">
        <v>41</v>
      </c>
      <c r="O1348" s="288" t="s">
        <v>42</v>
      </c>
      <c r="P1348" s="288" t="s">
        <v>1387</v>
      </c>
      <c r="Q1348" s="289">
        <v>0</v>
      </c>
      <c r="R1348" s="289">
        <v>0</v>
      </c>
      <c r="S1348" s="289">
        <v>89366</v>
      </c>
      <c r="T1348" s="289">
        <v>89366</v>
      </c>
      <c r="U1348" s="289">
        <v>9700</v>
      </c>
      <c r="V1348" s="287">
        <v>2017</v>
      </c>
      <c r="W1348" s="404"/>
      <c r="X1348" s="453" t="str">
        <f t="shared" si="20"/>
        <v/>
      </c>
      <c r="Y1348" s="267"/>
    </row>
    <row r="1349" spans="1:25" x14ac:dyDescent="0.2">
      <c r="A1349" s="287">
        <v>58680</v>
      </c>
      <c r="B1349" s="288" t="s">
        <v>38</v>
      </c>
      <c r="C1349" s="288" t="s">
        <v>1387</v>
      </c>
      <c r="D1349" s="288" t="s">
        <v>1976</v>
      </c>
      <c r="E1349" s="288" t="s">
        <v>1801</v>
      </c>
      <c r="F1349" s="287">
        <v>58598</v>
      </c>
      <c r="G1349" s="288" t="s">
        <v>86</v>
      </c>
      <c r="H1349" s="288" t="s">
        <v>1393</v>
      </c>
      <c r="I1349" s="288" t="s">
        <v>63</v>
      </c>
      <c r="J1349" s="287">
        <v>22</v>
      </c>
      <c r="K1349" s="287">
        <v>2</v>
      </c>
      <c r="L1349" s="288" t="s">
        <v>57</v>
      </c>
      <c r="M1349" s="288" t="s">
        <v>546</v>
      </c>
      <c r="N1349" s="288" t="s">
        <v>547</v>
      </c>
      <c r="O1349" s="288" t="s">
        <v>547</v>
      </c>
      <c r="P1349" s="288" t="s">
        <v>1387</v>
      </c>
      <c r="Q1349" s="289">
        <v>0</v>
      </c>
      <c r="R1349" s="289">
        <v>0</v>
      </c>
      <c r="S1349" s="289">
        <v>42038</v>
      </c>
      <c r="T1349" s="289">
        <v>42038</v>
      </c>
      <c r="U1349" s="289">
        <v>4563</v>
      </c>
      <c r="V1349" s="287">
        <v>2017</v>
      </c>
      <c r="W1349" s="404"/>
      <c r="X1349" s="453" t="str">
        <f t="shared" si="20"/>
        <v/>
      </c>
      <c r="Y1349" s="267"/>
    </row>
    <row r="1350" spans="1:25" x14ac:dyDescent="0.2">
      <c r="A1350" s="287">
        <v>58682</v>
      </c>
      <c r="B1350" s="288" t="s">
        <v>38</v>
      </c>
      <c r="C1350" s="288" t="s">
        <v>1387</v>
      </c>
      <c r="D1350" s="288" t="s">
        <v>1804</v>
      </c>
      <c r="E1350" s="288" t="s">
        <v>1801</v>
      </c>
      <c r="F1350" s="287">
        <v>58598</v>
      </c>
      <c r="G1350" s="288" t="s">
        <v>86</v>
      </c>
      <c r="H1350" s="288" t="s">
        <v>1393</v>
      </c>
      <c r="I1350" s="288" t="s">
        <v>63</v>
      </c>
      <c r="J1350" s="287">
        <v>22</v>
      </c>
      <c r="K1350" s="287">
        <v>2</v>
      </c>
      <c r="L1350" s="288" t="s">
        <v>57</v>
      </c>
      <c r="M1350" s="288" t="s">
        <v>546</v>
      </c>
      <c r="N1350" s="288" t="s">
        <v>547</v>
      </c>
      <c r="O1350" s="288" t="s">
        <v>547</v>
      </c>
      <c r="P1350" s="288" t="s">
        <v>1387</v>
      </c>
      <c r="Q1350" s="289">
        <v>0</v>
      </c>
      <c r="R1350" s="289">
        <v>0</v>
      </c>
      <c r="S1350" s="289">
        <v>81056</v>
      </c>
      <c r="T1350" s="289">
        <v>81056</v>
      </c>
      <c r="U1350" s="289">
        <v>8798</v>
      </c>
      <c r="V1350" s="287">
        <v>2017</v>
      </c>
      <c r="W1350" s="404"/>
      <c r="X1350" s="453" t="str">
        <f t="shared" si="20"/>
        <v/>
      </c>
      <c r="Y1350" s="267"/>
    </row>
    <row r="1351" spans="1:25" x14ac:dyDescent="0.2">
      <c r="A1351" s="287">
        <v>58686</v>
      </c>
      <c r="B1351" s="288" t="s">
        <v>38</v>
      </c>
      <c r="C1351" s="288" t="s">
        <v>1387</v>
      </c>
      <c r="D1351" s="288" t="s">
        <v>2062</v>
      </c>
      <c r="E1351" s="288" t="s">
        <v>2050</v>
      </c>
      <c r="F1351" s="287">
        <v>60453</v>
      </c>
      <c r="G1351" s="288" t="s">
        <v>95</v>
      </c>
      <c r="H1351" s="288" t="s">
        <v>1393</v>
      </c>
      <c r="I1351" s="288" t="s">
        <v>63</v>
      </c>
      <c r="J1351" s="287">
        <v>22</v>
      </c>
      <c r="K1351" s="287">
        <v>2</v>
      </c>
      <c r="L1351" s="288" t="s">
        <v>57</v>
      </c>
      <c r="M1351" s="288" t="s">
        <v>76</v>
      </c>
      <c r="N1351" s="288" t="s">
        <v>77</v>
      </c>
      <c r="O1351" s="288" t="s">
        <v>77</v>
      </c>
      <c r="P1351" s="288" t="s">
        <v>1387</v>
      </c>
      <c r="Q1351" s="289">
        <v>0</v>
      </c>
      <c r="R1351" s="289">
        <v>0</v>
      </c>
      <c r="S1351" s="289">
        <v>1273145</v>
      </c>
      <c r="T1351" s="289">
        <v>1273145</v>
      </c>
      <c r="U1351" s="289">
        <v>138190</v>
      </c>
      <c r="V1351" s="287">
        <v>2017</v>
      </c>
      <c r="W1351" s="404"/>
      <c r="X1351" s="453" t="str">
        <f t="shared" ref="X1351:X1414" si="21">IF(OR(K1351&gt;3,T1351=0),"",IF(N1351="WDS",T1351/U1351,""))</f>
        <v/>
      </c>
      <c r="Y1351" s="267"/>
    </row>
    <row r="1352" spans="1:25" x14ac:dyDescent="0.2">
      <c r="A1352" s="287">
        <v>58702</v>
      </c>
      <c r="B1352" s="288" t="s">
        <v>38</v>
      </c>
      <c r="C1352" s="288" t="s">
        <v>1387</v>
      </c>
      <c r="D1352" s="288" t="s">
        <v>1566</v>
      </c>
      <c r="E1352" s="288" t="s">
        <v>1566</v>
      </c>
      <c r="F1352" s="287">
        <v>58639</v>
      </c>
      <c r="G1352" s="288" t="s">
        <v>86</v>
      </c>
      <c r="H1352" s="288" t="s">
        <v>1393</v>
      </c>
      <c r="I1352" s="288" t="s">
        <v>63</v>
      </c>
      <c r="J1352" s="287">
        <v>22</v>
      </c>
      <c r="K1352" s="287">
        <v>2</v>
      </c>
      <c r="L1352" s="288" t="s">
        <v>57</v>
      </c>
      <c r="M1352" s="288" t="s">
        <v>546</v>
      </c>
      <c r="N1352" s="288" t="s">
        <v>547</v>
      </c>
      <c r="O1352" s="288" t="s">
        <v>547</v>
      </c>
      <c r="P1352" s="288" t="s">
        <v>1387</v>
      </c>
      <c r="Q1352" s="289">
        <v>0</v>
      </c>
      <c r="R1352" s="289">
        <v>0</v>
      </c>
      <c r="S1352" s="289">
        <v>20297</v>
      </c>
      <c r="T1352" s="289">
        <v>20297</v>
      </c>
      <c r="U1352" s="289">
        <v>2203</v>
      </c>
      <c r="V1352" s="287">
        <v>2017</v>
      </c>
      <c r="W1352" s="404"/>
      <c r="X1352" s="453" t="str">
        <f t="shared" si="21"/>
        <v/>
      </c>
      <c r="Y1352" s="267"/>
    </row>
    <row r="1353" spans="1:25" x14ac:dyDescent="0.2">
      <c r="A1353" s="287">
        <v>58712</v>
      </c>
      <c r="B1353" s="288" t="s">
        <v>38</v>
      </c>
      <c r="C1353" s="288" t="s">
        <v>1387</v>
      </c>
      <c r="D1353" s="288" t="s">
        <v>1567</v>
      </c>
      <c r="E1353" s="288" t="s">
        <v>1301</v>
      </c>
      <c r="F1353" s="287">
        <v>57280</v>
      </c>
      <c r="G1353" s="288" t="s">
        <v>101</v>
      </c>
      <c r="H1353" s="288" t="s">
        <v>1393</v>
      </c>
      <c r="I1353" s="288" t="s">
        <v>63</v>
      </c>
      <c r="J1353" s="287">
        <v>22</v>
      </c>
      <c r="K1353" s="287">
        <v>2</v>
      </c>
      <c r="L1353" s="288" t="s">
        <v>57</v>
      </c>
      <c r="M1353" s="288" t="s">
        <v>40</v>
      </c>
      <c r="N1353" s="288" t="s">
        <v>41</v>
      </c>
      <c r="O1353" s="288" t="s">
        <v>42</v>
      </c>
      <c r="P1353" s="288" t="s">
        <v>1387</v>
      </c>
      <c r="Q1353" s="289">
        <v>0</v>
      </c>
      <c r="R1353" s="289">
        <v>0</v>
      </c>
      <c r="S1353" s="289">
        <v>0</v>
      </c>
      <c r="T1353" s="289">
        <v>0</v>
      </c>
      <c r="U1353" s="289">
        <v>0</v>
      </c>
      <c r="V1353" s="287">
        <v>2017</v>
      </c>
      <c r="W1353" s="404"/>
      <c r="X1353" s="453" t="str">
        <f t="shared" si="21"/>
        <v/>
      </c>
      <c r="Y1353" s="267"/>
    </row>
    <row r="1354" spans="1:25" x14ac:dyDescent="0.2">
      <c r="A1354" s="287">
        <v>58749</v>
      </c>
      <c r="B1354" s="288" t="s">
        <v>38</v>
      </c>
      <c r="C1354" s="288" t="s">
        <v>1387</v>
      </c>
      <c r="D1354" s="288" t="s">
        <v>1805</v>
      </c>
      <c r="E1354" s="288" t="s">
        <v>1435</v>
      </c>
      <c r="F1354" s="287">
        <v>57365</v>
      </c>
      <c r="G1354" s="288" t="s">
        <v>86</v>
      </c>
      <c r="H1354" s="288" t="s">
        <v>1393</v>
      </c>
      <c r="I1354" s="288" t="s">
        <v>63</v>
      </c>
      <c r="J1354" s="287">
        <v>22</v>
      </c>
      <c r="K1354" s="287">
        <v>2</v>
      </c>
      <c r="L1354" s="288" t="s">
        <v>57</v>
      </c>
      <c r="M1354" s="288" t="s">
        <v>546</v>
      </c>
      <c r="N1354" s="288" t="s">
        <v>547</v>
      </c>
      <c r="O1354" s="288" t="s">
        <v>547</v>
      </c>
      <c r="P1354" s="288" t="s">
        <v>1387</v>
      </c>
      <c r="Q1354" s="289">
        <v>0</v>
      </c>
      <c r="R1354" s="289">
        <v>0</v>
      </c>
      <c r="S1354" s="289">
        <v>15773</v>
      </c>
      <c r="T1354" s="289">
        <v>15773</v>
      </c>
      <c r="U1354" s="289">
        <v>1712</v>
      </c>
      <c r="V1354" s="287">
        <v>2017</v>
      </c>
      <c r="W1354" s="404"/>
      <c r="X1354" s="453" t="str">
        <f t="shared" si="21"/>
        <v/>
      </c>
      <c r="Y1354" s="267"/>
    </row>
    <row r="1355" spans="1:25" x14ac:dyDescent="0.2">
      <c r="A1355" s="287">
        <v>58768</v>
      </c>
      <c r="B1355" s="288" t="s">
        <v>38</v>
      </c>
      <c r="C1355" s="288" t="s">
        <v>1387</v>
      </c>
      <c r="D1355" s="288" t="s">
        <v>1806</v>
      </c>
      <c r="E1355" s="288" t="s">
        <v>545</v>
      </c>
      <c r="F1355" s="287">
        <v>49893</v>
      </c>
      <c r="G1355" s="288" t="s">
        <v>62</v>
      </c>
      <c r="H1355" s="288" t="s">
        <v>1392</v>
      </c>
      <c r="I1355" s="288" t="s">
        <v>63</v>
      </c>
      <c r="J1355" s="287">
        <v>22</v>
      </c>
      <c r="K1355" s="287">
        <v>2</v>
      </c>
      <c r="L1355" s="288" t="s">
        <v>57</v>
      </c>
      <c r="M1355" s="288" t="s">
        <v>76</v>
      </c>
      <c r="N1355" s="288" t="s">
        <v>77</v>
      </c>
      <c r="O1355" s="288" t="s">
        <v>77</v>
      </c>
      <c r="P1355" s="288" t="s">
        <v>1387</v>
      </c>
      <c r="Q1355" s="289">
        <v>0</v>
      </c>
      <c r="R1355" s="289">
        <v>0</v>
      </c>
      <c r="S1355" s="289">
        <v>367644</v>
      </c>
      <c r="T1355" s="289">
        <v>367644</v>
      </c>
      <c r="U1355" s="289">
        <v>39905</v>
      </c>
      <c r="V1355" s="287">
        <v>2017</v>
      </c>
      <c r="W1355" s="404"/>
      <c r="X1355" s="453" t="str">
        <f t="shared" si="21"/>
        <v/>
      </c>
      <c r="Y1355" s="267"/>
    </row>
    <row r="1356" spans="1:25" x14ac:dyDescent="0.2">
      <c r="A1356" s="287">
        <v>58785</v>
      </c>
      <c r="B1356" s="288" t="s">
        <v>38</v>
      </c>
      <c r="C1356" s="288" t="s">
        <v>1387</v>
      </c>
      <c r="D1356" s="288" t="s">
        <v>1568</v>
      </c>
      <c r="E1356" s="288" t="s">
        <v>1569</v>
      </c>
      <c r="F1356" s="287">
        <v>58677</v>
      </c>
      <c r="G1356" s="288" t="s">
        <v>62</v>
      </c>
      <c r="H1356" s="288" t="s">
        <v>1392</v>
      </c>
      <c r="I1356" s="288" t="s">
        <v>63</v>
      </c>
      <c r="J1356" s="287">
        <v>22</v>
      </c>
      <c r="K1356" s="287">
        <v>2</v>
      </c>
      <c r="L1356" s="288" t="s">
        <v>57</v>
      </c>
      <c r="M1356" s="288" t="s">
        <v>546</v>
      </c>
      <c r="N1356" s="288" t="s">
        <v>547</v>
      </c>
      <c r="O1356" s="288" t="s">
        <v>547</v>
      </c>
      <c r="P1356" s="288" t="s">
        <v>1387</v>
      </c>
      <c r="Q1356" s="289">
        <v>0</v>
      </c>
      <c r="R1356" s="289">
        <v>0</v>
      </c>
      <c r="S1356" s="289">
        <v>8291</v>
      </c>
      <c r="T1356" s="289">
        <v>8291</v>
      </c>
      <c r="U1356" s="289">
        <v>900</v>
      </c>
      <c r="V1356" s="287">
        <v>2017</v>
      </c>
      <c r="W1356" s="404"/>
      <c r="X1356" s="453" t="str">
        <f t="shared" si="21"/>
        <v/>
      </c>
      <c r="Y1356" s="267"/>
    </row>
    <row r="1357" spans="1:25" x14ac:dyDescent="0.2">
      <c r="A1357" s="287">
        <v>58786</v>
      </c>
      <c r="B1357" s="288" t="s">
        <v>38</v>
      </c>
      <c r="C1357" s="288" t="s">
        <v>1387</v>
      </c>
      <c r="D1357" s="288" t="s">
        <v>1570</v>
      </c>
      <c r="E1357" s="288" t="s">
        <v>1569</v>
      </c>
      <c r="F1357" s="287">
        <v>58677</v>
      </c>
      <c r="G1357" s="288" t="s">
        <v>62</v>
      </c>
      <c r="H1357" s="288" t="s">
        <v>1392</v>
      </c>
      <c r="I1357" s="288" t="s">
        <v>63</v>
      </c>
      <c r="J1357" s="287">
        <v>22</v>
      </c>
      <c r="K1357" s="287">
        <v>2</v>
      </c>
      <c r="L1357" s="288" t="s">
        <v>57</v>
      </c>
      <c r="M1357" s="288" t="s">
        <v>546</v>
      </c>
      <c r="N1357" s="288" t="s">
        <v>547</v>
      </c>
      <c r="O1357" s="288" t="s">
        <v>547</v>
      </c>
      <c r="P1357" s="288" t="s">
        <v>1387</v>
      </c>
      <c r="Q1357" s="289">
        <v>0</v>
      </c>
      <c r="R1357" s="289">
        <v>0</v>
      </c>
      <c r="S1357" s="289">
        <v>31260</v>
      </c>
      <c r="T1357" s="289">
        <v>31260</v>
      </c>
      <c r="U1357" s="289">
        <v>3393</v>
      </c>
      <c r="V1357" s="287">
        <v>2017</v>
      </c>
      <c r="W1357" s="404"/>
      <c r="X1357" s="453" t="str">
        <f t="shared" si="21"/>
        <v/>
      </c>
      <c r="Y1357" s="267"/>
    </row>
    <row r="1358" spans="1:25" x14ac:dyDescent="0.2">
      <c r="A1358" s="287">
        <v>58787</v>
      </c>
      <c r="B1358" s="288" t="s">
        <v>38</v>
      </c>
      <c r="C1358" s="288" t="s">
        <v>1387</v>
      </c>
      <c r="D1358" s="288" t="s">
        <v>1571</v>
      </c>
      <c r="E1358" s="288" t="s">
        <v>1569</v>
      </c>
      <c r="F1358" s="287">
        <v>58677</v>
      </c>
      <c r="G1358" s="288" t="s">
        <v>62</v>
      </c>
      <c r="H1358" s="288" t="s">
        <v>1392</v>
      </c>
      <c r="I1358" s="288" t="s">
        <v>63</v>
      </c>
      <c r="J1358" s="287">
        <v>22</v>
      </c>
      <c r="K1358" s="287">
        <v>2</v>
      </c>
      <c r="L1358" s="288" t="s">
        <v>57</v>
      </c>
      <c r="M1358" s="288" t="s">
        <v>546</v>
      </c>
      <c r="N1358" s="288" t="s">
        <v>547</v>
      </c>
      <c r="O1358" s="288" t="s">
        <v>547</v>
      </c>
      <c r="P1358" s="288" t="s">
        <v>1387</v>
      </c>
      <c r="Q1358" s="289">
        <v>0</v>
      </c>
      <c r="R1358" s="289">
        <v>0</v>
      </c>
      <c r="S1358" s="289">
        <v>21206</v>
      </c>
      <c r="T1358" s="289">
        <v>21206</v>
      </c>
      <c r="U1358" s="289">
        <v>2302</v>
      </c>
      <c r="V1358" s="287">
        <v>2017</v>
      </c>
      <c r="W1358" s="404"/>
      <c r="X1358" s="453" t="str">
        <f t="shared" si="21"/>
        <v/>
      </c>
      <c r="Y1358" s="267"/>
    </row>
    <row r="1359" spans="1:25" x14ac:dyDescent="0.2">
      <c r="A1359" s="287">
        <v>58788</v>
      </c>
      <c r="B1359" s="288" t="s">
        <v>38</v>
      </c>
      <c r="C1359" s="288" t="s">
        <v>1387</v>
      </c>
      <c r="D1359" s="288" t="s">
        <v>1572</v>
      </c>
      <c r="E1359" s="288" t="s">
        <v>1569</v>
      </c>
      <c r="F1359" s="287">
        <v>58677</v>
      </c>
      <c r="G1359" s="288" t="s">
        <v>62</v>
      </c>
      <c r="H1359" s="288" t="s">
        <v>1392</v>
      </c>
      <c r="I1359" s="288" t="s">
        <v>63</v>
      </c>
      <c r="J1359" s="287">
        <v>22</v>
      </c>
      <c r="K1359" s="287">
        <v>2</v>
      </c>
      <c r="L1359" s="288" t="s">
        <v>57</v>
      </c>
      <c r="M1359" s="288" t="s">
        <v>546</v>
      </c>
      <c r="N1359" s="288" t="s">
        <v>547</v>
      </c>
      <c r="O1359" s="288" t="s">
        <v>547</v>
      </c>
      <c r="P1359" s="288" t="s">
        <v>1387</v>
      </c>
      <c r="Q1359" s="289">
        <v>0</v>
      </c>
      <c r="R1359" s="289">
        <v>0</v>
      </c>
      <c r="S1359" s="289">
        <v>10825</v>
      </c>
      <c r="T1359" s="289">
        <v>10825</v>
      </c>
      <c r="U1359" s="289">
        <v>1175</v>
      </c>
      <c r="V1359" s="287">
        <v>2017</v>
      </c>
      <c r="W1359" s="404"/>
      <c r="X1359" s="453" t="str">
        <f t="shared" si="21"/>
        <v/>
      </c>
      <c r="Y1359" s="267"/>
    </row>
    <row r="1360" spans="1:25" x14ac:dyDescent="0.2">
      <c r="A1360" s="287">
        <v>58789</v>
      </c>
      <c r="B1360" s="288" t="s">
        <v>38</v>
      </c>
      <c r="C1360" s="288" t="s">
        <v>1387</v>
      </c>
      <c r="D1360" s="288" t="s">
        <v>1573</v>
      </c>
      <c r="E1360" s="288" t="s">
        <v>1569</v>
      </c>
      <c r="F1360" s="287">
        <v>58677</v>
      </c>
      <c r="G1360" s="288" t="s">
        <v>62</v>
      </c>
      <c r="H1360" s="288" t="s">
        <v>1392</v>
      </c>
      <c r="I1360" s="288" t="s">
        <v>63</v>
      </c>
      <c r="J1360" s="287">
        <v>22</v>
      </c>
      <c r="K1360" s="287">
        <v>2</v>
      </c>
      <c r="L1360" s="288" t="s">
        <v>57</v>
      </c>
      <c r="M1360" s="288" t="s">
        <v>546</v>
      </c>
      <c r="N1360" s="288" t="s">
        <v>547</v>
      </c>
      <c r="O1360" s="288" t="s">
        <v>547</v>
      </c>
      <c r="P1360" s="288" t="s">
        <v>1387</v>
      </c>
      <c r="Q1360" s="289">
        <v>0</v>
      </c>
      <c r="R1360" s="289">
        <v>0</v>
      </c>
      <c r="S1360" s="289">
        <v>16877</v>
      </c>
      <c r="T1360" s="289">
        <v>16877</v>
      </c>
      <c r="U1360" s="289">
        <v>1832</v>
      </c>
      <c r="V1360" s="287">
        <v>2017</v>
      </c>
      <c r="W1360" s="404"/>
      <c r="X1360" s="453" t="str">
        <f t="shared" si="21"/>
        <v/>
      </c>
      <c r="Y1360" s="267"/>
    </row>
    <row r="1361" spans="1:25" x14ac:dyDescent="0.2">
      <c r="A1361" s="287">
        <v>58790</v>
      </c>
      <c r="B1361" s="288" t="s">
        <v>38</v>
      </c>
      <c r="C1361" s="288" t="s">
        <v>1387</v>
      </c>
      <c r="D1361" s="288" t="s">
        <v>1574</v>
      </c>
      <c r="E1361" s="288" t="s">
        <v>1569</v>
      </c>
      <c r="F1361" s="287">
        <v>58677</v>
      </c>
      <c r="G1361" s="288" t="s">
        <v>62</v>
      </c>
      <c r="H1361" s="288" t="s">
        <v>1392</v>
      </c>
      <c r="I1361" s="288" t="s">
        <v>63</v>
      </c>
      <c r="J1361" s="287">
        <v>22</v>
      </c>
      <c r="K1361" s="287">
        <v>2</v>
      </c>
      <c r="L1361" s="288" t="s">
        <v>57</v>
      </c>
      <c r="M1361" s="288" t="s">
        <v>546</v>
      </c>
      <c r="N1361" s="288" t="s">
        <v>547</v>
      </c>
      <c r="O1361" s="288" t="s">
        <v>547</v>
      </c>
      <c r="P1361" s="288" t="s">
        <v>1387</v>
      </c>
      <c r="Q1361" s="289">
        <v>0</v>
      </c>
      <c r="R1361" s="289">
        <v>0</v>
      </c>
      <c r="S1361" s="289">
        <v>44140</v>
      </c>
      <c r="T1361" s="289">
        <v>44140</v>
      </c>
      <c r="U1361" s="289">
        <v>4791</v>
      </c>
      <c r="V1361" s="287">
        <v>2017</v>
      </c>
      <c r="W1361" s="404"/>
      <c r="X1361" s="453" t="str">
        <f t="shared" si="21"/>
        <v/>
      </c>
      <c r="Y1361" s="267"/>
    </row>
    <row r="1362" spans="1:25" x14ac:dyDescent="0.2">
      <c r="A1362" s="287">
        <v>58815</v>
      </c>
      <c r="B1362" s="288" t="s">
        <v>59</v>
      </c>
      <c r="C1362" s="288" t="s">
        <v>1387</v>
      </c>
      <c r="D1362" s="288" t="s">
        <v>1575</v>
      </c>
      <c r="E1362" s="288" t="s">
        <v>2314</v>
      </c>
      <c r="F1362" s="287">
        <v>61484</v>
      </c>
      <c r="G1362" s="288" t="s">
        <v>62</v>
      </c>
      <c r="H1362" s="288" t="s">
        <v>1392</v>
      </c>
      <c r="I1362" s="288" t="s">
        <v>63</v>
      </c>
      <c r="J1362" s="287">
        <v>22</v>
      </c>
      <c r="K1362" s="287">
        <v>3</v>
      </c>
      <c r="L1362" s="288" t="s">
        <v>60</v>
      </c>
      <c r="M1362" s="288" t="s">
        <v>56</v>
      </c>
      <c r="N1362" s="288" t="s">
        <v>44</v>
      </c>
      <c r="O1362" s="288" t="s">
        <v>44</v>
      </c>
      <c r="P1362" s="288" t="s">
        <v>1195</v>
      </c>
      <c r="Q1362" s="289">
        <v>125384</v>
      </c>
      <c r="R1362" s="289">
        <v>78508</v>
      </c>
      <c r="S1362" s="289">
        <v>129396</v>
      </c>
      <c r="T1362" s="289">
        <v>81020</v>
      </c>
      <c r="U1362" s="289">
        <v>10377</v>
      </c>
      <c r="V1362" s="287">
        <v>2017</v>
      </c>
      <c r="W1362" s="404"/>
      <c r="X1362" s="453" t="str">
        <f t="shared" si="21"/>
        <v/>
      </c>
      <c r="Y1362" s="267"/>
    </row>
    <row r="1363" spans="1:25" x14ac:dyDescent="0.2">
      <c r="A1363" s="287">
        <v>58824</v>
      </c>
      <c r="B1363" s="288" t="s">
        <v>38</v>
      </c>
      <c r="C1363" s="288" t="s">
        <v>1387</v>
      </c>
      <c r="D1363" s="288" t="s">
        <v>1576</v>
      </c>
      <c r="E1363" s="288" t="s">
        <v>1807</v>
      </c>
      <c r="F1363" s="287">
        <v>59380</v>
      </c>
      <c r="G1363" s="288" t="s">
        <v>94</v>
      </c>
      <c r="H1363" s="288" t="s">
        <v>1393</v>
      </c>
      <c r="I1363" s="288" t="s">
        <v>63</v>
      </c>
      <c r="J1363" s="287">
        <v>22</v>
      </c>
      <c r="K1363" s="287">
        <v>2</v>
      </c>
      <c r="L1363" s="288" t="s">
        <v>57</v>
      </c>
      <c r="M1363" s="288" t="s">
        <v>546</v>
      </c>
      <c r="N1363" s="288" t="s">
        <v>547</v>
      </c>
      <c r="O1363" s="288" t="s">
        <v>547</v>
      </c>
      <c r="P1363" s="288" t="s">
        <v>1387</v>
      </c>
      <c r="Q1363" s="289">
        <v>0</v>
      </c>
      <c r="R1363" s="289">
        <v>0</v>
      </c>
      <c r="S1363" s="289">
        <v>22581</v>
      </c>
      <c r="T1363" s="289">
        <v>22581</v>
      </c>
      <c r="U1363" s="289">
        <v>2451</v>
      </c>
      <c r="V1363" s="287">
        <v>2017</v>
      </c>
      <c r="W1363" s="404"/>
      <c r="X1363" s="453" t="str">
        <f t="shared" si="21"/>
        <v/>
      </c>
      <c r="Y1363" s="267"/>
    </row>
    <row r="1364" spans="1:25" x14ac:dyDescent="0.2">
      <c r="A1364" s="287">
        <v>58839</v>
      </c>
      <c r="B1364" s="288" t="s">
        <v>38</v>
      </c>
      <c r="C1364" s="288" t="s">
        <v>1387</v>
      </c>
      <c r="D1364" s="288" t="s">
        <v>1577</v>
      </c>
      <c r="E1364" s="288" t="s">
        <v>1578</v>
      </c>
      <c r="F1364" s="287">
        <v>58721</v>
      </c>
      <c r="G1364" s="288" t="s">
        <v>86</v>
      </c>
      <c r="H1364" s="288" t="s">
        <v>1393</v>
      </c>
      <c r="I1364" s="288" t="s">
        <v>63</v>
      </c>
      <c r="J1364" s="287">
        <v>22</v>
      </c>
      <c r="K1364" s="287">
        <v>2</v>
      </c>
      <c r="L1364" s="288" t="s">
        <v>57</v>
      </c>
      <c r="M1364" s="288" t="s">
        <v>546</v>
      </c>
      <c r="N1364" s="288" t="s">
        <v>547</v>
      </c>
      <c r="O1364" s="288" t="s">
        <v>547</v>
      </c>
      <c r="P1364" s="288" t="s">
        <v>1387</v>
      </c>
      <c r="Q1364" s="289">
        <v>0</v>
      </c>
      <c r="R1364" s="289">
        <v>0</v>
      </c>
      <c r="S1364" s="289">
        <v>17642</v>
      </c>
      <c r="T1364" s="289">
        <v>17642</v>
      </c>
      <c r="U1364" s="289">
        <v>1915</v>
      </c>
      <c r="V1364" s="287">
        <v>2017</v>
      </c>
      <c r="W1364" s="404"/>
      <c r="X1364" s="453" t="str">
        <f t="shared" si="21"/>
        <v/>
      </c>
      <c r="Y1364" s="267"/>
    </row>
    <row r="1365" spans="1:25" x14ac:dyDescent="0.2">
      <c r="A1365" s="287">
        <v>58871</v>
      </c>
      <c r="B1365" s="288" t="s">
        <v>38</v>
      </c>
      <c r="C1365" s="288" t="s">
        <v>1387</v>
      </c>
      <c r="D1365" s="288" t="s">
        <v>1579</v>
      </c>
      <c r="E1365" s="288" t="s">
        <v>2060</v>
      </c>
      <c r="F1365" s="287">
        <v>59139</v>
      </c>
      <c r="G1365" s="288" t="s">
        <v>86</v>
      </c>
      <c r="H1365" s="288" t="s">
        <v>1393</v>
      </c>
      <c r="I1365" s="288" t="s">
        <v>63</v>
      </c>
      <c r="J1365" s="287">
        <v>22</v>
      </c>
      <c r="K1365" s="287">
        <v>2</v>
      </c>
      <c r="L1365" s="288" t="s">
        <v>57</v>
      </c>
      <c r="M1365" s="288" t="s">
        <v>546</v>
      </c>
      <c r="N1365" s="288" t="s">
        <v>547</v>
      </c>
      <c r="O1365" s="288" t="s">
        <v>547</v>
      </c>
      <c r="P1365" s="288" t="s">
        <v>1387</v>
      </c>
      <c r="Q1365" s="289">
        <v>0</v>
      </c>
      <c r="R1365" s="289">
        <v>0</v>
      </c>
      <c r="S1365" s="289">
        <v>43735</v>
      </c>
      <c r="T1365" s="289">
        <v>43735</v>
      </c>
      <c r="U1365" s="289">
        <v>4747</v>
      </c>
      <c r="V1365" s="287">
        <v>2017</v>
      </c>
      <c r="W1365" s="404"/>
      <c r="X1365" s="453" t="str">
        <f t="shared" si="21"/>
        <v/>
      </c>
      <c r="Y1365" s="267"/>
    </row>
    <row r="1366" spans="1:25" x14ac:dyDescent="0.2">
      <c r="A1366" s="287">
        <v>58873</v>
      </c>
      <c r="B1366" s="288" t="s">
        <v>38</v>
      </c>
      <c r="C1366" s="288" t="s">
        <v>1387</v>
      </c>
      <c r="D1366" s="288" t="s">
        <v>1580</v>
      </c>
      <c r="E1366" s="288" t="s">
        <v>1581</v>
      </c>
      <c r="F1366" s="287">
        <v>58756</v>
      </c>
      <c r="G1366" s="288" t="s">
        <v>62</v>
      </c>
      <c r="H1366" s="288" t="s">
        <v>1392</v>
      </c>
      <c r="I1366" s="288" t="s">
        <v>63</v>
      </c>
      <c r="J1366" s="287">
        <v>22</v>
      </c>
      <c r="K1366" s="287">
        <v>2</v>
      </c>
      <c r="L1366" s="288" t="s">
        <v>57</v>
      </c>
      <c r="M1366" s="288" t="s">
        <v>40</v>
      </c>
      <c r="N1366" s="288" t="s">
        <v>41</v>
      </c>
      <c r="O1366" s="288" t="s">
        <v>42</v>
      </c>
      <c r="P1366" s="288" t="s">
        <v>1387</v>
      </c>
      <c r="Q1366" s="289">
        <v>0</v>
      </c>
      <c r="R1366" s="289">
        <v>0</v>
      </c>
      <c r="S1366" s="289">
        <v>134482</v>
      </c>
      <c r="T1366" s="289">
        <v>134482</v>
      </c>
      <c r="U1366" s="289">
        <v>14597</v>
      </c>
      <c r="V1366" s="287">
        <v>2017</v>
      </c>
      <c r="W1366" s="404"/>
      <c r="X1366" s="453" t="str">
        <f t="shared" si="21"/>
        <v/>
      </c>
      <c r="Y1366" s="267"/>
    </row>
    <row r="1367" spans="1:25" x14ac:dyDescent="0.2">
      <c r="A1367" s="287">
        <v>58934</v>
      </c>
      <c r="B1367" s="288" t="s">
        <v>38</v>
      </c>
      <c r="C1367" s="288" t="s">
        <v>1387</v>
      </c>
      <c r="D1367" s="288" t="s">
        <v>1582</v>
      </c>
      <c r="E1367" s="288" t="s">
        <v>1583</v>
      </c>
      <c r="F1367" s="287">
        <v>58801</v>
      </c>
      <c r="G1367" s="288" t="s">
        <v>86</v>
      </c>
      <c r="H1367" s="288" t="s">
        <v>1393</v>
      </c>
      <c r="I1367" s="288" t="s">
        <v>63</v>
      </c>
      <c r="J1367" s="287">
        <v>22</v>
      </c>
      <c r="K1367" s="287">
        <v>2</v>
      </c>
      <c r="L1367" s="288" t="s">
        <v>57</v>
      </c>
      <c r="M1367" s="288" t="s">
        <v>546</v>
      </c>
      <c r="N1367" s="288" t="s">
        <v>547</v>
      </c>
      <c r="O1367" s="288" t="s">
        <v>547</v>
      </c>
      <c r="P1367" s="288" t="s">
        <v>1387</v>
      </c>
      <c r="Q1367" s="289">
        <v>0</v>
      </c>
      <c r="R1367" s="289">
        <v>0</v>
      </c>
      <c r="S1367" s="289">
        <v>38455</v>
      </c>
      <c r="T1367" s="289">
        <v>38455</v>
      </c>
      <c r="U1367" s="289">
        <v>4174</v>
      </c>
      <c r="V1367" s="287">
        <v>2017</v>
      </c>
      <c r="W1367" s="404"/>
      <c r="X1367" s="453" t="str">
        <f t="shared" si="21"/>
        <v/>
      </c>
      <c r="Y1367" s="267"/>
    </row>
    <row r="1368" spans="1:25" x14ac:dyDescent="0.2">
      <c r="A1368" s="287">
        <v>58935</v>
      </c>
      <c r="B1368" s="288" t="s">
        <v>38</v>
      </c>
      <c r="C1368" s="288" t="s">
        <v>1387</v>
      </c>
      <c r="D1368" s="288" t="s">
        <v>1584</v>
      </c>
      <c r="E1368" s="288" t="s">
        <v>1585</v>
      </c>
      <c r="F1368" s="287">
        <v>58800</v>
      </c>
      <c r="G1368" s="288" t="s">
        <v>94</v>
      </c>
      <c r="H1368" s="288" t="s">
        <v>1393</v>
      </c>
      <c r="I1368" s="288" t="s">
        <v>63</v>
      </c>
      <c r="J1368" s="287">
        <v>22</v>
      </c>
      <c r="K1368" s="287">
        <v>2</v>
      </c>
      <c r="L1368" s="288" t="s">
        <v>57</v>
      </c>
      <c r="M1368" s="288" t="s">
        <v>546</v>
      </c>
      <c r="N1368" s="288" t="s">
        <v>547</v>
      </c>
      <c r="O1368" s="288" t="s">
        <v>547</v>
      </c>
      <c r="P1368" s="288" t="s">
        <v>1387</v>
      </c>
      <c r="Q1368" s="289">
        <v>0</v>
      </c>
      <c r="R1368" s="289">
        <v>0</v>
      </c>
      <c r="S1368" s="289">
        <v>27556</v>
      </c>
      <c r="T1368" s="289">
        <v>27556</v>
      </c>
      <c r="U1368" s="289">
        <v>2991</v>
      </c>
      <c r="V1368" s="287">
        <v>2017</v>
      </c>
      <c r="W1368" s="404"/>
      <c r="X1368" s="453" t="str">
        <f t="shared" si="21"/>
        <v/>
      </c>
      <c r="Y1368" s="267"/>
    </row>
    <row r="1369" spans="1:25" x14ac:dyDescent="0.2">
      <c r="A1369" s="287">
        <v>58936</v>
      </c>
      <c r="B1369" s="288" t="s">
        <v>38</v>
      </c>
      <c r="C1369" s="288" t="s">
        <v>1387</v>
      </c>
      <c r="D1369" s="288" t="s">
        <v>1808</v>
      </c>
      <c r="E1369" s="288" t="s">
        <v>1809</v>
      </c>
      <c r="F1369" s="287">
        <v>58802</v>
      </c>
      <c r="G1369" s="288" t="s">
        <v>86</v>
      </c>
      <c r="H1369" s="288" t="s">
        <v>1393</v>
      </c>
      <c r="I1369" s="288" t="s">
        <v>63</v>
      </c>
      <c r="J1369" s="287">
        <v>22</v>
      </c>
      <c r="K1369" s="287">
        <v>2</v>
      </c>
      <c r="L1369" s="288" t="s">
        <v>57</v>
      </c>
      <c r="M1369" s="288" t="s">
        <v>546</v>
      </c>
      <c r="N1369" s="288" t="s">
        <v>547</v>
      </c>
      <c r="O1369" s="288" t="s">
        <v>547</v>
      </c>
      <c r="P1369" s="288" t="s">
        <v>1387</v>
      </c>
      <c r="Q1369" s="289">
        <v>0</v>
      </c>
      <c r="R1369" s="289">
        <v>0</v>
      </c>
      <c r="S1369" s="289">
        <v>33489</v>
      </c>
      <c r="T1369" s="289">
        <v>33489</v>
      </c>
      <c r="U1369" s="289">
        <v>3635</v>
      </c>
      <c r="V1369" s="287">
        <v>2017</v>
      </c>
      <c r="W1369" s="404"/>
      <c r="X1369" s="453" t="str">
        <f t="shared" si="21"/>
        <v/>
      </c>
      <c r="Y1369" s="267"/>
    </row>
    <row r="1370" spans="1:25" x14ac:dyDescent="0.2">
      <c r="A1370" s="287">
        <v>58937</v>
      </c>
      <c r="B1370" s="288" t="s">
        <v>38</v>
      </c>
      <c r="C1370" s="288" t="s">
        <v>1387</v>
      </c>
      <c r="D1370" s="288" t="s">
        <v>1810</v>
      </c>
      <c r="E1370" s="288" t="s">
        <v>1811</v>
      </c>
      <c r="F1370" s="287">
        <v>58803</v>
      </c>
      <c r="G1370" s="288" t="s">
        <v>86</v>
      </c>
      <c r="H1370" s="288" t="s">
        <v>1393</v>
      </c>
      <c r="I1370" s="288" t="s">
        <v>63</v>
      </c>
      <c r="J1370" s="287">
        <v>22</v>
      </c>
      <c r="K1370" s="287">
        <v>2</v>
      </c>
      <c r="L1370" s="288" t="s">
        <v>57</v>
      </c>
      <c r="M1370" s="288" t="s">
        <v>546</v>
      </c>
      <c r="N1370" s="288" t="s">
        <v>547</v>
      </c>
      <c r="O1370" s="288" t="s">
        <v>547</v>
      </c>
      <c r="P1370" s="288" t="s">
        <v>1387</v>
      </c>
      <c r="Q1370" s="289">
        <v>0</v>
      </c>
      <c r="R1370" s="289">
        <v>0</v>
      </c>
      <c r="S1370" s="289">
        <v>29252</v>
      </c>
      <c r="T1370" s="289">
        <v>29252</v>
      </c>
      <c r="U1370" s="289">
        <v>3175</v>
      </c>
      <c r="V1370" s="287">
        <v>2017</v>
      </c>
      <c r="W1370" s="404"/>
      <c r="X1370" s="453" t="str">
        <f t="shared" si="21"/>
        <v/>
      </c>
      <c r="Y1370" s="267"/>
    </row>
    <row r="1371" spans="1:25" x14ac:dyDescent="0.2">
      <c r="A1371" s="287">
        <v>58945</v>
      </c>
      <c r="B1371" s="288" t="s">
        <v>59</v>
      </c>
      <c r="C1371" s="288" t="s">
        <v>1387</v>
      </c>
      <c r="D1371" s="288" t="s">
        <v>1586</v>
      </c>
      <c r="E1371" s="288" t="s">
        <v>2315</v>
      </c>
      <c r="F1371" s="287">
        <v>58809</v>
      </c>
      <c r="G1371" s="288" t="s">
        <v>86</v>
      </c>
      <c r="H1371" s="288" t="s">
        <v>1393</v>
      </c>
      <c r="I1371" s="288" t="s">
        <v>63</v>
      </c>
      <c r="J1371" s="287">
        <v>22</v>
      </c>
      <c r="K1371" s="287">
        <v>3</v>
      </c>
      <c r="L1371" s="288" t="s">
        <v>60</v>
      </c>
      <c r="M1371" s="288" t="s">
        <v>56</v>
      </c>
      <c r="N1371" s="288" t="s">
        <v>44</v>
      </c>
      <c r="O1371" s="288" t="s">
        <v>44</v>
      </c>
      <c r="P1371" s="288" t="s">
        <v>1195</v>
      </c>
      <c r="Q1371" s="289">
        <v>122116</v>
      </c>
      <c r="R1371" s="289">
        <v>43538</v>
      </c>
      <c r="S1371" s="289">
        <v>134328</v>
      </c>
      <c r="T1371" s="289">
        <v>47892</v>
      </c>
      <c r="U1371" s="289">
        <v>12211</v>
      </c>
      <c r="V1371" s="287">
        <v>2017</v>
      </c>
      <c r="W1371" s="404"/>
      <c r="X1371" s="453" t="str">
        <f t="shared" si="21"/>
        <v/>
      </c>
      <c r="Y1371" s="267"/>
    </row>
    <row r="1372" spans="1:25" x14ac:dyDescent="0.2">
      <c r="A1372" s="287">
        <v>58948</v>
      </c>
      <c r="B1372" s="288" t="s">
        <v>38</v>
      </c>
      <c r="C1372" s="288" t="s">
        <v>1387</v>
      </c>
      <c r="D1372" s="288" t="s">
        <v>1587</v>
      </c>
      <c r="E1372" s="288" t="s">
        <v>1588</v>
      </c>
      <c r="F1372" s="287">
        <v>2265</v>
      </c>
      <c r="G1372" s="288" t="s">
        <v>46</v>
      </c>
      <c r="H1372" s="288" t="s">
        <v>1393</v>
      </c>
      <c r="I1372" s="288" t="s">
        <v>63</v>
      </c>
      <c r="J1372" s="287">
        <v>22</v>
      </c>
      <c r="K1372" s="287">
        <v>2</v>
      </c>
      <c r="L1372" s="288" t="s">
        <v>57</v>
      </c>
      <c r="M1372" s="288" t="s">
        <v>55</v>
      </c>
      <c r="N1372" s="288" t="s">
        <v>44</v>
      </c>
      <c r="O1372" s="288" t="s">
        <v>44</v>
      </c>
      <c r="P1372" s="288" t="s">
        <v>1195</v>
      </c>
      <c r="Q1372" s="289">
        <v>369134</v>
      </c>
      <c r="R1372" s="289">
        <v>369134</v>
      </c>
      <c r="S1372" s="289">
        <v>387592</v>
      </c>
      <c r="T1372" s="289">
        <v>387592</v>
      </c>
      <c r="U1372" s="289">
        <v>24334</v>
      </c>
      <c r="V1372" s="287">
        <v>2017</v>
      </c>
      <c r="W1372" s="404"/>
      <c r="X1372" s="453" t="str">
        <f t="shared" si="21"/>
        <v/>
      </c>
      <c r="Y1372" s="267"/>
    </row>
    <row r="1373" spans="1:25" x14ac:dyDescent="0.2">
      <c r="A1373" s="287">
        <v>58948</v>
      </c>
      <c r="B1373" s="288" t="s">
        <v>38</v>
      </c>
      <c r="C1373" s="288" t="s">
        <v>1387</v>
      </c>
      <c r="D1373" s="288" t="s">
        <v>1587</v>
      </c>
      <c r="E1373" s="288" t="s">
        <v>1588</v>
      </c>
      <c r="F1373" s="287">
        <v>2265</v>
      </c>
      <c r="G1373" s="288" t="s">
        <v>46</v>
      </c>
      <c r="H1373" s="288" t="s">
        <v>1393</v>
      </c>
      <c r="I1373" s="288" t="s">
        <v>63</v>
      </c>
      <c r="J1373" s="287">
        <v>22</v>
      </c>
      <c r="K1373" s="287">
        <v>2</v>
      </c>
      <c r="L1373" s="288" t="s">
        <v>57</v>
      </c>
      <c r="M1373" s="288" t="s">
        <v>56</v>
      </c>
      <c r="N1373" s="288" t="s">
        <v>51</v>
      </c>
      <c r="O1373" s="288" t="s">
        <v>51</v>
      </c>
      <c r="P1373" s="288" t="s">
        <v>52</v>
      </c>
      <c r="Q1373" s="289">
        <v>28</v>
      </c>
      <c r="R1373" s="289">
        <v>28</v>
      </c>
      <c r="S1373" s="289">
        <v>164</v>
      </c>
      <c r="T1373" s="289">
        <v>164</v>
      </c>
      <c r="U1373" s="289">
        <v>12</v>
      </c>
      <c r="V1373" s="287">
        <v>2017</v>
      </c>
      <c r="W1373" s="404"/>
      <c r="X1373" s="453" t="str">
        <f t="shared" si="21"/>
        <v/>
      </c>
      <c r="Y1373" s="267"/>
    </row>
    <row r="1374" spans="1:25" x14ac:dyDescent="0.2">
      <c r="A1374" s="287">
        <v>58958</v>
      </c>
      <c r="B1374" s="288" t="s">
        <v>38</v>
      </c>
      <c r="C1374" s="288" t="s">
        <v>1387</v>
      </c>
      <c r="D1374" s="288" t="s">
        <v>1589</v>
      </c>
      <c r="E1374" s="288" t="s">
        <v>1589</v>
      </c>
      <c r="F1374" s="287">
        <v>58821</v>
      </c>
      <c r="G1374" s="288" t="s">
        <v>86</v>
      </c>
      <c r="H1374" s="288" t="s">
        <v>1393</v>
      </c>
      <c r="I1374" s="288" t="s">
        <v>63</v>
      </c>
      <c r="J1374" s="287">
        <v>22</v>
      </c>
      <c r="K1374" s="287">
        <v>2</v>
      </c>
      <c r="L1374" s="288" t="s">
        <v>57</v>
      </c>
      <c r="M1374" s="288" t="s">
        <v>76</v>
      </c>
      <c r="N1374" s="288" t="s">
        <v>77</v>
      </c>
      <c r="O1374" s="288" t="s">
        <v>77</v>
      </c>
      <c r="P1374" s="288" t="s">
        <v>1387</v>
      </c>
      <c r="Q1374" s="289">
        <v>0</v>
      </c>
      <c r="R1374" s="289">
        <v>0</v>
      </c>
      <c r="S1374" s="289">
        <v>26101</v>
      </c>
      <c r="T1374" s="289">
        <v>26101</v>
      </c>
      <c r="U1374" s="289">
        <v>2833</v>
      </c>
      <c r="V1374" s="287">
        <v>2017</v>
      </c>
      <c r="W1374" s="404"/>
      <c r="X1374" s="453" t="str">
        <f t="shared" si="21"/>
        <v/>
      </c>
      <c r="Y1374" s="267"/>
    </row>
    <row r="1375" spans="1:25" x14ac:dyDescent="0.2">
      <c r="A1375" s="287">
        <v>58964</v>
      </c>
      <c r="B1375" s="288" t="s">
        <v>38</v>
      </c>
      <c r="C1375" s="288" t="s">
        <v>1387</v>
      </c>
      <c r="D1375" s="288" t="s">
        <v>1812</v>
      </c>
      <c r="E1375" s="288" t="s">
        <v>1813</v>
      </c>
      <c r="F1375" s="287">
        <v>58825</v>
      </c>
      <c r="G1375" s="288" t="s">
        <v>94</v>
      </c>
      <c r="H1375" s="288" t="s">
        <v>1393</v>
      </c>
      <c r="I1375" s="288" t="s">
        <v>63</v>
      </c>
      <c r="J1375" s="287">
        <v>22</v>
      </c>
      <c r="K1375" s="287">
        <v>2</v>
      </c>
      <c r="L1375" s="288" t="s">
        <v>57</v>
      </c>
      <c r="M1375" s="288" t="s">
        <v>546</v>
      </c>
      <c r="N1375" s="288" t="s">
        <v>547</v>
      </c>
      <c r="O1375" s="288" t="s">
        <v>547</v>
      </c>
      <c r="P1375" s="288" t="s">
        <v>1387</v>
      </c>
      <c r="Q1375" s="289">
        <v>0</v>
      </c>
      <c r="R1375" s="289">
        <v>0</v>
      </c>
      <c r="S1375" s="289">
        <v>26062</v>
      </c>
      <c r="T1375" s="289">
        <v>26062</v>
      </c>
      <c r="U1375" s="289">
        <v>2829</v>
      </c>
      <c r="V1375" s="287">
        <v>2017</v>
      </c>
      <c r="W1375" s="404"/>
      <c r="X1375" s="453" t="str">
        <f t="shared" si="21"/>
        <v/>
      </c>
      <c r="Y1375" s="267"/>
    </row>
    <row r="1376" spans="1:25" x14ac:dyDescent="0.2">
      <c r="A1376" s="287">
        <v>58974</v>
      </c>
      <c r="B1376" s="288" t="s">
        <v>38</v>
      </c>
      <c r="C1376" s="288" t="s">
        <v>1387</v>
      </c>
      <c r="D1376" s="288" t="s">
        <v>1814</v>
      </c>
      <c r="E1376" s="288" t="s">
        <v>1815</v>
      </c>
      <c r="F1376" s="287">
        <v>58837</v>
      </c>
      <c r="G1376" s="288" t="s">
        <v>86</v>
      </c>
      <c r="H1376" s="288" t="s">
        <v>1393</v>
      </c>
      <c r="I1376" s="288" t="s">
        <v>63</v>
      </c>
      <c r="J1376" s="287">
        <v>22</v>
      </c>
      <c r="K1376" s="287">
        <v>2</v>
      </c>
      <c r="L1376" s="288" t="s">
        <v>57</v>
      </c>
      <c r="M1376" s="288" t="s">
        <v>546</v>
      </c>
      <c r="N1376" s="288" t="s">
        <v>547</v>
      </c>
      <c r="O1376" s="288" t="s">
        <v>547</v>
      </c>
      <c r="P1376" s="288" t="s">
        <v>1387</v>
      </c>
      <c r="Q1376" s="289">
        <v>0</v>
      </c>
      <c r="R1376" s="289">
        <v>0</v>
      </c>
      <c r="S1376" s="289">
        <v>26311</v>
      </c>
      <c r="T1376" s="289">
        <v>26311</v>
      </c>
      <c r="U1376" s="289">
        <v>2856</v>
      </c>
      <c r="V1376" s="287">
        <v>2017</v>
      </c>
      <c r="W1376" s="404"/>
      <c r="X1376" s="453" t="str">
        <f t="shared" si="21"/>
        <v/>
      </c>
      <c r="Y1376" s="267"/>
    </row>
    <row r="1377" spans="1:25" x14ac:dyDescent="0.2">
      <c r="A1377" s="287">
        <v>58992</v>
      </c>
      <c r="B1377" s="288" t="s">
        <v>38</v>
      </c>
      <c r="C1377" s="288" t="s">
        <v>1387</v>
      </c>
      <c r="D1377" s="288" t="s">
        <v>1590</v>
      </c>
      <c r="E1377" s="288" t="s">
        <v>1590</v>
      </c>
      <c r="F1377" s="287">
        <v>58844</v>
      </c>
      <c r="G1377" s="288" t="s">
        <v>86</v>
      </c>
      <c r="H1377" s="288" t="s">
        <v>1393</v>
      </c>
      <c r="I1377" s="288" t="s">
        <v>63</v>
      </c>
      <c r="J1377" s="287">
        <v>92214</v>
      </c>
      <c r="K1377" s="287">
        <v>4</v>
      </c>
      <c r="L1377" s="288" t="s">
        <v>492</v>
      </c>
      <c r="M1377" s="288" t="s">
        <v>76</v>
      </c>
      <c r="N1377" s="288" t="s">
        <v>77</v>
      </c>
      <c r="O1377" s="288" t="s">
        <v>77</v>
      </c>
      <c r="P1377" s="288" t="s">
        <v>1387</v>
      </c>
      <c r="Q1377" s="289">
        <v>0</v>
      </c>
      <c r="R1377" s="289">
        <v>0</v>
      </c>
      <c r="S1377" s="289">
        <v>26966</v>
      </c>
      <c r="T1377" s="289">
        <v>26966</v>
      </c>
      <c r="U1377" s="289">
        <v>2927</v>
      </c>
      <c r="V1377" s="287">
        <v>2017</v>
      </c>
      <c r="W1377" s="404"/>
      <c r="X1377" s="453" t="str">
        <f t="shared" si="21"/>
        <v/>
      </c>
      <c r="Y1377" s="267"/>
    </row>
    <row r="1378" spans="1:25" x14ac:dyDescent="0.2">
      <c r="A1378" s="287">
        <v>58993</v>
      </c>
      <c r="B1378" s="288" t="s">
        <v>38</v>
      </c>
      <c r="C1378" s="288" t="s">
        <v>1387</v>
      </c>
      <c r="D1378" s="288" t="s">
        <v>1591</v>
      </c>
      <c r="E1378" s="288" t="s">
        <v>1592</v>
      </c>
      <c r="F1378" s="287">
        <v>58845</v>
      </c>
      <c r="G1378" s="288" t="s">
        <v>95</v>
      </c>
      <c r="H1378" s="288" t="s">
        <v>1393</v>
      </c>
      <c r="I1378" s="288" t="s">
        <v>63</v>
      </c>
      <c r="J1378" s="287">
        <v>22</v>
      </c>
      <c r="K1378" s="287">
        <v>2</v>
      </c>
      <c r="L1378" s="288" t="s">
        <v>57</v>
      </c>
      <c r="M1378" s="288" t="s">
        <v>56</v>
      </c>
      <c r="N1378" s="288" t="s">
        <v>68</v>
      </c>
      <c r="O1378" s="288" t="s">
        <v>69</v>
      </c>
      <c r="P1378" s="288" t="s">
        <v>1195</v>
      </c>
      <c r="Q1378" s="289">
        <v>248259</v>
      </c>
      <c r="R1378" s="289">
        <v>248259</v>
      </c>
      <c r="S1378" s="289">
        <v>89372</v>
      </c>
      <c r="T1378" s="289">
        <v>89372</v>
      </c>
      <c r="U1378" s="289">
        <v>6498</v>
      </c>
      <c r="V1378" s="287">
        <v>2017</v>
      </c>
      <c r="W1378" s="404"/>
      <c r="X1378" s="453" t="str">
        <f t="shared" si="21"/>
        <v/>
      </c>
      <c r="Y1378" s="267"/>
    </row>
    <row r="1379" spans="1:25" x14ac:dyDescent="0.2">
      <c r="A1379" s="287">
        <v>59011</v>
      </c>
      <c r="B1379" s="288" t="s">
        <v>38</v>
      </c>
      <c r="C1379" s="288" t="s">
        <v>1387</v>
      </c>
      <c r="D1379" s="288" t="s">
        <v>1593</v>
      </c>
      <c r="E1379" s="288" t="s">
        <v>2063</v>
      </c>
      <c r="F1379" s="287">
        <v>58860</v>
      </c>
      <c r="G1379" s="288" t="s">
        <v>86</v>
      </c>
      <c r="H1379" s="288" t="s">
        <v>1393</v>
      </c>
      <c r="I1379" s="288" t="s">
        <v>63</v>
      </c>
      <c r="J1379" s="287">
        <v>22</v>
      </c>
      <c r="K1379" s="287">
        <v>2</v>
      </c>
      <c r="L1379" s="288" t="s">
        <v>57</v>
      </c>
      <c r="M1379" s="288" t="s">
        <v>56</v>
      </c>
      <c r="N1379" s="288" t="s">
        <v>68</v>
      </c>
      <c r="O1379" s="288" t="s">
        <v>69</v>
      </c>
      <c r="P1379" s="288" t="s">
        <v>1195</v>
      </c>
      <c r="Q1379" s="289">
        <v>216129</v>
      </c>
      <c r="R1379" s="289">
        <v>216129</v>
      </c>
      <c r="S1379" s="289">
        <v>97257</v>
      </c>
      <c r="T1379" s="289">
        <v>97257</v>
      </c>
      <c r="U1379" s="289">
        <v>8229</v>
      </c>
      <c r="V1379" s="287">
        <v>2017</v>
      </c>
      <c r="W1379" s="404"/>
      <c r="X1379" s="453" t="str">
        <f t="shared" si="21"/>
        <v/>
      </c>
      <c r="Y1379" s="267"/>
    </row>
    <row r="1380" spans="1:25" x14ac:dyDescent="0.2">
      <c r="A1380" s="287">
        <v>59013</v>
      </c>
      <c r="B1380" s="288" t="s">
        <v>38</v>
      </c>
      <c r="C1380" s="288" t="s">
        <v>1387</v>
      </c>
      <c r="D1380" s="288" t="s">
        <v>1594</v>
      </c>
      <c r="E1380" s="288" t="s">
        <v>1595</v>
      </c>
      <c r="F1380" s="287">
        <v>58863</v>
      </c>
      <c r="G1380" s="288" t="s">
        <v>86</v>
      </c>
      <c r="H1380" s="288" t="s">
        <v>1393</v>
      </c>
      <c r="I1380" s="288" t="s">
        <v>63</v>
      </c>
      <c r="J1380" s="287">
        <v>22</v>
      </c>
      <c r="K1380" s="287">
        <v>2</v>
      </c>
      <c r="L1380" s="288" t="s">
        <v>57</v>
      </c>
      <c r="M1380" s="288" t="s">
        <v>546</v>
      </c>
      <c r="N1380" s="288" t="s">
        <v>547</v>
      </c>
      <c r="O1380" s="288" t="s">
        <v>547</v>
      </c>
      <c r="P1380" s="288" t="s">
        <v>1387</v>
      </c>
      <c r="Q1380" s="289">
        <v>0</v>
      </c>
      <c r="R1380" s="289">
        <v>0</v>
      </c>
      <c r="S1380" s="289">
        <v>35864</v>
      </c>
      <c r="T1380" s="289">
        <v>35864</v>
      </c>
      <c r="U1380" s="289">
        <v>3893</v>
      </c>
      <c r="V1380" s="287">
        <v>2017</v>
      </c>
      <c r="W1380" s="404"/>
      <c r="X1380" s="453" t="str">
        <f t="shared" si="21"/>
        <v/>
      </c>
      <c r="Y1380" s="267"/>
    </row>
    <row r="1381" spans="1:25" x14ac:dyDescent="0.2">
      <c r="A1381" s="287">
        <v>59014</v>
      </c>
      <c r="B1381" s="288" t="s">
        <v>38</v>
      </c>
      <c r="C1381" s="288" t="s">
        <v>1387</v>
      </c>
      <c r="D1381" s="288" t="s">
        <v>1596</v>
      </c>
      <c r="E1381" s="288" t="s">
        <v>1595</v>
      </c>
      <c r="F1381" s="287">
        <v>58863</v>
      </c>
      <c r="G1381" s="288" t="s">
        <v>86</v>
      </c>
      <c r="H1381" s="288" t="s">
        <v>1393</v>
      </c>
      <c r="I1381" s="288" t="s">
        <v>63</v>
      </c>
      <c r="J1381" s="287">
        <v>22</v>
      </c>
      <c r="K1381" s="287">
        <v>2</v>
      </c>
      <c r="L1381" s="288" t="s">
        <v>57</v>
      </c>
      <c r="M1381" s="288" t="s">
        <v>546</v>
      </c>
      <c r="N1381" s="288" t="s">
        <v>547</v>
      </c>
      <c r="O1381" s="288" t="s">
        <v>547</v>
      </c>
      <c r="P1381" s="288" t="s">
        <v>1387</v>
      </c>
      <c r="Q1381" s="289">
        <v>0</v>
      </c>
      <c r="R1381" s="289">
        <v>0</v>
      </c>
      <c r="S1381" s="289">
        <v>66528</v>
      </c>
      <c r="T1381" s="289">
        <v>66528</v>
      </c>
      <c r="U1381" s="289">
        <v>7221</v>
      </c>
      <c r="V1381" s="287">
        <v>2017</v>
      </c>
      <c r="W1381" s="404"/>
      <c r="X1381" s="453" t="str">
        <f t="shared" si="21"/>
        <v/>
      </c>
      <c r="Y1381" s="267"/>
    </row>
    <row r="1382" spans="1:25" x14ac:dyDescent="0.2">
      <c r="A1382" s="287">
        <v>59015</v>
      </c>
      <c r="B1382" s="288" t="s">
        <v>38</v>
      </c>
      <c r="C1382" s="288" t="s">
        <v>1387</v>
      </c>
      <c r="D1382" s="288" t="s">
        <v>1597</v>
      </c>
      <c r="E1382" s="288" t="s">
        <v>1595</v>
      </c>
      <c r="F1382" s="287">
        <v>58863</v>
      </c>
      <c r="G1382" s="288" t="s">
        <v>86</v>
      </c>
      <c r="H1382" s="288" t="s">
        <v>1393</v>
      </c>
      <c r="I1382" s="288" t="s">
        <v>63</v>
      </c>
      <c r="J1382" s="287">
        <v>22</v>
      </c>
      <c r="K1382" s="287">
        <v>2</v>
      </c>
      <c r="L1382" s="288" t="s">
        <v>57</v>
      </c>
      <c r="M1382" s="288" t="s">
        <v>546</v>
      </c>
      <c r="N1382" s="288" t="s">
        <v>547</v>
      </c>
      <c r="O1382" s="288" t="s">
        <v>547</v>
      </c>
      <c r="P1382" s="288" t="s">
        <v>1387</v>
      </c>
      <c r="Q1382" s="289">
        <v>0</v>
      </c>
      <c r="R1382" s="289">
        <v>0</v>
      </c>
      <c r="S1382" s="289">
        <v>27132</v>
      </c>
      <c r="T1382" s="289">
        <v>27132</v>
      </c>
      <c r="U1382" s="289">
        <v>2945</v>
      </c>
      <c r="V1382" s="287">
        <v>2017</v>
      </c>
      <c r="W1382" s="404"/>
      <c r="X1382" s="453" t="str">
        <f t="shared" si="21"/>
        <v/>
      </c>
      <c r="Y1382" s="267"/>
    </row>
    <row r="1383" spans="1:25" x14ac:dyDescent="0.2">
      <c r="A1383" s="287">
        <v>59022</v>
      </c>
      <c r="B1383" s="288" t="s">
        <v>38</v>
      </c>
      <c r="C1383" s="288" t="s">
        <v>1387</v>
      </c>
      <c r="D1383" s="288" t="s">
        <v>1598</v>
      </c>
      <c r="E1383" s="288" t="s">
        <v>1598</v>
      </c>
      <c r="F1383" s="287">
        <v>58867</v>
      </c>
      <c r="G1383" s="288" t="s">
        <v>86</v>
      </c>
      <c r="H1383" s="288" t="s">
        <v>1393</v>
      </c>
      <c r="I1383" s="288" t="s">
        <v>63</v>
      </c>
      <c r="J1383" s="287">
        <v>22</v>
      </c>
      <c r="K1383" s="287">
        <v>2</v>
      </c>
      <c r="L1383" s="288" t="s">
        <v>57</v>
      </c>
      <c r="M1383" s="288" t="s">
        <v>76</v>
      </c>
      <c r="N1383" s="288" t="s">
        <v>77</v>
      </c>
      <c r="O1383" s="288" t="s">
        <v>77</v>
      </c>
      <c r="P1383" s="288" t="s">
        <v>1387</v>
      </c>
      <c r="Q1383" s="289">
        <v>0</v>
      </c>
      <c r="R1383" s="289">
        <v>0</v>
      </c>
      <c r="S1383" s="289">
        <v>29048</v>
      </c>
      <c r="T1383" s="289">
        <v>29048</v>
      </c>
      <c r="U1383" s="289">
        <v>3153</v>
      </c>
      <c r="V1383" s="287">
        <v>2017</v>
      </c>
      <c r="W1383" s="404"/>
      <c r="X1383" s="453" t="str">
        <f t="shared" si="21"/>
        <v/>
      </c>
      <c r="Y1383" s="267"/>
    </row>
    <row r="1384" spans="1:25" x14ac:dyDescent="0.2">
      <c r="A1384" s="287">
        <v>59023</v>
      </c>
      <c r="B1384" s="288" t="s">
        <v>38</v>
      </c>
      <c r="C1384" s="288" t="s">
        <v>1387</v>
      </c>
      <c r="D1384" s="288" t="s">
        <v>1599</v>
      </c>
      <c r="E1384" s="288" t="s">
        <v>1599</v>
      </c>
      <c r="F1384" s="287">
        <v>58866</v>
      </c>
      <c r="G1384" s="288" t="s">
        <v>86</v>
      </c>
      <c r="H1384" s="288" t="s">
        <v>1393</v>
      </c>
      <c r="I1384" s="288" t="s">
        <v>63</v>
      </c>
      <c r="J1384" s="287">
        <v>22</v>
      </c>
      <c r="K1384" s="287">
        <v>2</v>
      </c>
      <c r="L1384" s="288" t="s">
        <v>57</v>
      </c>
      <c r="M1384" s="288" t="s">
        <v>76</v>
      </c>
      <c r="N1384" s="288" t="s">
        <v>77</v>
      </c>
      <c r="O1384" s="288" t="s">
        <v>77</v>
      </c>
      <c r="P1384" s="288" t="s">
        <v>1387</v>
      </c>
      <c r="Q1384" s="289">
        <v>0</v>
      </c>
      <c r="R1384" s="289">
        <v>0</v>
      </c>
      <c r="S1384" s="289">
        <v>22627</v>
      </c>
      <c r="T1384" s="289">
        <v>22627</v>
      </c>
      <c r="U1384" s="289">
        <v>2456</v>
      </c>
      <c r="V1384" s="287">
        <v>2017</v>
      </c>
      <c r="W1384" s="404"/>
      <c r="X1384" s="453" t="str">
        <f t="shared" si="21"/>
        <v/>
      </c>
      <c r="Y1384" s="267"/>
    </row>
    <row r="1385" spans="1:25" x14ac:dyDescent="0.2">
      <c r="A1385" s="287">
        <v>59028</v>
      </c>
      <c r="B1385" s="288" t="s">
        <v>38</v>
      </c>
      <c r="C1385" s="288" t="s">
        <v>1387</v>
      </c>
      <c r="D1385" s="288" t="s">
        <v>1600</v>
      </c>
      <c r="E1385" s="288" t="s">
        <v>1601</v>
      </c>
      <c r="F1385" s="287">
        <v>58871</v>
      </c>
      <c r="G1385" s="288" t="s">
        <v>86</v>
      </c>
      <c r="H1385" s="288" t="s">
        <v>1393</v>
      </c>
      <c r="I1385" s="288" t="s">
        <v>63</v>
      </c>
      <c r="J1385" s="287">
        <v>22</v>
      </c>
      <c r="K1385" s="287">
        <v>2</v>
      </c>
      <c r="L1385" s="288" t="s">
        <v>57</v>
      </c>
      <c r="M1385" s="288" t="s">
        <v>546</v>
      </c>
      <c r="N1385" s="288" t="s">
        <v>547</v>
      </c>
      <c r="O1385" s="288" t="s">
        <v>547</v>
      </c>
      <c r="P1385" s="288" t="s">
        <v>1387</v>
      </c>
      <c r="Q1385" s="289">
        <v>0</v>
      </c>
      <c r="R1385" s="289">
        <v>0</v>
      </c>
      <c r="S1385" s="289">
        <v>18351</v>
      </c>
      <c r="T1385" s="289">
        <v>18351</v>
      </c>
      <c r="U1385" s="289">
        <v>1992</v>
      </c>
      <c r="V1385" s="287">
        <v>2017</v>
      </c>
      <c r="W1385" s="404"/>
      <c r="X1385" s="453" t="str">
        <f t="shared" si="21"/>
        <v/>
      </c>
      <c r="Y1385" s="267"/>
    </row>
    <row r="1386" spans="1:25" x14ac:dyDescent="0.2">
      <c r="A1386" s="287">
        <v>59029</v>
      </c>
      <c r="B1386" s="288" t="s">
        <v>38</v>
      </c>
      <c r="C1386" s="288" t="s">
        <v>1387</v>
      </c>
      <c r="D1386" s="288" t="s">
        <v>1602</v>
      </c>
      <c r="E1386" s="288" t="s">
        <v>1601</v>
      </c>
      <c r="F1386" s="287">
        <v>58871</v>
      </c>
      <c r="G1386" s="288" t="s">
        <v>86</v>
      </c>
      <c r="H1386" s="288" t="s">
        <v>1393</v>
      </c>
      <c r="I1386" s="288" t="s">
        <v>63</v>
      </c>
      <c r="J1386" s="287">
        <v>22</v>
      </c>
      <c r="K1386" s="287">
        <v>2</v>
      </c>
      <c r="L1386" s="288" t="s">
        <v>57</v>
      </c>
      <c r="M1386" s="288" t="s">
        <v>546</v>
      </c>
      <c r="N1386" s="288" t="s">
        <v>547</v>
      </c>
      <c r="O1386" s="288" t="s">
        <v>547</v>
      </c>
      <c r="P1386" s="288" t="s">
        <v>1387</v>
      </c>
      <c r="Q1386" s="289">
        <v>0</v>
      </c>
      <c r="R1386" s="289">
        <v>0</v>
      </c>
      <c r="S1386" s="289">
        <v>28836</v>
      </c>
      <c r="T1386" s="289">
        <v>28836</v>
      </c>
      <c r="U1386" s="289">
        <v>3130</v>
      </c>
      <c r="V1386" s="287">
        <v>2017</v>
      </c>
      <c r="W1386" s="404"/>
      <c r="X1386" s="453" t="str">
        <f t="shared" si="21"/>
        <v/>
      </c>
      <c r="Y1386" s="267"/>
    </row>
    <row r="1387" spans="1:25" x14ac:dyDescent="0.2">
      <c r="A1387" s="287">
        <v>59030</v>
      </c>
      <c r="B1387" s="288" t="s">
        <v>38</v>
      </c>
      <c r="C1387" s="288" t="s">
        <v>1387</v>
      </c>
      <c r="D1387" s="288" t="s">
        <v>1603</v>
      </c>
      <c r="E1387" s="288" t="s">
        <v>1601</v>
      </c>
      <c r="F1387" s="287">
        <v>58871</v>
      </c>
      <c r="G1387" s="288" t="s">
        <v>86</v>
      </c>
      <c r="H1387" s="288" t="s">
        <v>1393</v>
      </c>
      <c r="I1387" s="288" t="s">
        <v>63</v>
      </c>
      <c r="J1387" s="287">
        <v>22</v>
      </c>
      <c r="K1387" s="287">
        <v>2</v>
      </c>
      <c r="L1387" s="288" t="s">
        <v>57</v>
      </c>
      <c r="M1387" s="288" t="s">
        <v>546</v>
      </c>
      <c r="N1387" s="288" t="s">
        <v>547</v>
      </c>
      <c r="O1387" s="288" t="s">
        <v>547</v>
      </c>
      <c r="P1387" s="288" t="s">
        <v>1387</v>
      </c>
      <c r="Q1387" s="289">
        <v>0</v>
      </c>
      <c r="R1387" s="289">
        <v>0</v>
      </c>
      <c r="S1387" s="289">
        <v>42554</v>
      </c>
      <c r="T1387" s="289">
        <v>42554</v>
      </c>
      <c r="U1387" s="289">
        <v>4619</v>
      </c>
      <c r="V1387" s="287">
        <v>2017</v>
      </c>
      <c r="W1387" s="404"/>
      <c r="X1387" s="453" t="str">
        <f t="shared" si="21"/>
        <v/>
      </c>
      <c r="Y1387" s="267"/>
    </row>
    <row r="1388" spans="1:25" x14ac:dyDescent="0.2">
      <c r="A1388" s="287">
        <v>59031</v>
      </c>
      <c r="B1388" s="288" t="s">
        <v>38</v>
      </c>
      <c r="C1388" s="288" t="s">
        <v>1387</v>
      </c>
      <c r="D1388" s="288" t="s">
        <v>1604</v>
      </c>
      <c r="E1388" s="288" t="s">
        <v>1601</v>
      </c>
      <c r="F1388" s="287">
        <v>58871</v>
      </c>
      <c r="G1388" s="288" t="s">
        <v>86</v>
      </c>
      <c r="H1388" s="288" t="s">
        <v>1393</v>
      </c>
      <c r="I1388" s="288" t="s">
        <v>63</v>
      </c>
      <c r="J1388" s="287">
        <v>22</v>
      </c>
      <c r="K1388" s="287">
        <v>2</v>
      </c>
      <c r="L1388" s="288" t="s">
        <v>57</v>
      </c>
      <c r="M1388" s="288" t="s">
        <v>546</v>
      </c>
      <c r="N1388" s="288" t="s">
        <v>547</v>
      </c>
      <c r="O1388" s="288" t="s">
        <v>547</v>
      </c>
      <c r="P1388" s="288" t="s">
        <v>1387</v>
      </c>
      <c r="Q1388" s="289">
        <v>0</v>
      </c>
      <c r="R1388" s="289">
        <v>0</v>
      </c>
      <c r="S1388" s="289">
        <v>19743</v>
      </c>
      <c r="T1388" s="289">
        <v>19743</v>
      </c>
      <c r="U1388" s="289">
        <v>2143</v>
      </c>
      <c r="V1388" s="287">
        <v>2017</v>
      </c>
      <c r="W1388" s="404"/>
      <c r="X1388" s="453" t="str">
        <f t="shared" si="21"/>
        <v/>
      </c>
      <c r="Y1388" s="267"/>
    </row>
    <row r="1389" spans="1:25" x14ac:dyDescent="0.2">
      <c r="A1389" s="287">
        <v>59032</v>
      </c>
      <c r="B1389" s="288" t="s">
        <v>38</v>
      </c>
      <c r="C1389" s="288" t="s">
        <v>1387</v>
      </c>
      <c r="D1389" s="288" t="s">
        <v>1605</v>
      </c>
      <c r="E1389" s="288" t="s">
        <v>1601</v>
      </c>
      <c r="F1389" s="287">
        <v>58871</v>
      </c>
      <c r="G1389" s="288" t="s">
        <v>86</v>
      </c>
      <c r="H1389" s="288" t="s">
        <v>1393</v>
      </c>
      <c r="I1389" s="288" t="s">
        <v>63</v>
      </c>
      <c r="J1389" s="287">
        <v>22</v>
      </c>
      <c r="K1389" s="287">
        <v>2</v>
      </c>
      <c r="L1389" s="288" t="s">
        <v>57</v>
      </c>
      <c r="M1389" s="288" t="s">
        <v>546</v>
      </c>
      <c r="N1389" s="288" t="s">
        <v>547</v>
      </c>
      <c r="O1389" s="288" t="s">
        <v>547</v>
      </c>
      <c r="P1389" s="288" t="s">
        <v>1387</v>
      </c>
      <c r="Q1389" s="289">
        <v>0</v>
      </c>
      <c r="R1389" s="289">
        <v>0</v>
      </c>
      <c r="S1389" s="289">
        <v>33849</v>
      </c>
      <c r="T1389" s="289">
        <v>33849</v>
      </c>
      <c r="U1389" s="289">
        <v>3674</v>
      </c>
      <c r="V1389" s="287">
        <v>2017</v>
      </c>
      <c r="W1389" s="404"/>
      <c r="X1389" s="453" t="str">
        <f t="shared" si="21"/>
        <v/>
      </c>
      <c r="Y1389" s="267"/>
    </row>
    <row r="1390" spans="1:25" x14ac:dyDescent="0.2">
      <c r="A1390" s="287">
        <v>59033</v>
      </c>
      <c r="B1390" s="288" t="s">
        <v>38</v>
      </c>
      <c r="C1390" s="288" t="s">
        <v>1387</v>
      </c>
      <c r="D1390" s="288" t="s">
        <v>1606</v>
      </c>
      <c r="E1390" s="288" t="s">
        <v>1601</v>
      </c>
      <c r="F1390" s="287">
        <v>58871</v>
      </c>
      <c r="G1390" s="288" t="s">
        <v>86</v>
      </c>
      <c r="H1390" s="288" t="s">
        <v>1393</v>
      </c>
      <c r="I1390" s="288" t="s">
        <v>63</v>
      </c>
      <c r="J1390" s="287">
        <v>22</v>
      </c>
      <c r="K1390" s="287">
        <v>2</v>
      </c>
      <c r="L1390" s="288" t="s">
        <v>57</v>
      </c>
      <c r="M1390" s="288" t="s">
        <v>546</v>
      </c>
      <c r="N1390" s="288" t="s">
        <v>547</v>
      </c>
      <c r="O1390" s="288" t="s">
        <v>547</v>
      </c>
      <c r="P1390" s="288" t="s">
        <v>1387</v>
      </c>
      <c r="Q1390" s="289">
        <v>0</v>
      </c>
      <c r="R1390" s="289">
        <v>0</v>
      </c>
      <c r="S1390" s="289">
        <v>19358</v>
      </c>
      <c r="T1390" s="289">
        <v>19358</v>
      </c>
      <c r="U1390" s="289">
        <v>2101</v>
      </c>
      <c r="V1390" s="287">
        <v>2017</v>
      </c>
      <c r="W1390" s="404"/>
      <c r="X1390" s="453" t="str">
        <f t="shared" si="21"/>
        <v/>
      </c>
      <c r="Y1390" s="267"/>
    </row>
    <row r="1391" spans="1:25" x14ac:dyDescent="0.2">
      <c r="A1391" s="287">
        <v>59040</v>
      </c>
      <c r="B1391" s="288" t="s">
        <v>38</v>
      </c>
      <c r="C1391" s="288" t="s">
        <v>1387</v>
      </c>
      <c r="D1391" s="288" t="s">
        <v>2064</v>
      </c>
      <c r="E1391" s="288" t="s">
        <v>2065</v>
      </c>
      <c r="F1391" s="287">
        <v>58877</v>
      </c>
      <c r="G1391" s="288" t="s">
        <v>94</v>
      </c>
      <c r="H1391" s="288" t="s">
        <v>1393</v>
      </c>
      <c r="I1391" s="288" t="s">
        <v>63</v>
      </c>
      <c r="J1391" s="287">
        <v>22</v>
      </c>
      <c r="K1391" s="287">
        <v>2</v>
      </c>
      <c r="L1391" s="288" t="s">
        <v>57</v>
      </c>
      <c r="M1391" s="288" t="s">
        <v>40</v>
      </c>
      <c r="N1391" s="288" t="s">
        <v>41</v>
      </c>
      <c r="O1391" s="288" t="s">
        <v>42</v>
      </c>
      <c r="P1391" s="288" t="s">
        <v>1387</v>
      </c>
      <c r="Q1391" s="289">
        <v>0</v>
      </c>
      <c r="R1391" s="289">
        <v>0</v>
      </c>
      <c r="S1391" s="289">
        <v>44804</v>
      </c>
      <c r="T1391" s="289">
        <v>44804</v>
      </c>
      <c r="U1391" s="289">
        <v>4863</v>
      </c>
      <c r="V1391" s="287">
        <v>2017</v>
      </c>
      <c r="W1391" s="404"/>
      <c r="X1391" s="453" t="str">
        <f t="shared" si="21"/>
        <v/>
      </c>
      <c r="Y1391" s="267"/>
    </row>
    <row r="1392" spans="1:25" x14ac:dyDescent="0.2">
      <c r="A1392" s="287">
        <v>59043</v>
      </c>
      <c r="B1392" s="288" t="s">
        <v>38</v>
      </c>
      <c r="C1392" s="288" t="s">
        <v>1387</v>
      </c>
      <c r="D1392" s="288" t="s">
        <v>1607</v>
      </c>
      <c r="E1392" s="288" t="s">
        <v>1608</v>
      </c>
      <c r="F1392" s="287">
        <v>58682</v>
      </c>
      <c r="G1392" s="288" t="s">
        <v>140</v>
      </c>
      <c r="H1392" s="288" t="s">
        <v>1393</v>
      </c>
      <c r="I1392" s="288" t="s">
        <v>63</v>
      </c>
      <c r="J1392" s="287">
        <v>22</v>
      </c>
      <c r="K1392" s="287">
        <v>2</v>
      </c>
      <c r="L1392" s="288" t="s">
        <v>57</v>
      </c>
      <c r="M1392" s="288" t="s">
        <v>546</v>
      </c>
      <c r="N1392" s="288" t="s">
        <v>547</v>
      </c>
      <c r="O1392" s="288" t="s">
        <v>547</v>
      </c>
      <c r="P1392" s="288" t="s">
        <v>1387</v>
      </c>
      <c r="Q1392" s="289">
        <v>0</v>
      </c>
      <c r="R1392" s="289">
        <v>0</v>
      </c>
      <c r="S1392" s="289">
        <v>26101</v>
      </c>
      <c r="T1392" s="289">
        <v>26101</v>
      </c>
      <c r="U1392" s="289">
        <v>2833</v>
      </c>
      <c r="V1392" s="287">
        <v>2017</v>
      </c>
      <c r="W1392" s="404"/>
      <c r="X1392" s="453" t="str">
        <f t="shared" si="21"/>
        <v/>
      </c>
      <c r="Y1392" s="267"/>
    </row>
    <row r="1393" spans="1:25" x14ac:dyDescent="0.2">
      <c r="A1393" s="287">
        <v>59046</v>
      </c>
      <c r="B1393" s="288" t="s">
        <v>38</v>
      </c>
      <c r="C1393" s="288" t="s">
        <v>1387</v>
      </c>
      <c r="D1393" s="288" t="s">
        <v>1816</v>
      </c>
      <c r="E1393" s="288" t="s">
        <v>1817</v>
      </c>
      <c r="F1393" s="287">
        <v>58879</v>
      </c>
      <c r="G1393" s="288" t="s">
        <v>86</v>
      </c>
      <c r="H1393" s="288" t="s">
        <v>1393</v>
      </c>
      <c r="I1393" s="288" t="s">
        <v>63</v>
      </c>
      <c r="J1393" s="287">
        <v>22</v>
      </c>
      <c r="K1393" s="287">
        <v>2</v>
      </c>
      <c r="L1393" s="288" t="s">
        <v>57</v>
      </c>
      <c r="M1393" s="288" t="s">
        <v>546</v>
      </c>
      <c r="N1393" s="288" t="s">
        <v>547</v>
      </c>
      <c r="O1393" s="288" t="s">
        <v>547</v>
      </c>
      <c r="P1393" s="288" t="s">
        <v>1387</v>
      </c>
      <c r="Q1393" s="289">
        <v>0</v>
      </c>
      <c r="R1393" s="289">
        <v>0</v>
      </c>
      <c r="S1393" s="289">
        <v>37165</v>
      </c>
      <c r="T1393" s="289">
        <v>37165</v>
      </c>
      <c r="U1393" s="289">
        <v>4034</v>
      </c>
      <c r="V1393" s="287">
        <v>2017</v>
      </c>
      <c r="W1393" s="404"/>
      <c r="X1393" s="453" t="str">
        <f t="shared" si="21"/>
        <v/>
      </c>
      <c r="Y1393" s="267"/>
    </row>
    <row r="1394" spans="1:25" x14ac:dyDescent="0.2">
      <c r="A1394" s="287">
        <v>59049</v>
      </c>
      <c r="B1394" s="288" t="s">
        <v>38</v>
      </c>
      <c r="C1394" s="288" t="s">
        <v>1387</v>
      </c>
      <c r="D1394" s="288" t="s">
        <v>1818</v>
      </c>
      <c r="E1394" s="288" t="s">
        <v>1819</v>
      </c>
      <c r="F1394" s="287">
        <v>58883</v>
      </c>
      <c r="G1394" s="288" t="s">
        <v>94</v>
      </c>
      <c r="H1394" s="288" t="s">
        <v>1393</v>
      </c>
      <c r="I1394" s="288" t="s">
        <v>63</v>
      </c>
      <c r="J1394" s="287">
        <v>22</v>
      </c>
      <c r="K1394" s="287">
        <v>2</v>
      </c>
      <c r="L1394" s="288" t="s">
        <v>57</v>
      </c>
      <c r="M1394" s="288" t="s">
        <v>546</v>
      </c>
      <c r="N1394" s="288" t="s">
        <v>547</v>
      </c>
      <c r="O1394" s="288" t="s">
        <v>547</v>
      </c>
      <c r="P1394" s="288" t="s">
        <v>1387</v>
      </c>
      <c r="Q1394" s="289">
        <v>0</v>
      </c>
      <c r="R1394" s="289">
        <v>0</v>
      </c>
      <c r="S1394" s="289">
        <v>32678</v>
      </c>
      <c r="T1394" s="289">
        <v>32678</v>
      </c>
      <c r="U1394" s="289">
        <v>3547</v>
      </c>
      <c r="V1394" s="287">
        <v>2017</v>
      </c>
      <c r="W1394" s="404"/>
      <c r="X1394" s="453" t="str">
        <f t="shared" si="21"/>
        <v/>
      </c>
      <c r="Y1394" s="267"/>
    </row>
    <row r="1395" spans="1:25" x14ac:dyDescent="0.2">
      <c r="A1395" s="287">
        <v>59060</v>
      </c>
      <c r="B1395" s="288" t="s">
        <v>38</v>
      </c>
      <c r="C1395" s="288" t="s">
        <v>1387</v>
      </c>
      <c r="D1395" s="288" t="s">
        <v>1609</v>
      </c>
      <c r="E1395" s="288" t="s">
        <v>1610</v>
      </c>
      <c r="F1395" s="287">
        <v>58888</v>
      </c>
      <c r="G1395" s="288" t="s">
        <v>86</v>
      </c>
      <c r="H1395" s="288" t="s">
        <v>1393</v>
      </c>
      <c r="I1395" s="288" t="s">
        <v>63</v>
      </c>
      <c r="J1395" s="287">
        <v>22</v>
      </c>
      <c r="K1395" s="287">
        <v>2</v>
      </c>
      <c r="L1395" s="288" t="s">
        <v>57</v>
      </c>
      <c r="M1395" s="288" t="s">
        <v>546</v>
      </c>
      <c r="N1395" s="288" t="s">
        <v>547</v>
      </c>
      <c r="O1395" s="288" t="s">
        <v>547</v>
      </c>
      <c r="P1395" s="288" t="s">
        <v>1387</v>
      </c>
      <c r="Q1395" s="289">
        <v>0</v>
      </c>
      <c r="R1395" s="289">
        <v>0</v>
      </c>
      <c r="S1395" s="289">
        <v>11359</v>
      </c>
      <c r="T1395" s="289">
        <v>11359</v>
      </c>
      <c r="U1395" s="289">
        <v>1233</v>
      </c>
      <c r="V1395" s="287">
        <v>2017</v>
      </c>
      <c r="W1395" s="404"/>
      <c r="X1395" s="453" t="str">
        <f t="shared" si="21"/>
        <v/>
      </c>
      <c r="Y1395" s="267"/>
    </row>
    <row r="1396" spans="1:25" x14ac:dyDescent="0.2">
      <c r="A1396" s="287">
        <v>59070</v>
      </c>
      <c r="B1396" s="288" t="s">
        <v>38</v>
      </c>
      <c r="C1396" s="288" t="s">
        <v>1387</v>
      </c>
      <c r="D1396" s="288" t="s">
        <v>2066</v>
      </c>
      <c r="E1396" s="288" t="s">
        <v>2067</v>
      </c>
      <c r="F1396" s="287">
        <v>58891</v>
      </c>
      <c r="G1396" s="288" t="s">
        <v>101</v>
      </c>
      <c r="H1396" s="288" t="s">
        <v>1393</v>
      </c>
      <c r="I1396" s="288" t="s">
        <v>63</v>
      </c>
      <c r="J1396" s="287">
        <v>22</v>
      </c>
      <c r="K1396" s="287">
        <v>2</v>
      </c>
      <c r="L1396" s="288" t="s">
        <v>57</v>
      </c>
      <c r="M1396" s="288" t="s">
        <v>76</v>
      </c>
      <c r="N1396" s="288" t="s">
        <v>77</v>
      </c>
      <c r="O1396" s="288" t="s">
        <v>77</v>
      </c>
      <c r="P1396" s="288" t="s">
        <v>1387</v>
      </c>
      <c r="Q1396" s="289">
        <v>0</v>
      </c>
      <c r="R1396" s="289">
        <v>0</v>
      </c>
      <c r="S1396" s="289">
        <v>244246</v>
      </c>
      <c r="T1396" s="289">
        <v>244246</v>
      </c>
      <c r="U1396" s="289">
        <v>26511</v>
      </c>
      <c r="V1396" s="287">
        <v>2017</v>
      </c>
      <c r="W1396" s="404"/>
      <c r="X1396" s="453" t="str">
        <f t="shared" si="21"/>
        <v/>
      </c>
      <c r="Y1396" s="267"/>
    </row>
    <row r="1397" spans="1:25" x14ac:dyDescent="0.2">
      <c r="A1397" s="287">
        <v>59075</v>
      </c>
      <c r="B1397" s="288" t="s">
        <v>38</v>
      </c>
      <c r="C1397" s="288" t="s">
        <v>1387</v>
      </c>
      <c r="D1397" s="288" t="s">
        <v>1820</v>
      </c>
      <c r="E1397" s="288" t="s">
        <v>1821</v>
      </c>
      <c r="F1397" s="287">
        <v>58894</v>
      </c>
      <c r="G1397" s="288" t="s">
        <v>86</v>
      </c>
      <c r="H1397" s="288" t="s">
        <v>1393</v>
      </c>
      <c r="I1397" s="288" t="s">
        <v>63</v>
      </c>
      <c r="J1397" s="287">
        <v>22</v>
      </c>
      <c r="K1397" s="287">
        <v>2</v>
      </c>
      <c r="L1397" s="288" t="s">
        <v>57</v>
      </c>
      <c r="M1397" s="288" t="s">
        <v>546</v>
      </c>
      <c r="N1397" s="288" t="s">
        <v>547</v>
      </c>
      <c r="O1397" s="288" t="s">
        <v>547</v>
      </c>
      <c r="P1397" s="288" t="s">
        <v>1387</v>
      </c>
      <c r="Q1397" s="289">
        <v>0</v>
      </c>
      <c r="R1397" s="289">
        <v>0</v>
      </c>
      <c r="S1397" s="289">
        <v>14371</v>
      </c>
      <c r="T1397" s="289">
        <v>14371</v>
      </c>
      <c r="U1397" s="289">
        <v>1560</v>
      </c>
      <c r="V1397" s="287">
        <v>2017</v>
      </c>
      <c r="W1397" s="404"/>
      <c r="X1397" s="453" t="str">
        <f t="shared" si="21"/>
        <v/>
      </c>
      <c r="Y1397" s="267"/>
    </row>
    <row r="1398" spans="1:25" x14ac:dyDescent="0.2">
      <c r="A1398" s="287">
        <v>59077</v>
      </c>
      <c r="B1398" s="288" t="s">
        <v>38</v>
      </c>
      <c r="C1398" s="288" t="s">
        <v>1387</v>
      </c>
      <c r="D1398" s="288" t="s">
        <v>1822</v>
      </c>
      <c r="E1398" s="288" t="s">
        <v>1821</v>
      </c>
      <c r="F1398" s="287">
        <v>58894</v>
      </c>
      <c r="G1398" s="288" t="s">
        <v>86</v>
      </c>
      <c r="H1398" s="288" t="s">
        <v>1393</v>
      </c>
      <c r="I1398" s="288" t="s">
        <v>63</v>
      </c>
      <c r="J1398" s="287">
        <v>22</v>
      </c>
      <c r="K1398" s="287">
        <v>2</v>
      </c>
      <c r="L1398" s="288" t="s">
        <v>57</v>
      </c>
      <c r="M1398" s="288" t="s">
        <v>546</v>
      </c>
      <c r="N1398" s="288" t="s">
        <v>547</v>
      </c>
      <c r="O1398" s="288" t="s">
        <v>547</v>
      </c>
      <c r="P1398" s="288" t="s">
        <v>1387</v>
      </c>
      <c r="Q1398" s="289">
        <v>0</v>
      </c>
      <c r="R1398" s="289">
        <v>0</v>
      </c>
      <c r="S1398" s="289">
        <v>20544</v>
      </c>
      <c r="T1398" s="289">
        <v>20544</v>
      </c>
      <c r="U1398" s="289">
        <v>2230</v>
      </c>
      <c r="V1398" s="287">
        <v>2017</v>
      </c>
      <c r="W1398" s="404"/>
      <c r="X1398" s="453" t="str">
        <f t="shared" si="21"/>
        <v/>
      </c>
      <c r="Y1398" s="267"/>
    </row>
    <row r="1399" spans="1:25" x14ac:dyDescent="0.2">
      <c r="A1399" s="287">
        <v>59078</v>
      </c>
      <c r="B1399" s="288" t="s">
        <v>38</v>
      </c>
      <c r="C1399" s="288" t="s">
        <v>1387</v>
      </c>
      <c r="D1399" s="288" t="s">
        <v>1823</v>
      </c>
      <c r="E1399" s="288" t="s">
        <v>1821</v>
      </c>
      <c r="F1399" s="287">
        <v>58894</v>
      </c>
      <c r="G1399" s="288" t="s">
        <v>86</v>
      </c>
      <c r="H1399" s="288" t="s">
        <v>1393</v>
      </c>
      <c r="I1399" s="288" t="s">
        <v>63</v>
      </c>
      <c r="J1399" s="287">
        <v>22</v>
      </c>
      <c r="K1399" s="287">
        <v>2</v>
      </c>
      <c r="L1399" s="288" t="s">
        <v>57</v>
      </c>
      <c r="M1399" s="288" t="s">
        <v>546</v>
      </c>
      <c r="N1399" s="288" t="s">
        <v>547</v>
      </c>
      <c r="O1399" s="288" t="s">
        <v>547</v>
      </c>
      <c r="P1399" s="288" t="s">
        <v>1387</v>
      </c>
      <c r="Q1399" s="289">
        <v>0</v>
      </c>
      <c r="R1399" s="289">
        <v>0</v>
      </c>
      <c r="S1399" s="289">
        <v>51243</v>
      </c>
      <c r="T1399" s="289">
        <v>51243</v>
      </c>
      <c r="U1399" s="289">
        <v>5562</v>
      </c>
      <c r="V1399" s="287">
        <v>2017</v>
      </c>
      <c r="W1399" s="404"/>
      <c r="X1399" s="453" t="str">
        <f t="shared" si="21"/>
        <v/>
      </c>
      <c r="Y1399" s="267"/>
    </row>
    <row r="1400" spans="1:25" x14ac:dyDescent="0.2">
      <c r="A1400" s="287">
        <v>59079</v>
      </c>
      <c r="B1400" s="288" t="s">
        <v>38</v>
      </c>
      <c r="C1400" s="288" t="s">
        <v>1387</v>
      </c>
      <c r="D1400" s="288" t="s">
        <v>1824</v>
      </c>
      <c r="E1400" s="288" t="s">
        <v>1821</v>
      </c>
      <c r="F1400" s="287">
        <v>58894</v>
      </c>
      <c r="G1400" s="288" t="s">
        <v>86</v>
      </c>
      <c r="H1400" s="288" t="s">
        <v>1393</v>
      </c>
      <c r="I1400" s="288" t="s">
        <v>63</v>
      </c>
      <c r="J1400" s="287">
        <v>22</v>
      </c>
      <c r="K1400" s="287">
        <v>2</v>
      </c>
      <c r="L1400" s="288" t="s">
        <v>57</v>
      </c>
      <c r="M1400" s="288" t="s">
        <v>546</v>
      </c>
      <c r="N1400" s="288" t="s">
        <v>547</v>
      </c>
      <c r="O1400" s="288" t="s">
        <v>547</v>
      </c>
      <c r="P1400" s="288" t="s">
        <v>1387</v>
      </c>
      <c r="Q1400" s="289">
        <v>0</v>
      </c>
      <c r="R1400" s="289">
        <v>0</v>
      </c>
      <c r="S1400" s="289">
        <v>8293</v>
      </c>
      <c r="T1400" s="289">
        <v>8293</v>
      </c>
      <c r="U1400" s="289">
        <v>900</v>
      </c>
      <c r="V1400" s="287">
        <v>2017</v>
      </c>
      <c r="W1400" s="404"/>
      <c r="X1400" s="453" t="str">
        <f t="shared" si="21"/>
        <v/>
      </c>
      <c r="Y1400" s="267"/>
    </row>
    <row r="1401" spans="1:25" x14ac:dyDescent="0.2">
      <c r="A1401" s="287">
        <v>59080</v>
      </c>
      <c r="B1401" s="288" t="s">
        <v>38</v>
      </c>
      <c r="C1401" s="288" t="s">
        <v>1387</v>
      </c>
      <c r="D1401" s="288" t="s">
        <v>1825</v>
      </c>
      <c r="E1401" s="288" t="s">
        <v>1821</v>
      </c>
      <c r="F1401" s="287">
        <v>58894</v>
      </c>
      <c r="G1401" s="288" t="s">
        <v>86</v>
      </c>
      <c r="H1401" s="288" t="s">
        <v>1393</v>
      </c>
      <c r="I1401" s="288" t="s">
        <v>63</v>
      </c>
      <c r="J1401" s="287">
        <v>22</v>
      </c>
      <c r="K1401" s="287">
        <v>2</v>
      </c>
      <c r="L1401" s="288" t="s">
        <v>57</v>
      </c>
      <c r="M1401" s="288" t="s">
        <v>546</v>
      </c>
      <c r="N1401" s="288" t="s">
        <v>547</v>
      </c>
      <c r="O1401" s="288" t="s">
        <v>547</v>
      </c>
      <c r="P1401" s="288" t="s">
        <v>1387</v>
      </c>
      <c r="Q1401" s="289">
        <v>0</v>
      </c>
      <c r="R1401" s="289">
        <v>0</v>
      </c>
      <c r="S1401" s="289">
        <v>14833</v>
      </c>
      <c r="T1401" s="289">
        <v>14833</v>
      </c>
      <c r="U1401" s="289">
        <v>1610</v>
      </c>
      <c r="V1401" s="287">
        <v>2017</v>
      </c>
      <c r="W1401" s="404"/>
      <c r="X1401" s="453" t="str">
        <f t="shared" si="21"/>
        <v/>
      </c>
      <c r="Y1401" s="267"/>
    </row>
    <row r="1402" spans="1:25" x14ac:dyDescent="0.2">
      <c r="A1402" s="287">
        <v>59081</v>
      </c>
      <c r="B1402" s="288" t="s">
        <v>38</v>
      </c>
      <c r="C1402" s="288" t="s">
        <v>1387</v>
      </c>
      <c r="D1402" s="288" t="s">
        <v>1826</v>
      </c>
      <c r="E1402" s="288" t="s">
        <v>1821</v>
      </c>
      <c r="F1402" s="287">
        <v>58894</v>
      </c>
      <c r="G1402" s="288" t="s">
        <v>86</v>
      </c>
      <c r="H1402" s="288" t="s">
        <v>1393</v>
      </c>
      <c r="I1402" s="288" t="s">
        <v>63</v>
      </c>
      <c r="J1402" s="287">
        <v>22</v>
      </c>
      <c r="K1402" s="287">
        <v>2</v>
      </c>
      <c r="L1402" s="288" t="s">
        <v>57</v>
      </c>
      <c r="M1402" s="288" t="s">
        <v>546</v>
      </c>
      <c r="N1402" s="288" t="s">
        <v>547</v>
      </c>
      <c r="O1402" s="288" t="s">
        <v>547</v>
      </c>
      <c r="P1402" s="288" t="s">
        <v>1387</v>
      </c>
      <c r="Q1402" s="289">
        <v>0</v>
      </c>
      <c r="R1402" s="289">
        <v>0</v>
      </c>
      <c r="S1402" s="289">
        <v>42507</v>
      </c>
      <c r="T1402" s="289">
        <v>42507</v>
      </c>
      <c r="U1402" s="289">
        <v>4614</v>
      </c>
      <c r="V1402" s="287">
        <v>2017</v>
      </c>
      <c r="W1402" s="404"/>
      <c r="X1402" s="453" t="str">
        <f t="shared" si="21"/>
        <v/>
      </c>
      <c r="Y1402" s="267"/>
    </row>
    <row r="1403" spans="1:25" x14ac:dyDescent="0.2">
      <c r="A1403" s="287">
        <v>59082</v>
      </c>
      <c r="B1403" s="288" t="s">
        <v>38</v>
      </c>
      <c r="C1403" s="288" t="s">
        <v>1387</v>
      </c>
      <c r="D1403" s="288" t="s">
        <v>1827</v>
      </c>
      <c r="E1403" s="288" t="s">
        <v>1821</v>
      </c>
      <c r="F1403" s="287">
        <v>58894</v>
      </c>
      <c r="G1403" s="288" t="s">
        <v>86</v>
      </c>
      <c r="H1403" s="288" t="s">
        <v>1393</v>
      </c>
      <c r="I1403" s="288" t="s">
        <v>63</v>
      </c>
      <c r="J1403" s="287">
        <v>22</v>
      </c>
      <c r="K1403" s="287">
        <v>2</v>
      </c>
      <c r="L1403" s="288" t="s">
        <v>57</v>
      </c>
      <c r="M1403" s="288" t="s">
        <v>546</v>
      </c>
      <c r="N1403" s="288" t="s">
        <v>547</v>
      </c>
      <c r="O1403" s="288" t="s">
        <v>547</v>
      </c>
      <c r="P1403" s="288" t="s">
        <v>1387</v>
      </c>
      <c r="Q1403" s="289">
        <v>0</v>
      </c>
      <c r="R1403" s="289">
        <v>0</v>
      </c>
      <c r="S1403" s="289">
        <v>64758</v>
      </c>
      <c r="T1403" s="289">
        <v>64758</v>
      </c>
      <c r="U1403" s="289">
        <v>7029</v>
      </c>
      <c r="V1403" s="287">
        <v>2017</v>
      </c>
      <c r="W1403" s="404"/>
      <c r="X1403" s="453" t="str">
        <f t="shared" si="21"/>
        <v/>
      </c>
      <c r="Y1403" s="267"/>
    </row>
    <row r="1404" spans="1:25" x14ac:dyDescent="0.2">
      <c r="A1404" s="287">
        <v>59085</v>
      </c>
      <c r="B1404" s="288" t="s">
        <v>38</v>
      </c>
      <c r="C1404" s="288" t="s">
        <v>1387</v>
      </c>
      <c r="D1404" s="288" t="s">
        <v>1828</v>
      </c>
      <c r="E1404" s="288" t="s">
        <v>1829</v>
      </c>
      <c r="F1404" s="287">
        <v>57170</v>
      </c>
      <c r="G1404" s="288" t="s">
        <v>86</v>
      </c>
      <c r="H1404" s="288" t="s">
        <v>1393</v>
      </c>
      <c r="I1404" s="288" t="s">
        <v>63</v>
      </c>
      <c r="J1404" s="287">
        <v>22</v>
      </c>
      <c r="K1404" s="287">
        <v>2</v>
      </c>
      <c r="L1404" s="288" t="s">
        <v>57</v>
      </c>
      <c r="M1404" s="288" t="s">
        <v>546</v>
      </c>
      <c r="N1404" s="288" t="s">
        <v>547</v>
      </c>
      <c r="O1404" s="288" t="s">
        <v>547</v>
      </c>
      <c r="P1404" s="288" t="s">
        <v>1387</v>
      </c>
      <c r="Q1404" s="289">
        <v>0</v>
      </c>
      <c r="R1404" s="289">
        <v>0</v>
      </c>
      <c r="S1404" s="289">
        <v>63264</v>
      </c>
      <c r="T1404" s="289">
        <v>63264</v>
      </c>
      <c r="U1404" s="289">
        <v>6867</v>
      </c>
      <c r="V1404" s="287">
        <v>2017</v>
      </c>
      <c r="W1404" s="404"/>
      <c r="X1404" s="453" t="str">
        <f t="shared" si="21"/>
        <v/>
      </c>
      <c r="Y1404" s="267"/>
    </row>
    <row r="1405" spans="1:25" x14ac:dyDescent="0.2">
      <c r="A1405" s="287">
        <v>59090</v>
      </c>
      <c r="B1405" s="288" t="s">
        <v>38</v>
      </c>
      <c r="C1405" s="288" t="s">
        <v>1387</v>
      </c>
      <c r="D1405" s="288" t="s">
        <v>1611</v>
      </c>
      <c r="E1405" s="288" t="s">
        <v>2068</v>
      </c>
      <c r="F1405" s="287">
        <v>56997</v>
      </c>
      <c r="G1405" s="288" t="s">
        <v>86</v>
      </c>
      <c r="H1405" s="288" t="s">
        <v>1393</v>
      </c>
      <c r="I1405" s="288" t="s">
        <v>63</v>
      </c>
      <c r="J1405" s="287">
        <v>22</v>
      </c>
      <c r="K1405" s="287">
        <v>2</v>
      </c>
      <c r="L1405" s="288" t="s">
        <v>57</v>
      </c>
      <c r="M1405" s="288" t="s">
        <v>546</v>
      </c>
      <c r="N1405" s="288" t="s">
        <v>547</v>
      </c>
      <c r="O1405" s="288" t="s">
        <v>547</v>
      </c>
      <c r="P1405" s="288" t="s">
        <v>1387</v>
      </c>
      <c r="Q1405" s="289">
        <v>0</v>
      </c>
      <c r="R1405" s="289">
        <v>0</v>
      </c>
      <c r="S1405" s="289">
        <v>28201</v>
      </c>
      <c r="T1405" s="289">
        <v>28201</v>
      </c>
      <c r="U1405" s="289">
        <v>3061</v>
      </c>
      <c r="V1405" s="287">
        <v>2017</v>
      </c>
      <c r="W1405" s="404"/>
      <c r="X1405" s="453" t="str">
        <f t="shared" si="21"/>
        <v/>
      </c>
      <c r="Y1405" s="267"/>
    </row>
    <row r="1406" spans="1:25" x14ac:dyDescent="0.2">
      <c r="A1406" s="287">
        <v>59121</v>
      </c>
      <c r="B1406" s="288" t="s">
        <v>38</v>
      </c>
      <c r="C1406" s="288" t="s">
        <v>1387</v>
      </c>
      <c r="D1406" s="288" t="s">
        <v>1612</v>
      </c>
      <c r="E1406" s="288" t="s">
        <v>2059</v>
      </c>
      <c r="F1406" s="287">
        <v>59622</v>
      </c>
      <c r="G1406" s="288" t="s">
        <v>86</v>
      </c>
      <c r="H1406" s="288" t="s">
        <v>1393</v>
      </c>
      <c r="I1406" s="288" t="s">
        <v>63</v>
      </c>
      <c r="J1406" s="287">
        <v>22</v>
      </c>
      <c r="K1406" s="287">
        <v>2</v>
      </c>
      <c r="L1406" s="288" t="s">
        <v>57</v>
      </c>
      <c r="M1406" s="288" t="s">
        <v>546</v>
      </c>
      <c r="N1406" s="288" t="s">
        <v>547</v>
      </c>
      <c r="O1406" s="288" t="s">
        <v>547</v>
      </c>
      <c r="P1406" s="288" t="s">
        <v>1387</v>
      </c>
      <c r="Q1406" s="289">
        <v>0</v>
      </c>
      <c r="R1406" s="289">
        <v>0</v>
      </c>
      <c r="S1406" s="289">
        <v>22452</v>
      </c>
      <c r="T1406" s="289">
        <v>22452</v>
      </c>
      <c r="U1406" s="289">
        <v>2437</v>
      </c>
      <c r="V1406" s="287">
        <v>2017</v>
      </c>
      <c r="W1406" s="404"/>
      <c r="X1406" s="453" t="str">
        <f t="shared" si="21"/>
        <v/>
      </c>
      <c r="Y1406" s="267"/>
    </row>
    <row r="1407" spans="1:25" x14ac:dyDescent="0.2">
      <c r="A1407" s="287">
        <v>59128</v>
      </c>
      <c r="B1407" s="288" t="s">
        <v>38</v>
      </c>
      <c r="C1407" s="288" t="s">
        <v>1387</v>
      </c>
      <c r="D1407" s="288" t="s">
        <v>1613</v>
      </c>
      <c r="E1407" s="288" t="s">
        <v>2059</v>
      </c>
      <c r="F1407" s="287">
        <v>59622</v>
      </c>
      <c r="G1407" s="288" t="s">
        <v>86</v>
      </c>
      <c r="H1407" s="288" t="s">
        <v>1393</v>
      </c>
      <c r="I1407" s="288" t="s">
        <v>63</v>
      </c>
      <c r="J1407" s="287">
        <v>22</v>
      </c>
      <c r="K1407" s="287">
        <v>2</v>
      </c>
      <c r="L1407" s="288" t="s">
        <v>57</v>
      </c>
      <c r="M1407" s="288" t="s">
        <v>546</v>
      </c>
      <c r="N1407" s="288" t="s">
        <v>547</v>
      </c>
      <c r="O1407" s="288" t="s">
        <v>547</v>
      </c>
      <c r="P1407" s="288" t="s">
        <v>1387</v>
      </c>
      <c r="Q1407" s="289">
        <v>0</v>
      </c>
      <c r="R1407" s="289">
        <v>0</v>
      </c>
      <c r="S1407" s="289">
        <v>38604</v>
      </c>
      <c r="T1407" s="289">
        <v>38604</v>
      </c>
      <c r="U1407" s="289">
        <v>4190</v>
      </c>
      <c r="V1407" s="287">
        <v>2017</v>
      </c>
      <c r="W1407" s="404"/>
      <c r="X1407" s="453" t="str">
        <f t="shared" si="21"/>
        <v/>
      </c>
      <c r="Y1407" s="267"/>
    </row>
    <row r="1408" spans="1:25" x14ac:dyDescent="0.2">
      <c r="A1408" s="287">
        <v>59131</v>
      </c>
      <c r="B1408" s="288" t="s">
        <v>38</v>
      </c>
      <c r="C1408" s="288" t="s">
        <v>1387</v>
      </c>
      <c r="D1408" s="288" t="s">
        <v>1614</v>
      </c>
      <c r="E1408" s="288" t="s">
        <v>2059</v>
      </c>
      <c r="F1408" s="287">
        <v>59622</v>
      </c>
      <c r="G1408" s="288" t="s">
        <v>86</v>
      </c>
      <c r="H1408" s="288" t="s">
        <v>1393</v>
      </c>
      <c r="I1408" s="288" t="s">
        <v>1615</v>
      </c>
      <c r="J1408" s="287">
        <v>22</v>
      </c>
      <c r="K1408" s="287">
        <v>2</v>
      </c>
      <c r="L1408" s="288" t="s">
        <v>57</v>
      </c>
      <c r="M1408" s="288" t="s">
        <v>546</v>
      </c>
      <c r="N1408" s="288" t="s">
        <v>547</v>
      </c>
      <c r="O1408" s="288" t="s">
        <v>547</v>
      </c>
      <c r="P1408" s="288" t="s">
        <v>1387</v>
      </c>
      <c r="Q1408" s="289">
        <v>0</v>
      </c>
      <c r="R1408" s="289">
        <v>0</v>
      </c>
      <c r="S1408" s="289">
        <v>15303</v>
      </c>
      <c r="T1408" s="289">
        <v>15303</v>
      </c>
      <c r="U1408" s="289">
        <v>1661</v>
      </c>
      <c r="V1408" s="287">
        <v>2017</v>
      </c>
      <c r="W1408" s="404"/>
      <c r="X1408" s="453" t="str">
        <f t="shared" si="21"/>
        <v/>
      </c>
      <c r="Y1408" s="267"/>
    </row>
    <row r="1409" spans="1:25" x14ac:dyDescent="0.2">
      <c r="A1409" s="287">
        <v>59134</v>
      </c>
      <c r="B1409" s="288" t="s">
        <v>38</v>
      </c>
      <c r="C1409" s="288" t="s">
        <v>1387</v>
      </c>
      <c r="D1409" s="288" t="s">
        <v>1616</v>
      </c>
      <c r="E1409" s="288" t="s">
        <v>2059</v>
      </c>
      <c r="F1409" s="287">
        <v>59622</v>
      </c>
      <c r="G1409" s="288" t="s">
        <v>86</v>
      </c>
      <c r="H1409" s="288" t="s">
        <v>1393</v>
      </c>
      <c r="I1409" s="288" t="s">
        <v>63</v>
      </c>
      <c r="J1409" s="287">
        <v>22</v>
      </c>
      <c r="K1409" s="287">
        <v>2</v>
      </c>
      <c r="L1409" s="288" t="s">
        <v>57</v>
      </c>
      <c r="M1409" s="288" t="s">
        <v>546</v>
      </c>
      <c r="N1409" s="288" t="s">
        <v>547</v>
      </c>
      <c r="O1409" s="288" t="s">
        <v>547</v>
      </c>
      <c r="P1409" s="288" t="s">
        <v>1387</v>
      </c>
      <c r="Q1409" s="289">
        <v>0</v>
      </c>
      <c r="R1409" s="289">
        <v>0</v>
      </c>
      <c r="S1409" s="289">
        <v>22608</v>
      </c>
      <c r="T1409" s="289">
        <v>22608</v>
      </c>
      <c r="U1409" s="289">
        <v>2454</v>
      </c>
      <c r="V1409" s="287">
        <v>2017</v>
      </c>
      <c r="W1409" s="404"/>
      <c r="X1409" s="453" t="str">
        <f t="shared" si="21"/>
        <v/>
      </c>
      <c r="Y1409" s="267"/>
    </row>
    <row r="1410" spans="1:25" x14ac:dyDescent="0.2">
      <c r="A1410" s="287">
        <v>59135</v>
      </c>
      <c r="B1410" s="288" t="s">
        <v>38</v>
      </c>
      <c r="C1410" s="288" t="s">
        <v>1387</v>
      </c>
      <c r="D1410" s="288" t="s">
        <v>1617</v>
      </c>
      <c r="E1410" s="288" t="s">
        <v>2059</v>
      </c>
      <c r="F1410" s="287">
        <v>59622</v>
      </c>
      <c r="G1410" s="288" t="s">
        <v>86</v>
      </c>
      <c r="H1410" s="288" t="s">
        <v>1393</v>
      </c>
      <c r="I1410" s="288" t="s">
        <v>63</v>
      </c>
      <c r="J1410" s="287">
        <v>22</v>
      </c>
      <c r="K1410" s="287">
        <v>2</v>
      </c>
      <c r="L1410" s="288" t="s">
        <v>57</v>
      </c>
      <c r="M1410" s="288" t="s">
        <v>546</v>
      </c>
      <c r="N1410" s="288" t="s">
        <v>547</v>
      </c>
      <c r="O1410" s="288" t="s">
        <v>547</v>
      </c>
      <c r="P1410" s="288" t="s">
        <v>1387</v>
      </c>
      <c r="Q1410" s="289">
        <v>0</v>
      </c>
      <c r="R1410" s="289">
        <v>0</v>
      </c>
      <c r="S1410" s="289">
        <v>27908</v>
      </c>
      <c r="T1410" s="289">
        <v>27908</v>
      </c>
      <c r="U1410" s="289">
        <v>3029</v>
      </c>
      <c r="V1410" s="287">
        <v>2017</v>
      </c>
      <c r="W1410" s="404"/>
      <c r="X1410" s="453" t="str">
        <f t="shared" si="21"/>
        <v/>
      </c>
      <c r="Y1410" s="267"/>
    </row>
    <row r="1411" spans="1:25" x14ac:dyDescent="0.2">
      <c r="A1411" s="287">
        <v>59136</v>
      </c>
      <c r="B1411" s="288" t="s">
        <v>38</v>
      </c>
      <c r="C1411" s="288" t="s">
        <v>1387</v>
      </c>
      <c r="D1411" s="288" t="s">
        <v>1618</v>
      </c>
      <c r="E1411" s="288" t="s">
        <v>2059</v>
      </c>
      <c r="F1411" s="287">
        <v>59622</v>
      </c>
      <c r="G1411" s="288" t="s">
        <v>86</v>
      </c>
      <c r="H1411" s="288" t="s">
        <v>1393</v>
      </c>
      <c r="I1411" s="288" t="s">
        <v>63</v>
      </c>
      <c r="J1411" s="287">
        <v>22</v>
      </c>
      <c r="K1411" s="287">
        <v>2</v>
      </c>
      <c r="L1411" s="288" t="s">
        <v>57</v>
      </c>
      <c r="M1411" s="288" t="s">
        <v>546</v>
      </c>
      <c r="N1411" s="288" t="s">
        <v>547</v>
      </c>
      <c r="O1411" s="288" t="s">
        <v>547</v>
      </c>
      <c r="P1411" s="288" t="s">
        <v>1387</v>
      </c>
      <c r="Q1411" s="289">
        <v>0</v>
      </c>
      <c r="R1411" s="289">
        <v>0</v>
      </c>
      <c r="S1411" s="289">
        <v>14787</v>
      </c>
      <c r="T1411" s="289">
        <v>14787</v>
      </c>
      <c r="U1411" s="289">
        <v>1605</v>
      </c>
      <c r="V1411" s="287">
        <v>2017</v>
      </c>
      <c r="W1411" s="404"/>
      <c r="X1411" s="453" t="str">
        <f t="shared" si="21"/>
        <v/>
      </c>
      <c r="Y1411" s="267"/>
    </row>
    <row r="1412" spans="1:25" x14ac:dyDescent="0.2">
      <c r="A1412" s="287">
        <v>59137</v>
      </c>
      <c r="B1412" s="288" t="s">
        <v>38</v>
      </c>
      <c r="C1412" s="288" t="s">
        <v>1387</v>
      </c>
      <c r="D1412" s="288" t="s">
        <v>1619</v>
      </c>
      <c r="E1412" s="288" t="s">
        <v>2059</v>
      </c>
      <c r="F1412" s="287">
        <v>59622</v>
      </c>
      <c r="G1412" s="288" t="s">
        <v>86</v>
      </c>
      <c r="H1412" s="288" t="s">
        <v>1393</v>
      </c>
      <c r="I1412" s="288" t="s">
        <v>63</v>
      </c>
      <c r="J1412" s="287">
        <v>22</v>
      </c>
      <c r="K1412" s="287">
        <v>2</v>
      </c>
      <c r="L1412" s="288" t="s">
        <v>57</v>
      </c>
      <c r="M1412" s="288" t="s">
        <v>546</v>
      </c>
      <c r="N1412" s="288" t="s">
        <v>547</v>
      </c>
      <c r="O1412" s="288" t="s">
        <v>547</v>
      </c>
      <c r="P1412" s="288" t="s">
        <v>1387</v>
      </c>
      <c r="Q1412" s="289">
        <v>0</v>
      </c>
      <c r="R1412" s="289">
        <v>0</v>
      </c>
      <c r="S1412" s="289">
        <v>62531</v>
      </c>
      <c r="T1412" s="289">
        <v>62531</v>
      </c>
      <c r="U1412" s="289">
        <v>6787</v>
      </c>
      <c r="V1412" s="287">
        <v>2017</v>
      </c>
      <c r="W1412" s="404"/>
      <c r="X1412" s="453" t="str">
        <f t="shared" si="21"/>
        <v/>
      </c>
      <c r="Y1412" s="267"/>
    </row>
    <row r="1413" spans="1:25" x14ac:dyDescent="0.2">
      <c r="A1413" s="287">
        <v>59140</v>
      </c>
      <c r="B1413" s="288" t="s">
        <v>38</v>
      </c>
      <c r="C1413" s="288" t="s">
        <v>1387</v>
      </c>
      <c r="D1413" s="288" t="s">
        <v>1830</v>
      </c>
      <c r="E1413" s="288" t="s">
        <v>1829</v>
      </c>
      <c r="F1413" s="287">
        <v>57170</v>
      </c>
      <c r="G1413" s="288" t="s">
        <v>86</v>
      </c>
      <c r="H1413" s="288" t="s">
        <v>1393</v>
      </c>
      <c r="I1413" s="288" t="s">
        <v>63</v>
      </c>
      <c r="J1413" s="287">
        <v>22</v>
      </c>
      <c r="K1413" s="287">
        <v>2</v>
      </c>
      <c r="L1413" s="288" t="s">
        <v>57</v>
      </c>
      <c r="M1413" s="288" t="s">
        <v>546</v>
      </c>
      <c r="N1413" s="288" t="s">
        <v>547</v>
      </c>
      <c r="O1413" s="288" t="s">
        <v>547</v>
      </c>
      <c r="P1413" s="288" t="s">
        <v>1387</v>
      </c>
      <c r="Q1413" s="289">
        <v>0</v>
      </c>
      <c r="R1413" s="289">
        <v>0</v>
      </c>
      <c r="S1413" s="289">
        <v>57194</v>
      </c>
      <c r="T1413" s="289">
        <v>57194</v>
      </c>
      <c r="U1413" s="289">
        <v>6208</v>
      </c>
      <c r="V1413" s="287">
        <v>2017</v>
      </c>
      <c r="W1413" s="404"/>
      <c r="X1413" s="453" t="str">
        <f t="shared" si="21"/>
        <v/>
      </c>
      <c r="Y1413" s="267"/>
    </row>
    <row r="1414" spans="1:25" x14ac:dyDescent="0.2">
      <c r="A1414" s="287">
        <v>59178</v>
      </c>
      <c r="B1414" s="288" t="s">
        <v>38</v>
      </c>
      <c r="C1414" s="288" t="s">
        <v>1387</v>
      </c>
      <c r="D1414" s="288" t="s">
        <v>1620</v>
      </c>
      <c r="E1414" s="288" t="s">
        <v>1621</v>
      </c>
      <c r="F1414" s="287">
        <v>58440</v>
      </c>
      <c r="G1414" s="288" t="s">
        <v>86</v>
      </c>
      <c r="H1414" s="288" t="s">
        <v>1393</v>
      </c>
      <c r="I1414" s="288" t="s">
        <v>63</v>
      </c>
      <c r="J1414" s="287">
        <v>22</v>
      </c>
      <c r="K1414" s="287">
        <v>2</v>
      </c>
      <c r="L1414" s="288" t="s">
        <v>57</v>
      </c>
      <c r="M1414" s="288" t="s">
        <v>546</v>
      </c>
      <c r="N1414" s="288" t="s">
        <v>547</v>
      </c>
      <c r="O1414" s="288" t="s">
        <v>547</v>
      </c>
      <c r="P1414" s="288" t="s">
        <v>1387</v>
      </c>
      <c r="Q1414" s="289">
        <v>0</v>
      </c>
      <c r="R1414" s="289">
        <v>0</v>
      </c>
      <c r="S1414" s="289">
        <v>40233</v>
      </c>
      <c r="T1414" s="289">
        <v>40233</v>
      </c>
      <c r="U1414" s="289">
        <v>4367</v>
      </c>
      <c r="V1414" s="287">
        <v>2017</v>
      </c>
      <c r="W1414" s="404"/>
      <c r="X1414" s="453" t="str">
        <f t="shared" si="21"/>
        <v/>
      </c>
      <c r="Y1414" s="267"/>
    </row>
    <row r="1415" spans="1:25" x14ac:dyDescent="0.2">
      <c r="A1415" s="287">
        <v>59179</v>
      </c>
      <c r="B1415" s="288" t="s">
        <v>38</v>
      </c>
      <c r="C1415" s="288" t="s">
        <v>1387</v>
      </c>
      <c r="D1415" s="288" t="s">
        <v>1622</v>
      </c>
      <c r="E1415" s="288" t="s">
        <v>1621</v>
      </c>
      <c r="F1415" s="287">
        <v>58440</v>
      </c>
      <c r="G1415" s="288" t="s">
        <v>86</v>
      </c>
      <c r="H1415" s="288" t="s">
        <v>1393</v>
      </c>
      <c r="I1415" s="288" t="s">
        <v>63</v>
      </c>
      <c r="J1415" s="287">
        <v>22</v>
      </c>
      <c r="K1415" s="287">
        <v>2</v>
      </c>
      <c r="L1415" s="288" t="s">
        <v>57</v>
      </c>
      <c r="M1415" s="288" t="s">
        <v>546</v>
      </c>
      <c r="N1415" s="288" t="s">
        <v>547</v>
      </c>
      <c r="O1415" s="288" t="s">
        <v>547</v>
      </c>
      <c r="P1415" s="288" t="s">
        <v>1387</v>
      </c>
      <c r="Q1415" s="289">
        <v>0</v>
      </c>
      <c r="R1415" s="289">
        <v>0</v>
      </c>
      <c r="S1415" s="289">
        <v>54735</v>
      </c>
      <c r="T1415" s="289">
        <v>54735</v>
      </c>
      <c r="U1415" s="289">
        <v>5941</v>
      </c>
      <c r="V1415" s="287">
        <v>2017</v>
      </c>
      <c r="W1415" s="404"/>
      <c r="X1415" s="453" t="str">
        <f t="shared" ref="X1415:X1478" si="22">IF(OR(K1415&gt;3,T1415=0),"",IF(N1415="WDS",T1415/U1415,""))</f>
        <v/>
      </c>
      <c r="Y1415" s="267"/>
    </row>
    <row r="1416" spans="1:25" x14ac:dyDescent="0.2">
      <c r="A1416" s="287">
        <v>59222</v>
      </c>
      <c r="B1416" s="288" t="s">
        <v>38</v>
      </c>
      <c r="C1416" s="288" t="s">
        <v>1387</v>
      </c>
      <c r="D1416" s="288" t="s">
        <v>2069</v>
      </c>
      <c r="E1416" s="288" t="s">
        <v>2070</v>
      </c>
      <c r="F1416" s="287">
        <v>17650</v>
      </c>
      <c r="G1416" s="288" t="s">
        <v>95</v>
      </c>
      <c r="H1416" s="288" t="s">
        <v>1393</v>
      </c>
      <c r="I1416" s="288" t="s">
        <v>63</v>
      </c>
      <c r="J1416" s="287">
        <v>22</v>
      </c>
      <c r="K1416" s="287">
        <v>2</v>
      </c>
      <c r="L1416" s="288" t="s">
        <v>57</v>
      </c>
      <c r="M1416" s="288" t="s">
        <v>76</v>
      </c>
      <c r="N1416" s="288" t="s">
        <v>77</v>
      </c>
      <c r="O1416" s="288" t="s">
        <v>77</v>
      </c>
      <c r="P1416" s="288" t="s">
        <v>1387</v>
      </c>
      <c r="Q1416" s="289">
        <v>0</v>
      </c>
      <c r="R1416" s="289">
        <v>0</v>
      </c>
      <c r="S1416" s="289">
        <v>1264669</v>
      </c>
      <c r="T1416" s="289">
        <v>1264669</v>
      </c>
      <c r="U1416" s="289">
        <v>137270</v>
      </c>
      <c r="V1416" s="287">
        <v>2017</v>
      </c>
      <c r="W1416" s="404"/>
      <c r="X1416" s="453" t="str">
        <f t="shared" si="22"/>
        <v/>
      </c>
      <c r="Y1416" s="267"/>
    </row>
    <row r="1417" spans="1:25" x14ac:dyDescent="0.2">
      <c r="A1417" s="287">
        <v>59241</v>
      </c>
      <c r="B1417" s="288" t="s">
        <v>38</v>
      </c>
      <c r="C1417" s="288" t="s">
        <v>1387</v>
      </c>
      <c r="D1417" s="288" t="s">
        <v>1623</v>
      </c>
      <c r="E1417" s="288" t="s">
        <v>1583</v>
      </c>
      <c r="F1417" s="287">
        <v>58801</v>
      </c>
      <c r="G1417" s="288" t="s">
        <v>86</v>
      </c>
      <c r="H1417" s="288" t="s">
        <v>1393</v>
      </c>
      <c r="I1417" s="288" t="s">
        <v>63</v>
      </c>
      <c r="J1417" s="287">
        <v>22</v>
      </c>
      <c r="K1417" s="287">
        <v>2</v>
      </c>
      <c r="L1417" s="288" t="s">
        <v>57</v>
      </c>
      <c r="M1417" s="288" t="s">
        <v>546</v>
      </c>
      <c r="N1417" s="288" t="s">
        <v>547</v>
      </c>
      <c r="O1417" s="288" t="s">
        <v>547</v>
      </c>
      <c r="P1417" s="288" t="s">
        <v>1387</v>
      </c>
      <c r="Q1417" s="289">
        <v>0</v>
      </c>
      <c r="R1417" s="289">
        <v>0</v>
      </c>
      <c r="S1417" s="289">
        <v>42187</v>
      </c>
      <c r="T1417" s="289">
        <v>42187</v>
      </c>
      <c r="U1417" s="289">
        <v>4579</v>
      </c>
      <c r="V1417" s="287">
        <v>2017</v>
      </c>
      <c r="W1417" s="404"/>
      <c r="X1417" s="453" t="str">
        <f t="shared" si="22"/>
        <v/>
      </c>
      <c r="Y1417" s="267"/>
    </row>
    <row r="1418" spans="1:25" x14ac:dyDescent="0.2">
      <c r="A1418" s="287">
        <v>59242</v>
      </c>
      <c r="B1418" s="288" t="s">
        <v>38</v>
      </c>
      <c r="C1418" s="288" t="s">
        <v>1387</v>
      </c>
      <c r="D1418" s="288" t="s">
        <v>1831</v>
      </c>
      <c r="E1418" s="288" t="s">
        <v>1583</v>
      </c>
      <c r="F1418" s="287">
        <v>58801</v>
      </c>
      <c r="G1418" s="288" t="s">
        <v>86</v>
      </c>
      <c r="H1418" s="288" t="s">
        <v>1393</v>
      </c>
      <c r="I1418" s="288" t="s">
        <v>63</v>
      </c>
      <c r="J1418" s="287">
        <v>22</v>
      </c>
      <c r="K1418" s="287">
        <v>2</v>
      </c>
      <c r="L1418" s="288" t="s">
        <v>57</v>
      </c>
      <c r="M1418" s="288" t="s">
        <v>546</v>
      </c>
      <c r="N1418" s="288" t="s">
        <v>547</v>
      </c>
      <c r="O1418" s="288" t="s">
        <v>547</v>
      </c>
      <c r="P1418" s="288" t="s">
        <v>1387</v>
      </c>
      <c r="Q1418" s="289">
        <v>0</v>
      </c>
      <c r="R1418" s="289">
        <v>0</v>
      </c>
      <c r="S1418" s="289">
        <v>30993</v>
      </c>
      <c r="T1418" s="289">
        <v>30993</v>
      </c>
      <c r="U1418" s="289">
        <v>3364</v>
      </c>
      <c r="V1418" s="287">
        <v>2017</v>
      </c>
      <c r="W1418" s="404"/>
      <c r="X1418" s="453" t="str">
        <f t="shared" si="22"/>
        <v/>
      </c>
      <c r="Y1418" s="267"/>
    </row>
    <row r="1419" spans="1:25" x14ac:dyDescent="0.2">
      <c r="A1419" s="287">
        <v>59254</v>
      </c>
      <c r="B1419" s="288" t="s">
        <v>38</v>
      </c>
      <c r="C1419" s="288" t="s">
        <v>1387</v>
      </c>
      <c r="D1419" s="288" t="s">
        <v>1624</v>
      </c>
      <c r="E1419" s="288" t="s">
        <v>1217</v>
      </c>
      <c r="F1419" s="287">
        <v>56889</v>
      </c>
      <c r="G1419" s="288" t="s">
        <v>140</v>
      </c>
      <c r="H1419" s="288" t="s">
        <v>1393</v>
      </c>
      <c r="I1419" s="288" t="s">
        <v>63</v>
      </c>
      <c r="J1419" s="287">
        <v>22</v>
      </c>
      <c r="K1419" s="287">
        <v>2</v>
      </c>
      <c r="L1419" s="288" t="s">
        <v>57</v>
      </c>
      <c r="M1419" s="288" t="s">
        <v>43</v>
      </c>
      <c r="N1419" s="288" t="s">
        <v>68</v>
      </c>
      <c r="O1419" s="288" t="s">
        <v>69</v>
      </c>
      <c r="P1419" s="288" t="s">
        <v>1195</v>
      </c>
      <c r="Q1419" s="289">
        <v>0</v>
      </c>
      <c r="R1419" s="289">
        <v>0</v>
      </c>
      <c r="S1419" s="289">
        <v>0</v>
      </c>
      <c r="T1419" s="289">
        <v>0</v>
      </c>
      <c r="U1419" s="289">
        <v>56841.03</v>
      </c>
      <c r="V1419" s="287">
        <v>2017</v>
      </c>
      <c r="W1419" s="404"/>
      <c r="X1419" s="453" t="str">
        <f t="shared" si="22"/>
        <v/>
      </c>
      <c r="Y1419" s="267"/>
    </row>
    <row r="1420" spans="1:25" x14ac:dyDescent="0.2">
      <c r="A1420" s="287">
        <v>59254</v>
      </c>
      <c r="B1420" s="288" t="s">
        <v>38</v>
      </c>
      <c r="C1420" s="288" t="s">
        <v>1387</v>
      </c>
      <c r="D1420" s="288" t="s">
        <v>1624</v>
      </c>
      <c r="E1420" s="288" t="s">
        <v>1217</v>
      </c>
      <c r="F1420" s="287">
        <v>56889</v>
      </c>
      <c r="G1420" s="288" t="s">
        <v>140</v>
      </c>
      <c r="H1420" s="288" t="s">
        <v>1393</v>
      </c>
      <c r="I1420" s="288" t="s">
        <v>63</v>
      </c>
      <c r="J1420" s="287">
        <v>22</v>
      </c>
      <c r="K1420" s="287">
        <v>2</v>
      </c>
      <c r="L1420" s="288" t="s">
        <v>57</v>
      </c>
      <c r="M1420" s="288" t="s">
        <v>46</v>
      </c>
      <c r="N1420" s="288" t="s">
        <v>68</v>
      </c>
      <c r="O1420" s="288" t="s">
        <v>69</v>
      </c>
      <c r="P1420" s="288" t="s">
        <v>1195</v>
      </c>
      <c r="Q1420" s="289">
        <v>4061256</v>
      </c>
      <c r="R1420" s="289">
        <v>4061256</v>
      </c>
      <c r="S1420" s="289">
        <v>1949574</v>
      </c>
      <c r="T1420" s="289">
        <v>1949574</v>
      </c>
      <c r="U1420" s="289">
        <v>146143.10999999999</v>
      </c>
      <c r="V1420" s="287">
        <v>2017</v>
      </c>
      <c r="W1420" s="404"/>
      <c r="X1420" s="453" t="str">
        <f t="shared" si="22"/>
        <v/>
      </c>
      <c r="Y1420" s="267"/>
    </row>
    <row r="1421" spans="1:25" x14ac:dyDescent="0.2">
      <c r="A1421" s="287">
        <v>59274</v>
      </c>
      <c r="B1421" s="288" t="s">
        <v>38</v>
      </c>
      <c r="C1421" s="288" t="s">
        <v>1387</v>
      </c>
      <c r="D1421" s="288" t="s">
        <v>1977</v>
      </c>
      <c r="E1421" s="288" t="s">
        <v>1978</v>
      </c>
      <c r="F1421" s="287">
        <v>58661</v>
      </c>
      <c r="G1421" s="288" t="s">
        <v>62</v>
      </c>
      <c r="H1421" s="288" t="s">
        <v>1392</v>
      </c>
      <c r="I1421" s="288" t="s">
        <v>63</v>
      </c>
      <c r="J1421" s="287">
        <v>22</v>
      </c>
      <c r="K1421" s="287">
        <v>2</v>
      </c>
      <c r="L1421" s="288" t="s">
        <v>57</v>
      </c>
      <c r="M1421" s="288" t="s">
        <v>546</v>
      </c>
      <c r="N1421" s="288" t="s">
        <v>547</v>
      </c>
      <c r="O1421" s="288" t="s">
        <v>547</v>
      </c>
      <c r="P1421" s="288" t="s">
        <v>1387</v>
      </c>
      <c r="Q1421" s="289">
        <v>0</v>
      </c>
      <c r="R1421" s="289">
        <v>0</v>
      </c>
      <c r="S1421" s="289">
        <v>80964</v>
      </c>
      <c r="T1421" s="289">
        <v>80964</v>
      </c>
      <c r="U1421" s="289">
        <v>8788</v>
      </c>
      <c r="V1421" s="287">
        <v>2017</v>
      </c>
      <c r="W1421" s="404"/>
      <c r="X1421" s="453" t="str">
        <f t="shared" si="22"/>
        <v/>
      </c>
      <c r="Y1421" s="267"/>
    </row>
    <row r="1422" spans="1:25" x14ac:dyDescent="0.2">
      <c r="A1422" s="287">
        <v>59275</v>
      </c>
      <c r="B1422" s="288" t="s">
        <v>38</v>
      </c>
      <c r="C1422" s="288" t="s">
        <v>1387</v>
      </c>
      <c r="D1422" s="288" t="s">
        <v>1979</v>
      </c>
      <c r="E1422" s="288" t="s">
        <v>1978</v>
      </c>
      <c r="F1422" s="287">
        <v>58661</v>
      </c>
      <c r="G1422" s="288" t="s">
        <v>62</v>
      </c>
      <c r="H1422" s="288" t="s">
        <v>1392</v>
      </c>
      <c r="I1422" s="288" t="s">
        <v>63</v>
      </c>
      <c r="J1422" s="287">
        <v>22</v>
      </c>
      <c r="K1422" s="287">
        <v>2</v>
      </c>
      <c r="L1422" s="288" t="s">
        <v>57</v>
      </c>
      <c r="M1422" s="288" t="s">
        <v>546</v>
      </c>
      <c r="N1422" s="288" t="s">
        <v>547</v>
      </c>
      <c r="O1422" s="288" t="s">
        <v>547</v>
      </c>
      <c r="P1422" s="288" t="s">
        <v>1387</v>
      </c>
      <c r="Q1422" s="289">
        <v>0</v>
      </c>
      <c r="R1422" s="289">
        <v>0</v>
      </c>
      <c r="S1422" s="289">
        <v>20132</v>
      </c>
      <c r="T1422" s="289">
        <v>20132</v>
      </c>
      <c r="U1422" s="289">
        <v>2185</v>
      </c>
      <c r="V1422" s="287">
        <v>2017</v>
      </c>
      <c r="W1422" s="404"/>
      <c r="X1422" s="453" t="str">
        <f t="shared" si="22"/>
        <v/>
      </c>
      <c r="Y1422" s="267"/>
    </row>
    <row r="1423" spans="1:25" x14ac:dyDescent="0.2">
      <c r="A1423" s="287">
        <v>59276</v>
      </c>
      <c r="B1423" s="288" t="s">
        <v>38</v>
      </c>
      <c r="C1423" s="288" t="s">
        <v>1387</v>
      </c>
      <c r="D1423" s="288" t="s">
        <v>2071</v>
      </c>
      <c r="E1423" s="288" t="s">
        <v>1978</v>
      </c>
      <c r="F1423" s="287">
        <v>58661</v>
      </c>
      <c r="G1423" s="288" t="s">
        <v>62</v>
      </c>
      <c r="H1423" s="288" t="s">
        <v>1392</v>
      </c>
      <c r="I1423" s="288" t="s">
        <v>63</v>
      </c>
      <c r="J1423" s="287">
        <v>22</v>
      </c>
      <c r="K1423" s="287">
        <v>2</v>
      </c>
      <c r="L1423" s="288" t="s">
        <v>57</v>
      </c>
      <c r="M1423" s="288" t="s">
        <v>546</v>
      </c>
      <c r="N1423" s="288" t="s">
        <v>547</v>
      </c>
      <c r="O1423" s="288" t="s">
        <v>547</v>
      </c>
      <c r="P1423" s="288" t="s">
        <v>1387</v>
      </c>
      <c r="Q1423" s="289">
        <v>0</v>
      </c>
      <c r="R1423" s="289">
        <v>0</v>
      </c>
      <c r="S1423" s="289">
        <v>158198</v>
      </c>
      <c r="T1423" s="289">
        <v>158198</v>
      </c>
      <c r="U1423" s="289">
        <v>17171</v>
      </c>
      <c r="V1423" s="287">
        <v>2017</v>
      </c>
      <c r="W1423" s="404"/>
      <c r="X1423" s="453" t="str">
        <f t="shared" si="22"/>
        <v/>
      </c>
      <c r="Y1423" s="267"/>
    </row>
    <row r="1424" spans="1:25" x14ac:dyDescent="0.2">
      <c r="A1424" s="287">
        <v>59295</v>
      </c>
      <c r="B1424" s="288" t="s">
        <v>38</v>
      </c>
      <c r="C1424" s="288" t="s">
        <v>1387</v>
      </c>
      <c r="D1424" s="288" t="s">
        <v>1625</v>
      </c>
      <c r="E1424" s="288" t="s">
        <v>1626</v>
      </c>
      <c r="F1424" s="287">
        <v>59097</v>
      </c>
      <c r="G1424" s="288" t="s">
        <v>140</v>
      </c>
      <c r="H1424" s="288" t="s">
        <v>1393</v>
      </c>
      <c r="I1424" s="288" t="s">
        <v>63</v>
      </c>
      <c r="J1424" s="287">
        <v>22</v>
      </c>
      <c r="K1424" s="287">
        <v>2</v>
      </c>
      <c r="L1424" s="288" t="s">
        <v>57</v>
      </c>
      <c r="M1424" s="288" t="s">
        <v>76</v>
      </c>
      <c r="N1424" s="288" t="s">
        <v>77</v>
      </c>
      <c r="O1424" s="288" t="s">
        <v>77</v>
      </c>
      <c r="P1424" s="288" t="s">
        <v>1387</v>
      </c>
      <c r="Q1424" s="289">
        <v>0</v>
      </c>
      <c r="R1424" s="289">
        <v>0</v>
      </c>
      <c r="S1424" s="289">
        <v>27029</v>
      </c>
      <c r="T1424" s="289">
        <v>27029</v>
      </c>
      <c r="U1424" s="289">
        <v>2934</v>
      </c>
      <c r="V1424" s="287">
        <v>2017</v>
      </c>
      <c r="W1424" s="404"/>
      <c r="X1424" s="453" t="str">
        <f t="shared" si="22"/>
        <v/>
      </c>
      <c r="Y1424" s="267"/>
    </row>
    <row r="1425" spans="1:25" x14ac:dyDescent="0.2">
      <c r="A1425" s="287">
        <v>59301</v>
      </c>
      <c r="B1425" s="288" t="s">
        <v>38</v>
      </c>
      <c r="C1425" s="288" t="s">
        <v>1387</v>
      </c>
      <c r="D1425" s="288" t="s">
        <v>2072</v>
      </c>
      <c r="E1425" s="288" t="s">
        <v>2073</v>
      </c>
      <c r="F1425" s="287">
        <v>59105</v>
      </c>
      <c r="G1425" s="288" t="s">
        <v>140</v>
      </c>
      <c r="H1425" s="288" t="s">
        <v>1393</v>
      </c>
      <c r="I1425" s="288" t="s">
        <v>63</v>
      </c>
      <c r="J1425" s="287">
        <v>22</v>
      </c>
      <c r="K1425" s="287">
        <v>2</v>
      </c>
      <c r="L1425" s="288" t="s">
        <v>57</v>
      </c>
      <c r="M1425" s="288" t="s">
        <v>76</v>
      </c>
      <c r="N1425" s="288" t="s">
        <v>77</v>
      </c>
      <c r="O1425" s="288" t="s">
        <v>77</v>
      </c>
      <c r="P1425" s="288" t="s">
        <v>1387</v>
      </c>
      <c r="Q1425" s="289">
        <v>0</v>
      </c>
      <c r="R1425" s="289">
        <v>0</v>
      </c>
      <c r="S1425" s="289">
        <v>26027</v>
      </c>
      <c r="T1425" s="289">
        <v>26027</v>
      </c>
      <c r="U1425" s="289">
        <v>2825</v>
      </c>
      <c r="V1425" s="287">
        <v>2017</v>
      </c>
      <c r="W1425" s="404"/>
      <c r="X1425" s="453" t="str">
        <f t="shared" si="22"/>
        <v/>
      </c>
      <c r="Y1425" s="267"/>
    </row>
    <row r="1426" spans="1:25" x14ac:dyDescent="0.2">
      <c r="A1426" s="287">
        <v>59302</v>
      </c>
      <c r="B1426" s="288" t="s">
        <v>38</v>
      </c>
      <c r="C1426" s="288" t="s">
        <v>1387</v>
      </c>
      <c r="D1426" s="288" t="s">
        <v>2074</v>
      </c>
      <c r="E1426" s="288" t="s">
        <v>2075</v>
      </c>
      <c r="F1426" s="287">
        <v>59106</v>
      </c>
      <c r="G1426" s="288" t="s">
        <v>140</v>
      </c>
      <c r="H1426" s="288" t="s">
        <v>1393</v>
      </c>
      <c r="I1426" s="288" t="s">
        <v>63</v>
      </c>
      <c r="J1426" s="287">
        <v>22</v>
      </c>
      <c r="K1426" s="287">
        <v>2</v>
      </c>
      <c r="L1426" s="288" t="s">
        <v>57</v>
      </c>
      <c r="M1426" s="288" t="s">
        <v>76</v>
      </c>
      <c r="N1426" s="288" t="s">
        <v>77</v>
      </c>
      <c r="O1426" s="288" t="s">
        <v>77</v>
      </c>
      <c r="P1426" s="288" t="s">
        <v>1387</v>
      </c>
      <c r="Q1426" s="289">
        <v>0</v>
      </c>
      <c r="R1426" s="289">
        <v>0</v>
      </c>
      <c r="S1426" s="289">
        <v>87596</v>
      </c>
      <c r="T1426" s="289">
        <v>87596</v>
      </c>
      <c r="U1426" s="289">
        <v>9508</v>
      </c>
      <c r="V1426" s="287">
        <v>2017</v>
      </c>
      <c r="W1426" s="404"/>
      <c r="X1426" s="453" t="str">
        <f t="shared" si="22"/>
        <v/>
      </c>
      <c r="Y1426" s="267"/>
    </row>
    <row r="1427" spans="1:25" x14ac:dyDescent="0.2">
      <c r="A1427" s="287">
        <v>59305</v>
      </c>
      <c r="B1427" s="288" t="s">
        <v>38</v>
      </c>
      <c r="C1427" s="288" t="s">
        <v>1387</v>
      </c>
      <c r="D1427" s="288" t="s">
        <v>2076</v>
      </c>
      <c r="E1427" s="288" t="s">
        <v>2077</v>
      </c>
      <c r="F1427" s="287">
        <v>59107</v>
      </c>
      <c r="G1427" s="288" t="s">
        <v>140</v>
      </c>
      <c r="H1427" s="288" t="s">
        <v>1393</v>
      </c>
      <c r="I1427" s="288" t="s">
        <v>63</v>
      </c>
      <c r="J1427" s="287">
        <v>22</v>
      </c>
      <c r="K1427" s="287">
        <v>2</v>
      </c>
      <c r="L1427" s="288" t="s">
        <v>57</v>
      </c>
      <c r="M1427" s="288" t="s">
        <v>76</v>
      </c>
      <c r="N1427" s="288" t="s">
        <v>77</v>
      </c>
      <c r="O1427" s="288" t="s">
        <v>77</v>
      </c>
      <c r="P1427" s="288" t="s">
        <v>1387</v>
      </c>
      <c r="Q1427" s="289">
        <v>0</v>
      </c>
      <c r="R1427" s="289">
        <v>0</v>
      </c>
      <c r="S1427" s="289">
        <v>30644</v>
      </c>
      <c r="T1427" s="289">
        <v>30644</v>
      </c>
      <c r="U1427" s="289">
        <v>3326</v>
      </c>
      <c r="V1427" s="287">
        <v>2017</v>
      </c>
      <c r="W1427" s="404"/>
      <c r="X1427" s="453" t="str">
        <f t="shared" si="22"/>
        <v/>
      </c>
      <c r="Y1427" s="267"/>
    </row>
    <row r="1428" spans="1:25" x14ac:dyDescent="0.2">
      <c r="A1428" s="287">
        <v>59306</v>
      </c>
      <c r="B1428" s="288" t="s">
        <v>38</v>
      </c>
      <c r="C1428" s="288" t="s">
        <v>1387</v>
      </c>
      <c r="D1428" s="288" t="s">
        <v>2078</v>
      </c>
      <c r="E1428" s="288" t="s">
        <v>2079</v>
      </c>
      <c r="F1428" s="287">
        <v>59108</v>
      </c>
      <c r="G1428" s="288" t="s">
        <v>140</v>
      </c>
      <c r="H1428" s="288" t="s">
        <v>1393</v>
      </c>
      <c r="I1428" s="288" t="s">
        <v>63</v>
      </c>
      <c r="J1428" s="287">
        <v>22</v>
      </c>
      <c r="K1428" s="287">
        <v>2</v>
      </c>
      <c r="L1428" s="288" t="s">
        <v>57</v>
      </c>
      <c r="M1428" s="288" t="s">
        <v>76</v>
      </c>
      <c r="N1428" s="288" t="s">
        <v>77</v>
      </c>
      <c r="O1428" s="288" t="s">
        <v>77</v>
      </c>
      <c r="P1428" s="288" t="s">
        <v>1387</v>
      </c>
      <c r="Q1428" s="289">
        <v>0</v>
      </c>
      <c r="R1428" s="289">
        <v>0</v>
      </c>
      <c r="S1428" s="289">
        <v>24589</v>
      </c>
      <c r="T1428" s="289">
        <v>24589</v>
      </c>
      <c r="U1428" s="289">
        <v>2669</v>
      </c>
      <c r="V1428" s="287">
        <v>2017</v>
      </c>
      <c r="W1428" s="404"/>
      <c r="X1428" s="453" t="str">
        <f t="shared" si="22"/>
        <v/>
      </c>
      <c r="Y1428" s="267"/>
    </row>
    <row r="1429" spans="1:25" x14ac:dyDescent="0.2">
      <c r="A1429" s="287">
        <v>59313</v>
      </c>
      <c r="B1429" s="288" t="s">
        <v>38</v>
      </c>
      <c r="C1429" s="288" t="s">
        <v>1387</v>
      </c>
      <c r="D1429" s="288" t="s">
        <v>2316</v>
      </c>
      <c r="E1429" s="288" t="s">
        <v>2317</v>
      </c>
      <c r="F1429" s="287">
        <v>59116</v>
      </c>
      <c r="G1429" s="288" t="s">
        <v>140</v>
      </c>
      <c r="H1429" s="288" t="s">
        <v>1393</v>
      </c>
      <c r="I1429" s="288" t="s">
        <v>63</v>
      </c>
      <c r="J1429" s="287">
        <v>22</v>
      </c>
      <c r="K1429" s="287">
        <v>2</v>
      </c>
      <c r="L1429" s="288" t="s">
        <v>57</v>
      </c>
      <c r="M1429" s="288" t="s">
        <v>76</v>
      </c>
      <c r="N1429" s="288" t="s">
        <v>77</v>
      </c>
      <c r="O1429" s="288" t="s">
        <v>77</v>
      </c>
      <c r="P1429" s="288" t="s">
        <v>1387</v>
      </c>
      <c r="Q1429" s="289">
        <v>0</v>
      </c>
      <c r="R1429" s="289">
        <v>0</v>
      </c>
      <c r="S1429" s="289">
        <v>24156</v>
      </c>
      <c r="T1429" s="289">
        <v>24156</v>
      </c>
      <c r="U1429" s="289">
        <v>2622</v>
      </c>
      <c r="V1429" s="287">
        <v>2017</v>
      </c>
      <c r="W1429" s="404"/>
      <c r="X1429" s="453" t="str">
        <f t="shared" si="22"/>
        <v/>
      </c>
      <c r="Y1429" s="267"/>
    </row>
    <row r="1430" spans="1:25" x14ac:dyDescent="0.2">
      <c r="A1430" s="287">
        <v>59314</v>
      </c>
      <c r="B1430" s="288" t="s">
        <v>38</v>
      </c>
      <c r="C1430" s="288" t="s">
        <v>1387</v>
      </c>
      <c r="D1430" s="288" t="s">
        <v>2080</v>
      </c>
      <c r="E1430" s="288" t="s">
        <v>2081</v>
      </c>
      <c r="F1430" s="287">
        <v>59117</v>
      </c>
      <c r="G1430" s="288" t="s">
        <v>140</v>
      </c>
      <c r="H1430" s="288" t="s">
        <v>1393</v>
      </c>
      <c r="I1430" s="288" t="s">
        <v>63</v>
      </c>
      <c r="J1430" s="287">
        <v>22</v>
      </c>
      <c r="K1430" s="287">
        <v>2</v>
      </c>
      <c r="L1430" s="288" t="s">
        <v>57</v>
      </c>
      <c r="M1430" s="288" t="s">
        <v>76</v>
      </c>
      <c r="N1430" s="288" t="s">
        <v>77</v>
      </c>
      <c r="O1430" s="288" t="s">
        <v>77</v>
      </c>
      <c r="P1430" s="288" t="s">
        <v>1387</v>
      </c>
      <c r="Q1430" s="289">
        <v>0</v>
      </c>
      <c r="R1430" s="289">
        <v>0</v>
      </c>
      <c r="S1430" s="289">
        <v>77538</v>
      </c>
      <c r="T1430" s="289">
        <v>77538</v>
      </c>
      <c r="U1430" s="289">
        <v>8416</v>
      </c>
      <c r="V1430" s="287">
        <v>2017</v>
      </c>
      <c r="W1430" s="404"/>
      <c r="X1430" s="453" t="str">
        <f t="shared" si="22"/>
        <v/>
      </c>
      <c r="Y1430" s="267"/>
    </row>
    <row r="1431" spans="1:25" x14ac:dyDescent="0.2">
      <c r="A1431" s="287">
        <v>59358</v>
      </c>
      <c r="B1431" s="288" t="s">
        <v>38</v>
      </c>
      <c r="C1431" s="288" t="s">
        <v>1387</v>
      </c>
      <c r="D1431" s="288" t="s">
        <v>1832</v>
      </c>
      <c r="E1431" s="288" t="s">
        <v>1832</v>
      </c>
      <c r="F1431" s="287">
        <v>59141</v>
      </c>
      <c r="G1431" s="288" t="s">
        <v>86</v>
      </c>
      <c r="H1431" s="288" t="s">
        <v>1393</v>
      </c>
      <c r="I1431" s="288" t="s">
        <v>63</v>
      </c>
      <c r="J1431" s="287">
        <v>22</v>
      </c>
      <c r="K1431" s="287">
        <v>2</v>
      </c>
      <c r="L1431" s="288" t="s">
        <v>57</v>
      </c>
      <c r="M1431" s="288" t="s">
        <v>546</v>
      </c>
      <c r="N1431" s="288" t="s">
        <v>547</v>
      </c>
      <c r="O1431" s="288" t="s">
        <v>547</v>
      </c>
      <c r="P1431" s="288" t="s">
        <v>1387</v>
      </c>
      <c r="Q1431" s="289">
        <v>0</v>
      </c>
      <c r="R1431" s="289">
        <v>0</v>
      </c>
      <c r="S1431" s="289">
        <v>42711</v>
      </c>
      <c r="T1431" s="289">
        <v>42711</v>
      </c>
      <c r="U1431" s="289">
        <v>4636</v>
      </c>
      <c r="V1431" s="287">
        <v>2017</v>
      </c>
      <c r="W1431" s="404"/>
      <c r="X1431" s="453" t="str">
        <f t="shared" si="22"/>
        <v/>
      </c>
      <c r="Y1431" s="267"/>
    </row>
    <row r="1432" spans="1:25" x14ac:dyDescent="0.2">
      <c r="A1432" s="287">
        <v>59361</v>
      </c>
      <c r="B1432" s="288" t="s">
        <v>38</v>
      </c>
      <c r="C1432" s="288" t="s">
        <v>1387</v>
      </c>
      <c r="D1432" s="288" t="s">
        <v>1833</v>
      </c>
      <c r="E1432" s="288" t="s">
        <v>1834</v>
      </c>
      <c r="F1432" s="287">
        <v>58258</v>
      </c>
      <c r="G1432" s="288" t="s">
        <v>86</v>
      </c>
      <c r="H1432" s="288" t="s">
        <v>1393</v>
      </c>
      <c r="I1432" s="288" t="s">
        <v>63</v>
      </c>
      <c r="J1432" s="287">
        <v>22</v>
      </c>
      <c r="K1432" s="287">
        <v>2</v>
      </c>
      <c r="L1432" s="288" t="s">
        <v>57</v>
      </c>
      <c r="M1432" s="288" t="s">
        <v>546</v>
      </c>
      <c r="N1432" s="288" t="s">
        <v>547</v>
      </c>
      <c r="O1432" s="288" t="s">
        <v>547</v>
      </c>
      <c r="P1432" s="288" t="s">
        <v>1387</v>
      </c>
      <c r="Q1432" s="289">
        <v>0</v>
      </c>
      <c r="R1432" s="289">
        <v>0</v>
      </c>
      <c r="S1432" s="289">
        <v>14114</v>
      </c>
      <c r="T1432" s="289">
        <v>14114</v>
      </c>
      <c r="U1432" s="289">
        <v>1532</v>
      </c>
      <c r="V1432" s="287">
        <v>2017</v>
      </c>
      <c r="W1432" s="404"/>
      <c r="X1432" s="453" t="str">
        <f t="shared" si="22"/>
        <v/>
      </c>
      <c r="Y1432" s="267"/>
    </row>
    <row r="1433" spans="1:25" x14ac:dyDescent="0.2">
      <c r="A1433" s="287">
        <v>59362</v>
      </c>
      <c r="B1433" s="288" t="s">
        <v>38</v>
      </c>
      <c r="C1433" s="288" t="s">
        <v>1387</v>
      </c>
      <c r="D1433" s="288" t="s">
        <v>1835</v>
      </c>
      <c r="E1433" s="288" t="s">
        <v>1834</v>
      </c>
      <c r="F1433" s="287">
        <v>58258</v>
      </c>
      <c r="G1433" s="288" t="s">
        <v>86</v>
      </c>
      <c r="H1433" s="288" t="s">
        <v>1393</v>
      </c>
      <c r="I1433" s="288" t="s">
        <v>63</v>
      </c>
      <c r="J1433" s="287">
        <v>22</v>
      </c>
      <c r="K1433" s="287">
        <v>2</v>
      </c>
      <c r="L1433" s="288" t="s">
        <v>57</v>
      </c>
      <c r="M1433" s="288" t="s">
        <v>546</v>
      </c>
      <c r="N1433" s="288" t="s">
        <v>547</v>
      </c>
      <c r="O1433" s="288" t="s">
        <v>547</v>
      </c>
      <c r="P1433" s="288" t="s">
        <v>1387</v>
      </c>
      <c r="Q1433" s="289">
        <v>0</v>
      </c>
      <c r="R1433" s="289">
        <v>0</v>
      </c>
      <c r="S1433" s="289">
        <v>14310</v>
      </c>
      <c r="T1433" s="289">
        <v>14310</v>
      </c>
      <c r="U1433" s="289">
        <v>1553</v>
      </c>
      <c r="V1433" s="287">
        <v>2017</v>
      </c>
      <c r="W1433" s="404"/>
      <c r="X1433" s="453" t="str">
        <f t="shared" si="22"/>
        <v/>
      </c>
      <c r="Y1433" s="267"/>
    </row>
    <row r="1434" spans="1:25" x14ac:dyDescent="0.2">
      <c r="A1434" s="287">
        <v>59363</v>
      </c>
      <c r="B1434" s="288" t="s">
        <v>38</v>
      </c>
      <c r="C1434" s="288" t="s">
        <v>1387</v>
      </c>
      <c r="D1434" s="288" t="s">
        <v>1836</v>
      </c>
      <c r="E1434" s="288" t="s">
        <v>1834</v>
      </c>
      <c r="F1434" s="287">
        <v>58258</v>
      </c>
      <c r="G1434" s="288" t="s">
        <v>86</v>
      </c>
      <c r="H1434" s="288" t="s">
        <v>1393</v>
      </c>
      <c r="I1434" s="288" t="s">
        <v>63</v>
      </c>
      <c r="J1434" s="287">
        <v>22</v>
      </c>
      <c r="K1434" s="287">
        <v>2</v>
      </c>
      <c r="L1434" s="288" t="s">
        <v>57</v>
      </c>
      <c r="M1434" s="288" t="s">
        <v>546</v>
      </c>
      <c r="N1434" s="288" t="s">
        <v>547</v>
      </c>
      <c r="O1434" s="288" t="s">
        <v>547</v>
      </c>
      <c r="P1434" s="288" t="s">
        <v>1387</v>
      </c>
      <c r="Q1434" s="289">
        <v>0</v>
      </c>
      <c r="R1434" s="289">
        <v>0</v>
      </c>
      <c r="S1434" s="289">
        <v>14556</v>
      </c>
      <c r="T1434" s="289">
        <v>14556</v>
      </c>
      <c r="U1434" s="289">
        <v>1580</v>
      </c>
      <c r="V1434" s="287">
        <v>2017</v>
      </c>
      <c r="W1434" s="404"/>
      <c r="X1434" s="453" t="str">
        <f t="shared" si="22"/>
        <v/>
      </c>
      <c r="Y1434" s="267"/>
    </row>
    <row r="1435" spans="1:25" x14ac:dyDescent="0.2">
      <c r="A1435" s="287">
        <v>59368</v>
      </c>
      <c r="B1435" s="288" t="s">
        <v>38</v>
      </c>
      <c r="C1435" s="288" t="s">
        <v>1387</v>
      </c>
      <c r="D1435" s="288" t="s">
        <v>1837</v>
      </c>
      <c r="E1435" s="288" t="s">
        <v>1834</v>
      </c>
      <c r="F1435" s="287">
        <v>58258</v>
      </c>
      <c r="G1435" s="288" t="s">
        <v>86</v>
      </c>
      <c r="H1435" s="288" t="s">
        <v>1393</v>
      </c>
      <c r="I1435" s="288" t="s">
        <v>63</v>
      </c>
      <c r="J1435" s="287">
        <v>22</v>
      </c>
      <c r="K1435" s="287">
        <v>2</v>
      </c>
      <c r="L1435" s="288" t="s">
        <v>57</v>
      </c>
      <c r="M1435" s="288" t="s">
        <v>546</v>
      </c>
      <c r="N1435" s="288" t="s">
        <v>547</v>
      </c>
      <c r="O1435" s="288" t="s">
        <v>547</v>
      </c>
      <c r="P1435" s="288" t="s">
        <v>1387</v>
      </c>
      <c r="Q1435" s="289">
        <v>0</v>
      </c>
      <c r="R1435" s="289">
        <v>0</v>
      </c>
      <c r="S1435" s="289">
        <v>22746</v>
      </c>
      <c r="T1435" s="289">
        <v>22746</v>
      </c>
      <c r="U1435" s="289">
        <v>2469</v>
      </c>
      <c r="V1435" s="287">
        <v>2017</v>
      </c>
      <c r="W1435" s="404"/>
      <c r="X1435" s="453" t="str">
        <f t="shared" si="22"/>
        <v/>
      </c>
      <c r="Y1435" s="267"/>
    </row>
    <row r="1436" spans="1:25" x14ac:dyDescent="0.2">
      <c r="A1436" s="287">
        <v>59390</v>
      </c>
      <c r="B1436" s="288" t="s">
        <v>38</v>
      </c>
      <c r="C1436" s="288" t="s">
        <v>1387</v>
      </c>
      <c r="D1436" s="288" t="s">
        <v>1838</v>
      </c>
      <c r="E1436" s="288" t="s">
        <v>1569</v>
      </c>
      <c r="F1436" s="287">
        <v>58677</v>
      </c>
      <c r="G1436" s="288" t="s">
        <v>86</v>
      </c>
      <c r="H1436" s="288" t="s">
        <v>1393</v>
      </c>
      <c r="I1436" s="288" t="s">
        <v>63</v>
      </c>
      <c r="J1436" s="287">
        <v>22</v>
      </c>
      <c r="K1436" s="287">
        <v>2</v>
      </c>
      <c r="L1436" s="288" t="s">
        <v>57</v>
      </c>
      <c r="M1436" s="288" t="s">
        <v>546</v>
      </c>
      <c r="N1436" s="288" t="s">
        <v>547</v>
      </c>
      <c r="O1436" s="288" t="s">
        <v>547</v>
      </c>
      <c r="P1436" s="288" t="s">
        <v>1387</v>
      </c>
      <c r="Q1436" s="289">
        <v>0</v>
      </c>
      <c r="R1436" s="289">
        <v>0</v>
      </c>
      <c r="S1436" s="289">
        <v>63819</v>
      </c>
      <c r="T1436" s="289">
        <v>63819</v>
      </c>
      <c r="U1436" s="289">
        <v>6927</v>
      </c>
      <c r="V1436" s="287">
        <v>2017</v>
      </c>
      <c r="W1436" s="404"/>
      <c r="X1436" s="453" t="str">
        <f t="shared" si="22"/>
        <v/>
      </c>
      <c r="Y1436" s="267"/>
    </row>
    <row r="1437" spans="1:25" x14ac:dyDescent="0.2">
      <c r="A1437" s="287">
        <v>59394</v>
      </c>
      <c r="B1437" s="288" t="s">
        <v>38</v>
      </c>
      <c r="C1437" s="288" t="s">
        <v>1387</v>
      </c>
      <c r="D1437" s="288" t="s">
        <v>1839</v>
      </c>
      <c r="E1437" s="288" t="s">
        <v>1621</v>
      </c>
      <c r="F1437" s="287">
        <v>58440</v>
      </c>
      <c r="G1437" s="288" t="s">
        <v>86</v>
      </c>
      <c r="H1437" s="288" t="s">
        <v>1393</v>
      </c>
      <c r="I1437" s="288" t="s">
        <v>63</v>
      </c>
      <c r="J1437" s="287">
        <v>22</v>
      </c>
      <c r="K1437" s="287">
        <v>2</v>
      </c>
      <c r="L1437" s="288" t="s">
        <v>57</v>
      </c>
      <c r="M1437" s="288" t="s">
        <v>546</v>
      </c>
      <c r="N1437" s="288" t="s">
        <v>547</v>
      </c>
      <c r="O1437" s="288" t="s">
        <v>547</v>
      </c>
      <c r="P1437" s="288" t="s">
        <v>1387</v>
      </c>
      <c r="Q1437" s="289">
        <v>0</v>
      </c>
      <c r="R1437" s="289">
        <v>0</v>
      </c>
      <c r="S1437" s="289">
        <v>19606</v>
      </c>
      <c r="T1437" s="289">
        <v>19606</v>
      </c>
      <c r="U1437" s="289">
        <v>2128</v>
      </c>
      <c r="V1437" s="287">
        <v>2017</v>
      </c>
      <c r="W1437" s="404"/>
      <c r="X1437" s="453" t="str">
        <f t="shared" si="22"/>
        <v/>
      </c>
      <c r="Y1437" s="267"/>
    </row>
    <row r="1438" spans="1:25" x14ac:dyDescent="0.2">
      <c r="A1438" s="287">
        <v>59396</v>
      </c>
      <c r="B1438" s="288" t="s">
        <v>38</v>
      </c>
      <c r="C1438" s="288" t="s">
        <v>1387</v>
      </c>
      <c r="D1438" s="288" t="s">
        <v>1840</v>
      </c>
      <c r="E1438" s="288" t="s">
        <v>1841</v>
      </c>
      <c r="F1438" s="287">
        <v>59174</v>
      </c>
      <c r="G1438" s="288" t="s">
        <v>86</v>
      </c>
      <c r="H1438" s="288" t="s">
        <v>1393</v>
      </c>
      <c r="I1438" s="288" t="s">
        <v>63</v>
      </c>
      <c r="J1438" s="287">
        <v>22</v>
      </c>
      <c r="K1438" s="287">
        <v>2</v>
      </c>
      <c r="L1438" s="288" t="s">
        <v>57</v>
      </c>
      <c r="M1438" s="288" t="s">
        <v>546</v>
      </c>
      <c r="N1438" s="288" t="s">
        <v>547</v>
      </c>
      <c r="O1438" s="288" t="s">
        <v>547</v>
      </c>
      <c r="P1438" s="288" t="s">
        <v>1387</v>
      </c>
      <c r="Q1438" s="289">
        <v>0</v>
      </c>
      <c r="R1438" s="289">
        <v>0</v>
      </c>
      <c r="S1438" s="289">
        <v>60308</v>
      </c>
      <c r="T1438" s="289">
        <v>60308</v>
      </c>
      <c r="U1438" s="289">
        <v>6546</v>
      </c>
      <c r="V1438" s="287">
        <v>2017</v>
      </c>
      <c r="W1438" s="404"/>
      <c r="X1438" s="453" t="str">
        <f t="shared" si="22"/>
        <v/>
      </c>
      <c r="Y1438" s="267"/>
    </row>
    <row r="1439" spans="1:25" x14ac:dyDescent="0.2">
      <c r="A1439" s="287">
        <v>59415</v>
      </c>
      <c r="B1439" s="288" t="s">
        <v>38</v>
      </c>
      <c r="C1439" s="288" t="s">
        <v>1387</v>
      </c>
      <c r="D1439" s="288" t="s">
        <v>1842</v>
      </c>
      <c r="E1439" s="288" t="s">
        <v>455</v>
      </c>
      <c r="F1439" s="287">
        <v>4180</v>
      </c>
      <c r="G1439" s="288" t="s">
        <v>46</v>
      </c>
      <c r="H1439" s="288" t="s">
        <v>1393</v>
      </c>
      <c r="I1439" s="288" t="s">
        <v>63</v>
      </c>
      <c r="J1439" s="287">
        <v>22</v>
      </c>
      <c r="K1439" s="287">
        <v>1</v>
      </c>
      <c r="L1439" s="288" t="s">
        <v>39</v>
      </c>
      <c r="M1439" s="288" t="s">
        <v>56</v>
      </c>
      <c r="N1439" s="288" t="s">
        <v>51</v>
      </c>
      <c r="O1439" s="288" t="s">
        <v>51</v>
      </c>
      <c r="P1439" s="288" t="s">
        <v>52</v>
      </c>
      <c r="Q1439" s="289">
        <v>1761</v>
      </c>
      <c r="R1439" s="289">
        <v>1761</v>
      </c>
      <c r="S1439" s="289">
        <v>10248</v>
      </c>
      <c r="T1439" s="289">
        <v>10248</v>
      </c>
      <c r="U1439" s="289">
        <v>897</v>
      </c>
      <c r="V1439" s="287">
        <v>2017</v>
      </c>
      <c r="W1439" s="404"/>
      <c r="X1439" s="453" t="str">
        <f t="shared" si="22"/>
        <v/>
      </c>
      <c r="Y1439" s="267"/>
    </row>
    <row r="1440" spans="1:25" x14ac:dyDescent="0.2">
      <c r="A1440" s="287">
        <v>59437</v>
      </c>
      <c r="B1440" s="288" t="s">
        <v>38</v>
      </c>
      <c r="C1440" s="288" t="s">
        <v>1387</v>
      </c>
      <c r="D1440" s="288" t="s">
        <v>1843</v>
      </c>
      <c r="E1440" s="288" t="s">
        <v>1498</v>
      </c>
      <c r="F1440" s="287">
        <v>59178</v>
      </c>
      <c r="G1440" s="288" t="s">
        <v>95</v>
      </c>
      <c r="H1440" s="288" t="s">
        <v>1393</v>
      </c>
      <c r="I1440" s="288" t="s">
        <v>63</v>
      </c>
      <c r="J1440" s="287">
        <v>22</v>
      </c>
      <c r="K1440" s="287">
        <v>2</v>
      </c>
      <c r="L1440" s="288" t="s">
        <v>57</v>
      </c>
      <c r="M1440" s="288" t="s">
        <v>40</v>
      </c>
      <c r="N1440" s="288" t="s">
        <v>41</v>
      </c>
      <c r="O1440" s="288" t="s">
        <v>42</v>
      </c>
      <c r="P1440" s="288" t="s">
        <v>1387</v>
      </c>
      <c r="Q1440" s="289">
        <v>0</v>
      </c>
      <c r="R1440" s="289">
        <v>0</v>
      </c>
      <c r="S1440" s="289">
        <v>106263</v>
      </c>
      <c r="T1440" s="289">
        <v>106263</v>
      </c>
      <c r="U1440" s="289">
        <v>11534</v>
      </c>
      <c r="V1440" s="287">
        <v>2017</v>
      </c>
      <c r="W1440" s="404"/>
      <c r="X1440" s="453" t="str">
        <f t="shared" si="22"/>
        <v/>
      </c>
      <c r="Y1440" s="267"/>
    </row>
    <row r="1441" spans="1:25" x14ac:dyDescent="0.2">
      <c r="A1441" s="287">
        <v>59438</v>
      </c>
      <c r="B1441" s="288" t="s">
        <v>38</v>
      </c>
      <c r="C1441" s="288" t="s">
        <v>1387</v>
      </c>
      <c r="D1441" s="288" t="s">
        <v>1844</v>
      </c>
      <c r="E1441" s="288" t="s">
        <v>1498</v>
      </c>
      <c r="F1441" s="287">
        <v>59178</v>
      </c>
      <c r="G1441" s="288" t="s">
        <v>95</v>
      </c>
      <c r="H1441" s="288" t="s">
        <v>1393</v>
      </c>
      <c r="I1441" s="288" t="s">
        <v>63</v>
      </c>
      <c r="J1441" s="287">
        <v>22</v>
      </c>
      <c r="K1441" s="287">
        <v>2</v>
      </c>
      <c r="L1441" s="288" t="s">
        <v>57</v>
      </c>
      <c r="M1441" s="288" t="s">
        <v>40</v>
      </c>
      <c r="N1441" s="288" t="s">
        <v>41</v>
      </c>
      <c r="O1441" s="288" t="s">
        <v>42</v>
      </c>
      <c r="P1441" s="288" t="s">
        <v>1387</v>
      </c>
      <c r="Q1441" s="289">
        <v>0</v>
      </c>
      <c r="R1441" s="289">
        <v>0</v>
      </c>
      <c r="S1441" s="289">
        <v>240533</v>
      </c>
      <c r="T1441" s="289">
        <v>240533</v>
      </c>
      <c r="U1441" s="289">
        <v>26108</v>
      </c>
      <c r="V1441" s="287">
        <v>2017</v>
      </c>
      <c r="W1441" s="404"/>
      <c r="X1441" s="453" t="str">
        <f t="shared" si="22"/>
        <v/>
      </c>
      <c r="Y1441" s="267"/>
    </row>
    <row r="1442" spans="1:25" x14ac:dyDescent="0.2">
      <c r="A1442" s="287">
        <v>59445</v>
      </c>
      <c r="B1442" s="288" t="s">
        <v>38</v>
      </c>
      <c r="C1442" s="288" t="s">
        <v>1387</v>
      </c>
      <c r="D1442" s="288" t="s">
        <v>1845</v>
      </c>
      <c r="E1442" s="288" t="s">
        <v>1846</v>
      </c>
      <c r="F1442" s="287">
        <v>59215</v>
      </c>
      <c r="G1442" s="288" t="s">
        <v>94</v>
      </c>
      <c r="H1442" s="288" t="s">
        <v>1393</v>
      </c>
      <c r="I1442" s="288" t="s">
        <v>63</v>
      </c>
      <c r="J1442" s="287">
        <v>22</v>
      </c>
      <c r="K1442" s="287">
        <v>2</v>
      </c>
      <c r="L1442" s="288" t="s">
        <v>57</v>
      </c>
      <c r="M1442" s="288" t="s">
        <v>546</v>
      </c>
      <c r="N1442" s="288" t="s">
        <v>547</v>
      </c>
      <c r="O1442" s="288" t="s">
        <v>547</v>
      </c>
      <c r="P1442" s="288" t="s">
        <v>1387</v>
      </c>
      <c r="Q1442" s="289">
        <v>0</v>
      </c>
      <c r="R1442" s="289">
        <v>0</v>
      </c>
      <c r="S1442" s="289">
        <v>25529</v>
      </c>
      <c r="T1442" s="289">
        <v>25529</v>
      </c>
      <c r="U1442" s="289">
        <v>2771</v>
      </c>
      <c r="V1442" s="287">
        <v>2017</v>
      </c>
      <c r="W1442" s="404"/>
      <c r="X1442" s="453" t="str">
        <f t="shared" si="22"/>
        <v/>
      </c>
      <c r="Y1442" s="267"/>
    </row>
    <row r="1443" spans="1:25" x14ac:dyDescent="0.2">
      <c r="A1443" s="287">
        <v>59453</v>
      </c>
      <c r="B1443" s="288" t="s">
        <v>59</v>
      </c>
      <c r="C1443" s="288" t="s">
        <v>1387</v>
      </c>
      <c r="D1443" s="288" t="s">
        <v>1847</v>
      </c>
      <c r="E1443" s="288" t="s">
        <v>1848</v>
      </c>
      <c r="F1443" s="287">
        <v>59219</v>
      </c>
      <c r="G1443" s="288" t="s">
        <v>62</v>
      </c>
      <c r="H1443" s="288" t="s">
        <v>1392</v>
      </c>
      <c r="I1443" s="288" t="s">
        <v>63</v>
      </c>
      <c r="J1443" s="287">
        <v>622</v>
      </c>
      <c r="K1443" s="287">
        <v>5</v>
      </c>
      <c r="L1443" s="288" t="s">
        <v>493</v>
      </c>
      <c r="M1443" s="288" t="s">
        <v>55</v>
      </c>
      <c r="N1443" s="288" t="s">
        <v>44</v>
      </c>
      <c r="O1443" s="288" t="s">
        <v>44</v>
      </c>
      <c r="P1443" s="288" t="s">
        <v>1195</v>
      </c>
      <c r="Q1443" s="289">
        <v>485837</v>
      </c>
      <c r="R1443" s="289">
        <v>183002</v>
      </c>
      <c r="S1443" s="289">
        <v>500412</v>
      </c>
      <c r="T1443" s="289">
        <v>188492</v>
      </c>
      <c r="U1443" s="289">
        <v>31435</v>
      </c>
      <c r="V1443" s="287">
        <v>2017</v>
      </c>
      <c r="W1443" s="404"/>
      <c r="X1443" s="453" t="str">
        <f t="shared" si="22"/>
        <v/>
      </c>
      <c r="Y1443" s="267"/>
    </row>
    <row r="1444" spans="1:25" x14ac:dyDescent="0.2">
      <c r="A1444" s="287">
        <v>59463</v>
      </c>
      <c r="B1444" s="288" t="s">
        <v>38</v>
      </c>
      <c r="C1444" s="288" t="s">
        <v>1387</v>
      </c>
      <c r="D1444" s="288" t="s">
        <v>1849</v>
      </c>
      <c r="E1444" s="288" t="s">
        <v>1850</v>
      </c>
      <c r="F1444" s="287">
        <v>59230</v>
      </c>
      <c r="G1444" s="288" t="s">
        <v>86</v>
      </c>
      <c r="H1444" s="288" t="s">
        <v>1393</v>
      </c>
      <c r="I1444" s="288" t="s">
        <v>63</v>
      </c>
      <c r="J1444" s="287">
        <v>22</v>
      </c>
      <c r="K1444" s="287">
        <v>2</v>
      </c>
      <c r="L1444" s="288" t="s">
        <v>57</v>
      </c>
      <c r="M1444" s="288" t="s">
        <v>546</v>
      </c>
      <c r="N1444" s="288" t="s">
        <v>547</v>
      </c>
      <c r="O1444" s="288" t="s">
        <v>547</v>
      </c>
      <c r="P1444" s="288" t="s">
        <v>1387</v>
      </c>
      <c r="Q1444" s="289">
        <v>0</v>
      </c>
      <c r="R1444" s="289">
        <v>0</v>
      </c>
      <c r="S1444" s="289">
        <v>26304</v>
      </c>
      <c r="T1444" s="289">
        <v>26304</v>
      </c>
      <c r="U1444" s="289">
        <v>2855</v>
      </c>
      <c r="V1444" s="287">
        <v>2017</v>
      </c>
      <c r="W1444" s="404"/>
      <c r="X1444" s="453" t="str">
        <f t="shared" si="22"/>
        <v/>
      </c>
      <c r="Y1444" s="267"/>
    </row>
    <row r="1445" spans="1:25" x14ac:dyDescent="0.2">
      <c r="A1445" s="287">
        <v>59464</v>
      </c>
      <c r="B1445" s="288" t="s">
        <v>38</v>
      </c>
      <c r="C1445" s="288" t="s">
        <v>1387</v>
      </c>
      <c r="D1445" s="288" t="s">
        <v>1851</v>
      </c>
      <c r="E1445" s="288" t="s">
        <v>1850</v>
      </c>
      <c r="F1445" s="287">
        <v>59230</v>
      </c>
      <c r="G1445" s="288" t="s">
        <v>86</v>
      </c>
      <c r="H1445" s="288" t="s">
        <v>1393</v>
      </c>
      <c r="I1445" s="288" t="s">
        <v>63</v>
      </c>
      <c r="J1445" s="287">
        <v>22</v>
      </c>
      <c r="K1445" s="287">
        <v>2</v>
      </c>
      <c r="L1445" s="288" t="s">
        <v>57</v>
      </c>
      <c r="M1445" s="288" t="s">
        <v>546</v>
      </c>
      <c r="N1445" s="288" t="s">
        <v>547</v>
      </c>
      <c r="O1445" s="288" t="s">
        <v>547</v>
      </c>
      <c r="P1445" s="288" t="s">
        <v>1387</v>
      </c>
      <c r="Q1445" s="289">
        <v>0</v>
      </c>
      <c r="R1445" s="289">
        <v>0</v>
      </c>
      <c r="S1445" s="289">
        <v>37247</v>
      </c>
      <c r="T1445" s="289">
        <v>37247</v>
      </c>
      <c r="U1445" s="289">
        <v>4043</v>
      </c>
      <c r="V1445" s="287">
        <v>2017</v>
      </c>
      <c r="W1445" s="404"/>
      <c r="X1445" s="453" t="str">
        <f t="shared" si="22"/>
        <v/>
      </c>
      <c r="Y1445" s="267"/>
    </row>
    <row r="1446" spans="1:25" x14ac:dyDescent="0.2">
      <c r="A1446" s="287">
        <v>59465</v>
      </c>
      <c r="B1446" s="288" t="s">
        <v>38</v>
      </c>
      <c r="C1446" s="288" t="s">
        <v>1387</v>
      </c>
      <c r="D1446" s="288" t="s">
        <v>1852</v>
      </c>
      <c r="E1446" s="288" t="s">
        <v>1850</v>
      </c>
      <c r="F1446" s="287">
        <v>59230</v>
      </c>
      <c r="G1446" s="288" t="s">
        <v>86</v>
      </c>
      <c r="H1446" s="288" t="s">
        <v>1393</v>
      </c>
      <c r="I1446" s="288" t="s">
        <v>63</v>
      </c>
      <c r="J1446" s="287">
        <v>22</v>
      </c>
      <c r="K1446" s="287">
        <v>2</v>
      </c>
      <c r="L1446" s="288" t="s">
        <v>57</v>
      </c>
      <c r="M1446" s="288" t="s">
        <v>546</v>
      </c>
      <c r="N1446" s="288" t="s">
        <v>547</v>
      </c>
      <c r="O1446" s="288" t="s">
        <v>547</v>
      </c>
      <c r="P1446" s="288" t="s">
        <v>1387</v>
      </c>
      <c r="Q1446" s="289">
        <v>0</v>
      </c>
      <c r="R1446" s="289">
        <v>0</v>
      </c>
      <c r="S1446" s="289">
        <v>18803</v>
      </c>
      <c r="T1446" s="289">
        <v>18803</v>
      </c>
      <c r="U1446" s="289">
        <v>2041</v>
      </c>
      <c r="V1446" s="287">
        <v>2017</v>
      </c>
      <c r="W1446" s="404"/>
      <c r="X1446" s="453" t="str">
        <f t="shared" si="22"/>
        <v/>
      </c>
      <c r="Y1446" s="267"/>
    </row>
    <row r="1447" spans="1:25" x14ac:dyDescent="0.2">
      <c r="A1447" s="287">
        <v>59466</v>
      </c>
      <c r="B1447" s="288" t="s">
        <v>38</v>
      </c>
      <c r="C1447" s="288" t="s">
        <v>1387</v>
      </c>
      <c r="D1447" s="288" t="s">
        <v>1853</v>
      </c>
      <c r="E1447" s="288" t="s">
        <v>1850</v>
      </c>
      <c r="F1447" s="287">
        <v>59230</v>
      </c>
      <c r="G1447" s="288" t="s">
        <v>86</v>
      </c>
      <c r="H1447" s="288" t="s">
        <v>1393</v>
      </c>
      <c r="I1447" s="288" t="s">
        <v>63</v>
      </c>
      <c r="J1447" s="287">
        <v>22</v>
      </c>
      <c r="K1447" s="287">
        <v>2</v>
      </c>
      <c r="L1447" s="288" t="s">
        <v>57</v>
      </c>
      <c r="M1447" s="288" t="s">
        <v>546</v>
      </c>
      <c r="N1447" s="288" t="s">
        <v>547</v>
      </c>
      <c r="O1447" s="288" t="s">
        <v>547</v>
      </c>
      <c r="P1447" s="288" t="s">
        <v>1387</v>
      </c>
      <c r="Q1447" s="289">
        <v>0</v>
      </c>
      <c r="R1447" s="289">
        <v>0</v>
      </c>
      <c r="S1447" s="289">
        <v>25106</v>
      </c>
      <c r="T1447" s="289">
        <v>25106</v>
      </c>
      <c r="U1447" s="289">
        <v>2725</v>
      </c>
      <c r="V1447" s="287">
        <v>2017</v>
      </c>
      <c r="W1447" s="404"/>
      <c r="X1447" s="453" t="str">
        <f t="shared" si="22"/>
        <v/>
      </c>
      <c r="Y1447" s="267"/>
    </row>
    <row r="1448" spans="1:25" x14ac:dyDescent="0.2">
      <c r="A1448" s="287">
        <v>59468</v>
      </c>
      <c r="B1448" s="288" t="s">
        <v>38</v>
      </c>
      <c r="C1448" s="288" t="s">
        <v>1387</v>
      </c>
      <c r="D1448" s="288" t="s">
        <v>1854</v>
      </c>
      <c r="E1448" s="288" t="s">
        <v>1855</v>
      </c>
      <c r="F1448" s="287">
        <v>59232</v>
      </c>
      <c r="G1448" s="288" t="s">
        <v>86</v>
      </c>
      <c r="H1448" s="288" t="s">
        <v>1393</v>
      </c>
      <c r="I1448" s="288" t="s">
        <v>63</v>
      </c>
      <c r="J1448" s="287">
        <v>22</v>
      </c>
      <c r="K1448" s="287">
        <v>2</v>
      </c>
      <c r="L1448" s="288" t="s">
        <v>57</v>
      </c>
      <c r="M1448" s="288" t="s">
        <v>546</v>
      </c>
      <c r="N1448" s="288" t="s">
        <v>547</v>
      </c>
      <c r="O1448" s="288" t="s">
        <v>547</v>
      </c>
      <c r="P1448" s="288" t="s">
        <v>1387</v>
      </c>
      <c r="Q1448" s="289">
        <v>0</v>
      </c>
      <c r="R1448" s="289">
        <v>0</v>
      </c>
      <c r="S1448" s="289">
        <v>26930</v>
      </c>
      <c r="T1448" s="289">
        <v>26930</v>
      </c>
      <c r="U1448" s="289">
        <v>2923</v>
      </c>
      <c r="V1448" s="287">
        <v>2017</v>
      </c>
      <c r="W1448" s="404"/>
      <c r="X1448" s="453" t="str">
        <f t="shared" si="22"/>
        <v/>
      </c>
      <c r="Y1448" s="267"/>
    </row>
    <row r="1449" spans="1:25" x14ac:dyDescent="0.2">
      <c r="A1449" s="287">
        <v>59470</v>
      </c>
      <c r="B1449" s="288" t="s">
        <v>38</v>
      </c>
      <c r="C1449" s="288" t="s">
        <v>1387</v>
      </c>
      <c r="D1449" s="288" t="s">
        <v>1856</v>
      </c>
      <c r="E1449" s="288" t="s">
        <v>1857</v>
      </c>
      <c r="F1449" s="287">
        <v>59237</v>
      </c>
      <c r="G1449" s="288" t="s">
        <v>62</v>
      </c>
      <c r="H1449" s="288" t="s">
        <v>1392</v>
      </c>
      <c r="I1449" s="288" t="s">
        <v>63</v>
      </c>
      <c r="J1449" s="287">
        <v>22</v>
      </c>
      <c r="K1449" s="287">
        <v>2</v>
      </c>
      <c r="L1449" s="288" t="s">
        <v>57</v>
      </c>
      <c r="M1449" s="288" t="s">
        <v>546</v>
      </c>
      <c r="N1449" s="288" t="s">
        <v>547</v>
      </c>
      <c r="O1449" s="288" t="s">
        <v>547</v>
      </c>
      <c r="P1449" s="288" t="s">
        <v>1387</v>
      </c>
      <c r="Q1449" s="289">
        <v>0</v>
      </c>
      <c r="R1449" s="289">
        <v>0</v>
      </c>
      <c r="S1449" s="289">
        <v>18971</v>
      </c>
      <c r="T1449" s="289">
        <v>18971</v>
      </c>
      <c r="U1449" s="289">
        <v>2059</v>
      </c>
      <c r="V1449" s="287">
        <v>2017</v>
      </c>
      <c r="W1449" s="404"/>
      <c r="X1449" s="453" t="str">
        <f t="shared" si="22"/>
        <v/>
      </c>
      <c r="Y1449" s="267"/>
    </row>
    <row r="1450" spans="1:25" x14ac:dyDescent="0.2">
      <c r="A1450" s="287">
        <v>59476</v>
      </c>
      <c r="B1450" s="288" t="s">
        <v>38</v>
      </c>
      <c r="C1450" s="288" t="s">
        <v>1387</v>
      </c>
      <c r="D1450" s="288" t="s">
        <v>1858</v>
      </c>
      <c r="E1450" s="288" t="s">
        <v>1859</v>
      </c>
      <c r="F1450" s="287">
        <v>59240</v>
      </c>
      <c r="G1450" s="288" t="s">
        <v>94</v>
      </c>
      <c r="H1450" s="288" t="s">
        <v>1393</v>
      </c>
      <c r="I1450" s="288" t="s">
        <v>63</v>
      </c>
      <c r="J1450" s="287">
        <v>22</v>
      </c>
      <c r="K1450" s="287">
        <v>2</v>
      </c>
      <c r="L1450" s="288" t="s">
        <v>57</v>
      </c>
      <c r="M1450" s="288" t="s">
        <v>546</v>
      </c>
      <c r="N1450" s="288" t="s">
        <v>547</v>
      </c>
      <c r="O1450" s="288" t="s">
        <v>547</v>
      </c>
      <c r="P1450" s="288" t="s">
        <v>1387</v>
      </c>
      <c r="Q1450" s="289">
        <v>0</v>
      </c>
      <c r="R1450" s="289">
        <v>0</v>
      </c>
      <c r="S1450" s="289">
        <v>26203</v>
      </c>
      <c r="T1450" s="289">
        <v>26203</v>
      </c>
      <c r="U1450" s="289">
        <v>2844</v>
      </c>
      <c r="V1450" s="287">
        <v>2017</v>
      </c>
      <c r="W1450" s="404"/>
      <c r="X1450" s="453" t="str">
        <f t="shared" si="22"/>
        <v/>
      </c>
      <c r="Y1450" s="267"/>
    </row>
    <row r="1451" spans="1:25" x14ac:dyDescent="0.2">
      <c r="A1451" s="287">
        <v>59477</v>
      </c>
      <c r="B1451" s="288" t="s">
        <v>38</v>
      </c>
      <c r="C1451" s="288" t="s">
        <v>1387</v>
      </c>
      <c r="D1451" s="288" t="s">
        <v>1860</v>
      </c>
      <c r="E1451" s="288" t="s">
        <v>1861</v>
      </c>
      <c r="F1451" s="287">
        <v>59241</v>
      </c>
      <c r="G1451" s="288" t="s">
        <v>94</v>
      </c>
      <c r="H1451" s="288" t="s">
        <v>1393</v>
      </c>
      <c r="I1451" s="288" t="s">
        <v>63</v>
      </c>
      <c r="J1451" s="287">
        <v>22</v>
      </c>
      <c r="K1451" s="287">
        <v>2</v>
      </c>
      <c r="L1451" s="288" t="s">
        <v>57</v>
      </c>
      <c r="M1451" s="288" t="s">
        <v>546</v>
      </c>
      <c r="N1451" s="288" t="s">
        <v>547</v>
      </c>
      <c r="O1451" s="288" t="s">
        <v>547</v>
      </c>
      <c r="P1451" s="288" t="s">
        <v>1387</v>
      </c>
      <c r="Q1451" s="289">
        <v>0</v>
      </c>
      <c r="R1451" s="289">
        <v>0</v>
      </c>
      <c r="S1451" s="289">
        <v>30357</v>
      </c>
      <c r="T1451" s="289">
        <v>30357</v>
      </c>
      <c r="U1451" s="289">
        <v>3295</v>
      </c>
      <c r="V1451" s="287">
        <v>2017</v>
      </c>
      <c r="W1451" s="404"/>
      <c r="X1451" s="453" t="str">
        <f t="shared" si="22"/>
        <v/>
      </c>
      <c r="Y1451" s="267"/>
    </row>
    <row r="1452" spans="1:25" x14ac:dyDescent="0.2">
      <c r="A1452" s="287">
        <v>59484</v>
      </c>
      <c r="B1452" s="288" t="s">
        <v>38</v>
      </c>
      <c r="C1452" s="288" t="s">
        <v>1387</v>
      </c>
      <c r="D1452" s="288" t="s">
        <v>2318</v>
      </c>
      <c r="E1452" s="288" t="s">
        <v>1862</v>
      </c>
      <c r="F1452" s="287">
        <v>59254</v>
      </c>
      <c r="G1452" s="288" t="s">
        <v>86</v>
      </c>
      <c r="H1452" s="288" t="s">
        <v>1393</v>
      </c>
      <c r="I1452" s="288" t="s">
        <v>63</v>
      </c>
      <c r="J1452" s="287">
        <v>22</v>
      </c>
      <c r="K1452" s="287">
        <v>2</v>
      </c>
      <c r="L1452" s="288" t="s">
        <v>57</v>
      </c>
      <c r="M1452" s="288" t="s">
        <v>546</v>
      </c>
      <c r="N1452" s="288" t="s">
        <v>547</v>
      </c>
      <c r="O1452" s="288" t="s">
        <v>547</v>
      </c>
      <c r="P1452" s="288" t="s">
        <v>1387</v>
      </c>
      <c r="Q1452" s="289">
        <v>0</v>
      </c>
      <c r="R1452" s="289">
        <v>0</v>
      </c>
      <c r="S1452" s="289">
        <v>31786</v>
      </c>
      <c r="T1452" s="289">
        <v>31786</v>
      </c>
      <c r="U1452" s="289">
        <v>3450</v>
      </c>
      <c r="V1452" s="287">
        <v>2017</v>
      </c>
      <c r="W1452" s="404"/>
      <c r="X1452" s="453" t="str">
        <f t="shared" si="22"/>
        <v/>
      </c>
      <c r="Y1452" s="267"/>
    </row>
    <row r="1453" spans="1:25" x14ac:dyDescent="0.2">
      <c r="A1453" s="287">
        <v>59485</v>
      </c>
      <c r="B1453" s="288" t="s">
        <v>38</v>
      </c>
      <c r="C1453" s="288" t="s">
        <v>1387</v>
      </c>
      <c r="D1453" s="288" t="s">
        <v>1863</v>
      </c>
      <c r="E1453" s="288" t="s">
        <v>1862</v>
      </c>
      <c r="F1453" s="287">
        <v>59254</v>
      </c>
      <c r="G1453" s="288" t="s">
        <v>86</v>
      </c>
      <c r="H1453" s="288" t="s">
        <v>1393</v>
      </c>
      <c r="I1453" s="288" t="s">
        <v>63</v>
      </c>
      <c r="J1453" s="287">
        <v>22</v>
      </c>
      <c r="K1453" s="287">
        <v>2</v>
      </c>
      <c r="L1453" s="288" t="s">
        <v>57</v>
      </c>
      <c r="M1453" s="288" t="s">
        <v>546</v>
      </c>
      <c r="N1453" s="288" t="s">
        <v>547</v>
      </c>
      <c r="O1453" s="288" t="s">
        <v>547</v>
      </c>
      <c r="P1453" s="288" t="s">
        <v>1387</v>
      </c>
      <c r="Q1453" s="289">
        <v>0</v>
      </c>
      <c r="R1453" s="289">
        <v>0</v>
      </c>
      <c r="S1453" s="289">
        <v>12641</v>
      </c>
      <c r="T1453" s="289">
        <v>12641</v>
      </c>
      <c r="U1453" s="289">
        <v>1372</v>
      </c>
      <c r="V1453" s="287">
        <v>2017</v>
      </c>
      <c r="W1453" s="404"/>
      <c r="X1453" s="453" t="str">
        <f t="shared" si="22"/>
        <v/>
      </c>
      <c r="Y1453" s="267"/>
    </row>
    <row r="1454" spans="1:25" x14ac:dyDescent="0.2">
      <c r="A1454" s="287">
        <v>59495</v>
      </c>
      <c r="B1454" s="288" t="s">
        <v>38</v>
      </c>
      <c r="C1454" s="288" t="s">
        <v>1387</v>
      </c>
      <c r="D1454" s="288" t="s">
        <v>1864</v>
      </c>
      <c r="E1454" s="288" t="s">
        <v>1865</v>
      </c>
      <c r="F1454" s="287">
        <v>59252</v>
      </c>
      <c r="G1454" s="288" t="s">
        <v>46</v>
      </c>
      <c r="H1454" s="288" t="s">
        <v>1393</v>
      </c>
      <c r="I1454" s="288" t="s">
        <v>63</v>
      </c>
      <c r="J1454" s="287">
        <v>22</v>
      </c>
      <c r="K1454" s="287">
        <v>2</v>
      </c>
      <c r="L1454" s="288" t="s">
        <v>57</v>
      </c>
      <c r="M1454" s="288" t="s">
        <v>546</v>
      </c>
      <c r="N1454" s="288" t="s">
        <v>547</v>
      </c>
      <c r="O1454" s="288" t="s">
        <v>547</v>
      </c>
      <c r="P1454" s="288" t="s">
        <v>1387</v>
      </c>
      <c r="Q1454" s="289">
        <v>0</v>
      </c>
      <c r="R1454" s="289">
        <v>0</v>
      </c>
      <c r="S1454" s="289">
        <v>54496</v>
      </c>
      <c r="T1454" s="289">
        <v>54496</v>
      </c>
      <c r="U1454" s="289">
        <v>5915</v>
      </c>
      <c r="V1454" s="287">
        <v>2017</v>
      </c>
      <c r="W1454" s="404"/>
      <c r="X1454" s="453" t="str">
        <f t="shared" si="22"/>
        <v/>
      </c>
      <c r="Y1454" s="267"/>
    </row>
    <row r="1455" spans="1:25" x14ac:dyDescent="0.2">
      <c r="A1455" s="287">
        <v>59543</v>
      </c>
      <c r="B1455" s="288" t="s">
        <v>38</v>
      </c>
      <c r="C1455" s="288" t="s">
        <v>1387</v>
      </c>
      <c r="D1455" s="288" t="s">
        <v>1866</v>
      </c>
      <c r="E1455" s="288" t="s">
        <v>1867</v>
      </c>
      <c r="F1455" s="287">
        <v>59286</v>
      </c>
      <c r="G1455" s="288" t="s">
        <v>86</v>
      </c>
      <c r="H1455" s="288" t="s">
        <v>1393</v>
      </c>
      <c r="I1455" s="288" t="s">
        <v>63</v>
      </c>
      <c r="J1455" s="287">
        <v>92</v>
      </c>
      <c r="K1455" s="287">
        <v>4</v>
      </c>
      <c r="L1455" s="288" t="s">
        <v>492</v>
      </c>
      <c r="M1455" s="288" t="s">
        <v>546</v>
      </c>
      <c r="N1455" s="288" t="s">
        <v>547</v>
      </c>
      <c r="O1455" s="288" t="s">
        <v>547</v>
      </c>
      <c r="P1455" s="288" t="s">
        <v>1387</v>
      </c>
      <c r="Q1455" s="289">
        <v>0</v>
      </c>
      <c r="R1455" s="289">
        <v>0</v>
      </c>
      <c r="S1455" s="289">
        <v>17883</v>
      </c>
      <c r="T1455" s="289">
        <v>17883</v>
      </c>
      <c r="U1455" s="289">
        <v>1941</v>
      </c>
      <c r="V1455" s="287">
        <v>2017</v>
      </c>
      <c r="W1455" s="404"/>
      <c r="X1455" s="453" t="str">
        <f t="shared" si="22"/>
        <v/>
      </c>
      <c r="Y1455" s="267"/>
    </row>
    <row r="1456" spans="1:25" x14ac:dyDescent="0.2">
      <c r="A1456" s="287">
        <v>59573</v>
      </c>
      <c r="B1456" s="288" t="s">
        <v>38</v>
      </c>
      <c r="C1456" s="288" t="s">
        <v>1387</v>
      </c>
      <c r="D1456" s="288" t="s">
        <v>1868</v>
      </c>
      <c r="E1456" s="288" t="s">
        <v>1821</v>
      </c>
      <c r="F1456" s="287">
        <v>58894</v>
      </c>
      <c r="G1456" s="288" t="s">
        <v>86</v>
      </c>
      <c r="H1456" s="288" t="s">
        <v>1393</v>
      </c>
      <c r="I1456" s="288" t="s">
        <v>63</v>
      </c>
      <c r="J1456" s="287">
        <v>22</v>
      </c>
      <c r="K1456" s="287">
        <v>2</v>
      </c>
      <c r="L1456" s="288" t="s">
        <v>57</v>
      </c>
      <c r="M1456" s="288" t="s">
        <v>546</v>
      </c>
      <c r="N1456" s="288" t="s">
        <v>547</v>
      </c>
      <c r="O1456" s="288" t="s">
        <v>547</v>
      </c>
      <c r="P1456" s="288" t="s">
        <v>1387</v>
      </c>
      <c r="Q1456" s="289">
        <v>0</v>
      </c>
      <c r="R1456" s="289">
        <v>0</v>
      </c>
      <c r="S1456" s="289">
        <v>12541</v>
      </c>
      <c r="T1456" s="289">
        <v>12541</v>
      </c>
      <c r="U1456" s="289">
        <v>1361</v>
      </c>
      <c r="V1456" s="287">
        <v>2017</v>
      </c>
      <c r="W1456" s="404"/>
      <c r="X1456" s="453" t="str">
        <f t="shared" si="22"/>
        <v/>
      </c>
      <c r="Y1456" s="267"/>
    </row>
    <row r="1457" spans="1:25" x14ac:dyDescent="0.2">
      <c r="A1457" s="287">
        <v>59613</v>
      </c>
      <c r="B1457" s="288" t="s">
        <v>38</v>
      </c>
      <c r="C1457" s="288" t="s">
        <v>1387</v>
      </c>
      <c r="D1457" s="288" t="s">
        <v>1869</v>
      </c>
      <c r="E1457" s="288" t="s">
        <v>1870</v>
      </c>
      <c r="F1457" s="287">
        <v>59356</v>
      </c>
      <c r="G1457" s="288" t="s">
        <v>62</v>
      </c>
      <c r="H1457" s="288" t="s">
        <v>1392</v>
      </c>
      <c r="I1457" s="288" t="s">
        <v>63</v>
      </c>
      <c r="J1457" s="287">
        <v>562212</v>
      </c>
      <c r="K1457" s="287">
        <v>4</v>
      </c>
      <c r="L1457" s="288" t="s">
        <v>492</v>
      </c>
      <c r="M1457" s="288" t="s">
        <v>546</v>
      </c>
      <c r="N1457" s="288" t="s">
        <v>547</v>
      </c>
      <c r="O1457" s="288" t="s">
        <v>547</v>
      </c>
      <c r="P1457" s="288" t="s">
        <v>1387</v>
      </c>
      <c r="Q1457" s="289">
        <v>0</v>
      </c>
      <c r="R1457" s="289">
        <v>0</v>
      </c>
      <c r="S1457" s="289">
        <v>15248</v>
      </c>
      <c r="T1457" s="289">
        <v>15248</v>
      </c>
      <c r="U1457" s="289">
        <v>1655</v>
      </c>
      <c r="V1457" s="287">
        <v>2017</v>
      </c>
      <c r="W1457" s="404"/>
      <c r="X1457" s="453" t="str">
        <f t="shared" si="22"/>
        <v/>
      </c>
      <c r="Y1457" s="267"/>
    </row>
    <row r="1458" spans="1:25" x14ac:dyDescent="0.2">
      <c r="A1458" s="287">
        <v>59622</v>
      </c>
      <c r="B1458" s="288" t="s">
        <v>38</v>
      </c>
      <c r="C1458" s="288" t="s">
        <v>1387</v>
      </c>
      <c r="D1458" s="288" t="s">
        <v>2082</v>
      </c>
      <c r="E1458" s="288" t="s">
        <v>1435</v>
      </c>
      <c r="F1458" s="287">
        <v>57365</v>
      </c>
      <c r="G1458" s="288" t="s">
        <v>86</v>
      </c>
      <c r="H1458" s="288" t="s">
        <v>1393</v>
      </c>
      <c r="I1458" s="288" t="s">
        <v>63</v>
      </c>
      <c r="J1458" s="287">
        <v>22</v>
      </c>
      <c r="K1458" s="287">
        <v>2</v>
      </c>
      <c r="L1458" s="288" t="s">
        <v>57</v>
      </c>
      <c r="M1458" s="288" t="s">
        <v>76</v>
      </c>
      <c r="N1458" s="288" t="s">
        <v>77</v>
      </c>
      <c r="O1458" s="288" t="s">
        <v>77</v>
      </c>
      <c r="P1458" s="288" t="s">
        <v>1387</v>
      </c>
      <c r="Q1458" s="289">
        <v>0</v>
      </c>
      <c r="R1458" s="289">
        <v>0</v>
      </c>
      <c r="S1458" s="289">
        <v>140360</v>
      </c>
      <c r="T1458" s="289">
        <v>140360</v>
      </c>
      <c r="U1458" s="289">
        <v>15235</v>
      </c>
      <c r="V1458" s="287">
        <v>2017</v>
      </c>
      <c r="W1458" s="404"/>
      <c r="X1458" s="453" t="str">
        <f t="shared" si="22"/>
        <v/>
      </c>
      <c r="Y1458" s="267"/>
    </row>
    <row r="1459" spans="1:25" x14ac:dyDescent="0.2">
      <c r="A1459" s="287">
        <v>59623</v>
      </c>
      <c r="B1459" s="288" t="s">
        <v>38</v>
      </c>
      <c r="C1459" s="288" t="s">
        <v>1387</v>
      </c>
      <c r="D1459" s="288" t="s">
        <v>1871</v>
      </c>
      <c r="E1459" s="288" t="s">
        <v>1872</v>
      </c>
      <c r="F1459" s="287">
        <v>59360</v>
      </c>
      <c r="G1459" s="288" t="s">
        <v>62</v>
      </c>
      <c r="H1459" s="288" t="s">
        <v>1392</v>
      </c>
      <c r="I1459" s="288" t="s">
        <v>63</v>
      </c>
      <c r="J1459" s="287">
        <v>22</v>
      </c>
      <c r="K1459" s="287">
        <v>2</v>
      </c>
      <c r="L1459" s="288" t="s">
        <v>57</v>
      </c>
      <c r="M1459" s="288" t="s">
        <v>546</v>
      </c>
      <c r="N1459" s="288" t="s">
        <v>547</v>
      </c>
      <c r="O1459" s="288" t="s">
        <v>547</v>
      </c>
      <c r="P1459" s="288" t="s">
        <v>1387</v>
      </c>
      <c r="Q1459" s="289">
        <v>0</v>
      </c>
      <c r="R1459" s="289">
        <v>0</v>
      </c>
      <c r="S1459" s="289">
        <v>22009</v>
      </c>
      <c r="T1459" s="289">
        <v>22009</v>
      </c>
      <c r="U1459" s="289">
        <v>2389</v>
      </c>
      <c r="V1459" s="287">
        <v>2017</v>
      </c>
      <c r="W1459" s="404"/>
      <c r="X1459" s="453" t="str">
        <f t="shared" si="22"/>
        <v/>
      </c>
      <c r="Y1459" s="267"/>
    </row>
    <row r="1460" spans="1:25" x14ac:dyDescent="0.2">
      <c r="A1460" s="287">
        <v>59624</v>
      </c>
      <c r="B1460" s="288" t="s">
        <v>38</v>
      </c>
      <c r="C1460" s="288" t="s">
        <v>1387</v>
      </c>
      <c r="D1460" s="288" t="s">
        <v>1980</v>
      </c>
      <c r="E1460" s="288" t="s">
        <v>1601</v>
      </c>
      <c r="F1460" s="287">
        <v>58871</v>
      </c>
      <c r="G1460" s="288" t="s">
        <v>86</v>
      </c>
      <c r="H1460" s="288" t="s">
        <v>1393</v>
      </c>
      <c r="I1460" s="288" t="s">
        <v>63</v>
      </c>
      <c r="J1460" s="287">
        <v>22</v>
      </c>
      <c r="K1460" s="287">
        <v>2</v>
      </c>
      <c r="L1460" s="288" t="s">
        <v>57</v>
      </c>
      <c r="M1460" s="288" t="s">
        <v>546</v>
      </c>
      <c r="N1460" s="288" t="s">
        <v>547</v>
      </c>
      <c r="O1460" s="288" t="s">
        <v>547</v>
      </c>
      <c r="P1460" s="288" t="s">
        <v>1387</v>
      </c>
      <c r="Q1460" s="289">
        <v>0</v>
      </c>
      <c r="R1460" s="289">
        <v>0</v>
      </c>
      <c r="S1460" s="289">
        <v>22554</v>
      </c>
      <c r="T1460" s="289">
        <v>22554</v>
      </c>
      <c r="U1460" s="289">
        <v>2448</v>
      </c>
      <c r="V1460" s="287">
        <v>2017</v>
      </c>
      <c r="W1460" s="404"/>
      <c r="X1460" s="453" t="str">
        <f t="shared" si="22"/>
        <v/>
      </c>
      <c r="Y1460" s="267"/>
    </row>
    <row r="1461" spans="1:25" x14ac:dyDescent="0.2">
      <c r="A1461" s="287">
        <v>59625</v>
      </c>
      <c r="B1461" s="288" t="s">
        <v>38</v>
      </c>
      <c r="C1461" s="288" t="s">
        <v>1387</v>
      </c>
      <c r="D1461" s="288" t="s">
        <v>1981</v>
      </c>
      <c r="E1461" s="288" t="s">
        <v>1601</v>
      </c>
      <c r="F1461" s="287">
        <v>58871</v>
      </c>
      <c r="G1461" s="288" t="s">
        <v>86</v>
      </c>
      <c r="H1461" s="288" t="s">
        <v>1393</v>
      </c>
      <c r="I1461" s="288" t="s">
        <v>63</v>
      </c>
      <c r="J1461" s="287">
        <v>22</v>
      </c>
      <c r="K1461" s="287">
        <v>2</v>
      </c>
      <c r="L1461" s="288" t="s">
        <v>57</v>
      </c>
      <c r="M1461" s="288" t="s">
        <v>546</v>
      </c>
      <c r="N1461" s="288" t="s">
        <v>547</v>
      </c>
      <c r="O1461" s="288" t="s">
        <v>547</v>
      </c>
      <c r="P1461" s="288" t="s">
        <v>1387</v>
      </c>
      <c r="Q1461" s="289">
        <v>0</v>
      </c>
      <c r="R1461" s="289">
        <v>0</v>
      </c>
      <c r="S1461" s="289">
        <v>27464</v>
      </c>
      <c r="T1461" s="289">
        <v>27464</v>
      </c>
      <c r="U1461" s="289">
        <v>2981</v>
      </c>
      <c r="V1461" s="287">
        <v>2017</v>
      </c>
      <c r="W1461" s="404"/>
      <c r="X1461" s="453" t="str">
        <f t="shared" si="22"/>
        <v/>
      </c>
      <c r="Y1461" s="267"/>
    </row>
    <row r="1462" spans="1:25" x14ac:dyDescent="0.2">
      <c r="A1462" s="287">
        <v>59626</v>
      </c>
      <c r="B1462" s="288" t="s">
        <v>38</v>
      </c>
      <c r="C1462" s="288" t="s">
        <v>1387</v>
      </c>
      <c r="D1462" s="288" t="s">
        <v>1982</v>
      </c>
      <c r="E1462" s="288" t="s">
        <v>1601</v>
      </c>
      <c r="F1462" s="287">
        <v>58871</v>
      </c>
      <c r="G1462" s="288" t="s">
        <v>86</v>
      </c>
      <c r="H1462" s="288" t="s">
        <v>1393</v>
      </c>
      <c r="I1462" s="288" t="s">
        <v>63</v>
      </c>
      <c r="J1462" s="287">
        <v>22</v>
      </c>
      <c r="K1462" s="287">
        <v>2</v>
      </c>
      <c r="L1462" s="288" t="s">
        <v>57</v>
      </c>
      <c r="M1462" s="288" t="s">
        <v>546</v>
      </c>
      <c r="N1462" s="288" t="s">
        <v>547</v>
      </c>
      <c r="O1462" s="288" t="s">
        <v>547</v>
      </c>
      <c r="P1462" s="288" t="s">
        <v>1387</v>
      </c>
      <c r="Q1462" s="289">
        <v>0</v>
      </c>
      <c r="R1462" s="289">
        <v>0</v>
      </c>
      <c r="S1462" s="289">
        <v>22996</v>
      </c>
      <c r="T1462" s="289">
        <v>22996</v>
      </c>
      <c r="U1462" s="289">
        <v>2496</v>
      </c>
      <c r="V1462" s="287">
        <v>2017</v>
      </c>
      <c r="W1462" s="404"/>
      <c r="X1462" s="453" t="str">
        <f t="shared" si="22"/>
        <v/>
      </c>
      <c r="Y1462" s="267"/>
    </row>
    <row r="1463" spans="1:25" x14ac:dyDescent="0.2">
      <c r="A1463" s="287">
        <v>59629</v>
      </c>
      <c r="B1463" s="288" t="s">
        <v>38</v>
      </c>
      <c r="C1463" s="288" t="s">
        <v>1387</v>
      </c>
      <c r="D1463" s="288" t="s">
        <v>2083</v>
      </c>
      <c r="E1463" s="288" t="s">
        <v>2083</v>
      </c>
      <c r="F1463" s="287">
        <v>59362</v>
      </c>
      <c r="G1463" s="288" t="s">
        <v>62</v>
      </c>
      <c r="H1463" s="288" t="s">
        <v>1392</v>
      </c>
      <c r="I1463" s="288" t="s">
        <v>63</v>
      </c>
      <c r="J1463" s="287">
        <v>22</v>
      </c>
      <c r="K1463" s="287">
        <v>2</v>
      </c>
      <c r="L1463" s="288" t="s">
        <v>57</v>
      </c>
      <c r="M1463" s="288" t="s">
        <v>76</v>
      </c>
      <c r="N1463" s="288" t="s">
        <v>77</v>
      </c>
      <c r="O1463" s="288" t="s">
        <v>77</v>
      </c>
      <c r="P1463" s="288" t="s">
        <v>1387</v>
      </c>
      <c r="Q1463" s="289">
        <v>0</v>
      </c>
      <c r="R1463" s="289">
        <v>0</v>
      </c>
      <c r="S1463" s="289">
        <v>2259940</v>
      </c>
      <c r="T1463" s="289">
        <v>2259940</v>
      </c>
      <c r="U1463" s="289">
        <v>245299</v>
      </c>
      <c r="V1463" s="287">
        <v>2017</v>
      </c>
      <c r="W1463" s="404"/>
      <c r="X1463" s="453" t="str">
        <f t="shared" si="22"/>
        <v/>
      </c>
      <c r="Y1463" s="267"/>
    </row>
    <row r="1464" spans="1:25" x14ac:dyDescent="0.2">
      <c r="A1464" s="287">
        <v>59636</v>
      </c>
      <c r="B1464" s="288" t="s">
        <v>38</v>
      </c>
      <c r="C1464" s="288" t="s">
        <v>1387</v>
      </c>
      <c r="D1464" s="288" t="s">
        <v>1983</v>
      </c>
      <c r="E1464" s="288" t="s">
        <v>1984</v>
      </c>
      <c r="F1464" s="287">
        <v>59388</v>
      </c>
      <c r="G1464" s="288" t="s">
        <v>86</v>
      </c>
      <c r="H1464" s="288" t="s">
        <v>1393</v>
      </c>
      <c r="I1464" s="288" t="s">
        <v>63</v>
      </c>
      <c r="J1464" s="287">
        <v>22</v>
      </c>
      <c r="K1464" s="287">
        <v>2</v>
      </c>
      <c r="L1464" s="288" t="s">
        <v>57</v>
      </c>
      <c r="M1464" s="288" t="s">
        <v>546</v>
      </c>
      <c r="N1464" s="288" t="s">
        <v>547</v>
      </c>
      <c r="O1464" s="288" t="s">
        <v>547</v>
      </c>
      <c r="P1464" s="288" t="s">
        <v>1387</v>
      </c>
      <c r="Q1464" s="289">
        <v>0</v>
      </c>
      <c r="R1464" s="289">
        <v>0</v>
      </c>
      <c r="S1464" s="289">
        <v>50118</v>
      </c>
      <c r="T1464" s="289">
        <v>50118</v>
      </c>
      <c r="U1464" s="289">
        <v>5440</v>
      </c>
      <c r="V1464" s="287">
        <v>2017</v>
      </c>
      <c r="W1464" s="404"/>
      <c r="X1464" s="453" t="str">
        <f t="shared" si="22"/>
        <v/>
      </c>
      <c r="Y1464" s="267"/>
    </row>
    <row r="1465" spans="1:25" x14ac:dyDescent="0.2">
      <c r="A1465" s="287">
        <v>59639</v>
      </c>
      <c r="B1465" s="288" t="s">
        <v>38</v>
      </c>
      <c r="C1465" s="288" t="s">
        <v>1387</v>
      </c>
      <c r="D1465" s="288" t="s">
        <v>1873</v>
      </c>
      <c r="E1465" s="288" t="s">
        <v>1874</v>
      </c>
      <c r="F1465" s="287">
        <v>59395</v>
      </c>
      <c r="G1465" s="288" t="s">
        <v>86</v>
      </c>
      <c r="H1465" s="288" t="s">
        <v>1393</v>
      </c>
      <c r="I1465" s="288" t="s">
        <v>63</v>
      </c>
      <c r="J1465" s="287">
        <v>335</v>
      </c>
      <c r="K1465" s="287">
        <v>6</v>
      </c>
      <c r="L1465" s="288" t="s">
        <v>490</v>
      </c>
      <c r="M1465" s="288" t="s">
        <v>76</v>
      </c>
      <c r="N1465" s="288" t="s">
        <v>77</v>
      </c>
      <c r="O1465" s="288" t="s">
        <v>77</v>
      </c>
      <c r="P1465" s="288" t="s">
        <v>1387</v>
      </c>
      <c r="Q1465" s="289">
        <v>0</v>
      </c>
      <c r="R1465" s="289">
        <v>0</v>
      </c>
      <c r="S1465" s="289">
        <v>14629</v>
      </c>
      <c r="T1465" s="289">
        <v>14629</v>
      </c>
      <c r="U1465" s="289">
        <v>1588</v>
      </c>
      <c r="V1465" s="287">
        <v>2017</v>
      </c>
      <c r="W1465" s="404"/>
      <c r="X1465" s="453" t="str">
        <f t="shared" si="22"/>
        <v/>
      </c>
      <c r="Y1465" s="267"/>
    </row>
    <row r="1466" spans="1:25" x14ac:dyDescent="0.2">
      <c r="A1466" s="287">
        <v>59682</v>
      </c>
      <c r="B1466" s="288" t="s">
        <v>38</v>
      </c>
      <c r="C1466" s="288" t="s">
        <v>1387</v>
      </c>
      <c r="D1466" s="288" t="s">
        <v>1875</v>
      </c>
      <c r="E1466" s="288" t="s">
        <v>1876</v>
      </c>
      <c r="F1466" s="287">
        <v>59453</v>
      </c>
      <c r="G1466" s="288" t="s">
        <v>94</v>
      </c>
      <c r="H1466" s="288" t="s">
        <v>1393</v>
      </c>
      <c r="I1466" s="288" t="s">
        <v>63</v>
      </c>
      <c r="J1466" s="287">
        <v>22</v>
      </c>
      <c r="K1466" s="287">
        <v>2</v>
      </c>
      <c r="L1466" s="288" t="s">
        <v>57</v>
      </c>
      <c r="M1466" s="288" t="s">
        <v>546</v>
      </c>
      <c r="N1466" s="288" t="s">
        <v>547</v>
      </c>
      <c r="O1466" s="288" t="s">
        <v>547</v>
      </c>
      <c r="P1466" s="288" t="s">
        <v>1387</v>
      </c>
      <c r="Q1466" s="289">
        <v>0</v>
      </c>
      <c r="R1466" s="289">
        <v>0</v>
      </c>
      <c r="S1466" s="289">
        <v>20626</v>
      </c>
      <c r="T1466" s="289">
        <v>20626</v>
      </c>
      <c r="U1466" s="289">
        <v>2239</v>
      </c>
      <c r="V1466" s="287">
        <v>2017</v>
      </c>
      <c r="W1466" s="404"/>
      <c r="X1466" s="453" t="str">
        <f t="shared" si="22"/>
        <v/>
      </c>
      <c r="Y1466" s="267"/>
    </row>
    <row r="1467" spans="1:25" x14ac:dyDescent="0.2">
      <c r="A1467" s="287">
        <v>59692</v>
      </c>
      <c r="B1467" s="288" t="s">
        <v>38</v>
      </c>
      <c r="C1467" s="288" t="s">
        <v>1387</v>
      </c>
      <c r="D1467" s="288" t="s">
        <v>1877</v>
      </c>
      <c r="E1467" s="288" t="s">
        <v>1878</v>
      </c>
      <c r="F1467" s="287">
        <v>59463</v>
      </c>
      <c r="G1467" s="288" t="s">
        <v>140</v>
      </c>
      <c r="H1467" s="288" t="s">
        <v>1393</v>
      </c>
      <c r="I1467" s="288" t="s">
        <v>63</v>
      </c>
      <c r="J1467" s="287">
        <v>22132</v>
      </c>
      <c r="K1467" s="287">
        <v>4</v>
      </c>
      <c r="L1467" s="288" t="s">
        <v>492</v>
      </c>
      <c r="M1467" s="288" t="s">
        <v>76</v>
      </c>
      <c r="N1467" s="288" t="s">
        <v>77</v>
      </c>
      <c r="O1467" s="288" t="s">
        <v>77</v>
      </c>
      <c r="P1467" s="288" t="s">
        <v>1387</v>
      </c>
      <c r="Q1467" s="289">
        <v>0</v>
      </c>
      <c r="R1467" s="289">
        <v>0</v>
      </c>
      <c r="S1467" s="289">
        <v>65911</v>
      </c>
      <c r="T1467" s="289">
        <v>65911</v>
      </c>
      <c r="U1467" s="289">
        <v>7154</v>
      </c>
      <c r="V1467" s="287">
        <v>2017</v>
      </c>
      <c r="W1467" s="404"/>
      <c r="X1467" s="453" t="str">
        <f t="shared" si="22"/>
        <v/>
      </c>
      <c r="Y1467" s="267"/>
    </row>
    <row r="1468" spans="1:25" x14ac:dyDescent="0.2">
      <c r="A1468" s="287">
        <v>59705</v>
      </c>
      <c r="B1468" s="288" t="s">
        <v>38</v>
      </c>
      <c r="C1468" s="288" t="s">
        <v>1387</v>
      </c>
      <c r="D1468" s="288" t="s">
        <v>2084</v>
      </c>
      <c r="E1468" s="288" t="s">
        <v>2085</v>
      </c>
      <c r="F1468" s="287">
        <v>59474</v>
      </c>
      <c r="G1468" s="288" t="s">
        <v>62</v>
      </c>
      <c r="H1468" s="288" t="s">
        <v>1392</v>
      </c>
      <c r="I1468" s="288" t="s">
        <v>63</v>
      </c>
      <c r="J1468" s="287">
        <v>22</v>
      </c>
      <c r="K1468" s="287">
        <v>2</v>
      </c>
      <c r="L1468" s="288" t="s">
        <v>57</v>
      </c>
      <c r="M1468" s="288" t="s">
        <v>546</v>
      </c>
      <c r="N1468" s="288" t="s">
        <v>547</v>
      </c>
      <c r="O1468" s="288" t="s">
        <v>547</v>
      </c>
      <c r="P1468" s="288" t="s">
        <v>1387</v>
      </c>
      <c r="Q1468" s="289">
        <v>0</v>
      </c>
      <c r="R1468" s="289">
        <v>0</v>
      </c>
      <c r="S1468" s="289">
        <v>36992</v>
      </c>
      <c r="T1468" s="289">
        <v>36992</v>
      </c>
      <c r="U1468" s="289">
        <v>4015</v>
      </c>
      <c r="V1468" s="287">
        <v>2017</v>
      </c>
      <c r="W1468" s="404"/>
      <c r="X1468" s="453" t="str">
        <f t="shared" si="22"/>
        <v/>
      </c>
      <c r="Y1468" s="267"/>
    </row>
    <row r="1469" spans="1:25" x14ac:dyDescent="0.2">
      <c r="A1469" s="287">
        <v>59717</v>
      </c>
      <c r="B1469" s="288" t="s">
        <v>38</v>
      </c>
      <c r="C1469" s="288" t="s">
        <v>1387</v>
      </c>
      <c r="D1469" s="288" t="s">
        <v>1985</v>
      </c>
      <c r="E1469" s="288" t="s">
        <v>1986</v>
      </c>
      <c r="F1469" s="287">
        <v>59484</v>
      </c>
      <c r="G1469" s="288" t="s">
        <v>86</v>
      </c>
      <c r="H1469" s="288" t="s">
        <v>1393</v>
      </c>
      <c r="I1469" s="288" t="s">
        <v>63</v>
      </c>
      <c r="J1469" s="287">
        <v>611</v>
      </c>
      <c r="K1469" s="287">
        <v>4</v>
      </c>
      <c r="L1469" s="288" t="s">
        <v>492</v>
      </c>
      <c r="M1469" s="288" t="s">
        <v>56</v>
      </c>
      <c r="N1469" s="288" t="s">
        <v>51</v>
      </c>
      <c r="O1469" s="288" t="s">
        <v>51</v>
      </c>
      <c r="P1469" s="288" t="s">
        <v>52</v>
      </c>
      <c r="Q1469" s="289">
        <v>59</v>
      </c>
      <c r="R1469" s="289">
        <v>59</v>
      </c>
      <c r="S1469" s="289">
        <v>348</v>
      </c>
      <c r="T1469" s="289">
        <v>348</v>
      </c>
      <c r="U1469" s="289">
        <v>7</v>
      </c>
      <c r="V1469" s="287">
        <v>2017</v>
      </c>
      <c r="W1469" s="404"/>
      <c r="X1469" s="453" t="str">
        <f t="shared" si="22"/>
        <v/>
      </c>
      <c r="Y1469" s="267"/>
    </row>
    <row r="1470" spans="1:25" x14ac:dyDescent="0.2">
      <c r="A1470" s="287">
        <v>59717</v>
      </c>
      <c r="B1470" s="288" t="s">
        <v>38</v>
      </c>
      <c r="C1470" s="288" t="s">
        <v>1387</v>
      </c>
      <c r="D1470" s="288" t="s">
        <v>1985</v>
      </c>
      <c r="E1470" s="288" t="s">
        <v>1986</v>
      </c>
      <c r="F1470" s="287">
        <v>59484</v>
      </c>
      <c r="G1470" s="288" t="s">
        <v>86</v>
      </c>
      <c r="H1470" s="288" t="s">
        <v>1393</v>
      </c>
      <c r="I1470" s="288" t="s">
        <v>63</v>
      </c>
      <c r="J1470" s="287">
        <v>611</v>
      </c>
      <c r="K1470" s="287">
        <v>4</v>
      </c>
      <c r="L1470" s="288" t="s">
        <v>492</v>
      </c>
      <c r="M1470" s="288" t="s">
        <v>56</v>
      </c>
      <c r="N1470" s="288" t="s">
        <v>44</v>
      </c>
      <c r="O1470" s="288" t="s">
        <v>44</v>
      </c>
      <c r="P1470" s="288" t="s">
        <v>1195</v>
      </c>
      <c r="Q1470" s="289">
        <v>0</v>
      </c>
      <c r="R1470" s="289">
        <v>0</v>
      </c>
      <c r="S1470" s="289">
        <v>0</v>
      </c>
      <c r="T1470" s="289">
        <v>0</v>
      </c>
      <c r="U1470" s="289">
        <v>0</v>
      </c>
      <c r="V1470" s="287">
        <v>2017</v>
      </c>
      <c r="W1470" s="404"/>
      <c r="X1470" s="453" t="str">
        <f t="shared" si="22"/>
        <v/>
      </c>
      <c r="Y1470" s="267"/>
    </row>
    <row r="1471" spans="1:25" x14ac:dyDescent="0.2">
      <c r="A1471" s="287">
        <v>59717</v>
      </c>
      <c r="B1471" s="288" t="s">
        <v>38</v>
      </c>
      <c r="C1471" s="288" t="s">
        <v>1387</v>
      </c>
      <c r="D1471" s="288" t="s">
        <v>1985</v>
      </c>
      <c r="E1471" s="288" t="s">
        <v>1986</v>
      </c>
      <c r="F1471" s="287">
        <v>59484</v>
      </c>
      <c r="G1471" s="288" t="s">
        <v>86</v>
      </c>
      <c r="H1471" s="288" t="s">
        <v>1393</v>
      </c>
      <c r="I1471" s="288" t="s">
        <v>63</v>
      </c>
      <c r="J1471" s="287">
        <v>611</v>
      </c>
      <c r="K1471" s="287">
        <v>4</v>
      </c>
      <c r="L1471" s="288" t="s">
        <v>492</v>
      </c>
      <c r="M1471" s="288" t="s">
        <v>546</v>
      </c>
      <c r="N1471" s="288" t="s">
        <v>547</v>
      </c>
      <c r="O1471" s="288" t="s">
        <v>547</v>
      </c>
      <c r="P1471" s="288" t="s">
        <v>1387</v>
      </c>
      <c r="Q1471" s="289">
        <v>0</v>
      </c>
      <c r="R1471" s="289">
        <v>0</v>
      </c>
      <c r="S1471" s="289">
        <v>838</v>
      </c>
      <c r="T1471" s="289">
        <v>838</v>
      </c>
      <c r="U1471" s="289">
        <v>91</v>
      </c>
      <c r="V1471" s="287">
        <v>2017</v>
      </c>
      <c r="W1471" s="404"/>
      <c r="X1471" s="453" t="str">
        <f t="shared" si="22"/>
        <v/>
      </c>
      <c r="Y1471" s="267"/>
    </row>
    <row r="1472" spans="1:25" x14ac:dyDescent="0.2">
      <c r="A1472" s="287">
        <v>59719</v>
      </c>
      <c r="B1472" s="288" t="s">
        <v>38</v>
      </c>
      <c r="C1472" s="288" t="s">
        <v>1387</v>
      </c>
      <c r="D1472" s="288" t="s">
        <v>1879</v>
      </c>
      <c r="E1472" s="288" t="s">
        <v>1880</v>
      </c>
      <c r="F1472" s="287">
        <v>59488</v>
      </c>
      <c r="G1472" s="288" t="s">
        <v>94</v>
      </c>
      <c r="H1472" s="288" t="s">
        <v>1393</v>
      </c>
      <c r="I1472" s="288" t="s">
        <v>63</v>
      </c>
      <c r="J1472" s="287">
        <v>22</v>
      </c>
      <c r="K1472" s="287">
        <v>2</v>
      </c>
      <c r="L1472" s="288" t="s">
        <v>57</v>
      </c>
      <c r="M1472" s="288" t="s">
        <v>546</v>
      </c>
      <c r="N1472" s="288" t="s">
        <v>547</v>
      </c>
      <c r="O1472" s="288" t="s">
        <v>547</v>
      </c>
      <c r="P1472" s="288" t="s">
        <v>1387</v>
      </c>
      <c r="Q1472" s="289">
        <v>0</v>
      </c>
      <c r="R1472" s="289">
        <v>0</v>
      </c>
      <c r="S1472" s="289">
        <v>27113</v>
      </c>
      <c r="T1472" s="289">
        <v>27113</v>
      </c>
      <c r="U1472" s="289">
        <v>2943</v>
      </c>
      <c r="V1472" s="287">
        <v>2017</v>
      </c>
      <c r="W1472" s="404"/>
      <c r="X1472" s="453" t="str">
        <f t="shared" si="22"/>
        <v/>
      </c>
      <c r="Y1472" s="267"/>
    </row>
    <row r="1473" spans="1:25" x14ac:dyDescent="0.2">
      <c r="A1473" s="287">
        <v>59724</v>
      </c>
      <c r="B1473" s="288" t="s">
        <v>38</v>
      </c>
      <c r="C1473" s="288" t="s">
        <v>1387</v>
      </c>
      <c r="D1473" s="288" t="s">
        <v>1987</v>
      </c>
      <c r="E1473" s="288" t="s">
        <v>1988</v>
      </c>
      <c r="F1473" s="287">
        <v>59493</v>
      </c>
      <c r="G1473" s="288" t="s">
        <v>86</v>
      </c>
      <c r="H1473" s="288" t="s">
        <v>1393</v>
      </c>
      <c r="I1473" s="288" t="s">
        <v>63</v>
      </c>
      <c r="J1473" s="287">
        <v>22</v>
      </c>
      <c r="K1473" s="287">
        <v>2</v>
      </c>
      <c r="L1473" s="288" t="s">
        <v>57</v>
      </c>
      <c r="M1473" s="288" t="s">
        <v>76</v>
      </c>
      <c r="N1473" s="288" t="s">
        <v>77</v>
      </c>
      <c r="O1473" s="288" t="s">
        <v>77</v>
      </c>
      <c r="P1473" s="288" t="s">
        <v>1387</v>
      </c>
      <c r="Q1473" s="289">
        <v>0</v>
      </c>
      <c r="R1473" s="289">
        <v>0</v>
      </c>
      <c r="S1473" s="289">
        <v>34365</v>
      </c>
      <c r="T1473" s="289">
        <v>34365</v>
      </c>
      <c r="U1473" s="289">
        <v>3730</v>
      </c>
      <c r="V1473" s="287">
        <v>2017</v>
      </c>
      <c r="W1473" s="404"/>
      <c r="X1473" s="453" t="str">
        <f t="shared" si="22"/>
        <v/>
      </c>
      <c r="Y1473" s="267"/>
    </row>
    <row r="1474" spans="1:25" x14ac:dyDescent="0.2">
      <c r="A1474" s="287">
        <v>59725</v>
      </c>
      <c r="B1474" s="288" t="s">
        <v>38</v>
      </c>
      <c r="C1474" s="288" t="s">
        <v>1387</v>
      </c>
      <c r="D1474" s="288" t="s">
        <v>1989</v>
      </c>
      <c r="E1474" s="288" t="s">
        <v>1990</v>
      </c>
      <c r="F1474" s="287">
        <v>59494</v>
      </c>
      <c r="G1474" s="288" t="s">
        <v>86</v>
      </c>
      <c r="H1474" s="288" t="s">
        <v>1393</v>
      </c>
      <c r="I1474" s="288" t="s">
        <v>63</v>
      </c>
      <c r="J1474" s="287">
        <v>22</v>
      </c>
      <c r="K1474" s="287">
        <v>2</v>
      </c>
      <c r="L1474" s="288" t="s">
        <v>57</v>
      </c>
      <c r="M1474" s="288" t="s">
        <v>76</v>
      </c>
      <c r="N1474" s="288" t="s">
        <v>77</v>
      </c>
      <c r="O1474" s="288" t="s">
        <v>77</v>
      </c>
      <c r="P1474" s="288" t="s">
        <v>1387</v>
      </c>
      <c r="Q1474" s="289">
        <v>0</v>
      </c>
      <c r="R1474" s="289">
        <v>0</v>
      </c>
      <c r="S1474" s="289">
        <v>52808</v>
      </c>
      <c r="T1474" s="289">
        <v>52808</v>
      </c>
      <c r="U1474" s="289">
        <v>5732</v>
      </c>
      <c r="V1474" s="287">
        <v>2017</v>
      </c>
      <c r="W1474" s="404"/>
      <c r="X1474" s="453" t="str">
        <f t="shared" si="22"/>
        <v/>
      </c>
      <c r="Y1474" s="267"/>
    </row>
    <row r="1475" spans="1:25" x14ac:dyDescent="0.2">
      <c r="A1475" s="287">
        <v>59731</v>
      </c>
      <c r="B1475" s="288" t="s">
        <v>38</v>
      </c>
      <c r="C1475" s="288" t="s">
        <v>1387</v>
      </c>
      <c r="D1475" s="288" t="s">
        <v>1881</v>
      </c>
      <c r="E1475" s="288" t="s">
        <v>1882</v>
      </c>
      <c r="F1475" s="287">
        <v>59500</v>
      </c>
      <c r="G1475" s="288" t="s">
        <v>86</v>
      </c>
      <c r="H1475" s="288" t="s">
        <v>1393</v>
      </c>
      <c r="I1475" s="288" t="s">
        <v>63</v>
      </c>
      <c r="J1475" s="287">
        <v>22</v>
      </c>
      <c r="K1475" s="287">
        <v>2</v>
      </c>
      <c r="L1475" s="288" t="s">
        <v>57</v>
      </c>
      <c r="M1475" s="288" t="s">
        <v>546</v>
      </c>
      <c r="N1475" s="288" t="s">
        <v>547</v>
      </c>
      <c r="O1475" s="288" t="s">
        <v>547</v>
      </c>
      <c r="P1475" s="288" t="s">
        <v>1387</v>
      </c>
      <c r="Q1475" s="289">
        <v>0</v>
      </c>
      <c r="R1475" s="289">
        <v>0</v>
      </c>
      <c r="S1475" s="289">
        <v>45364</v>
      </c>
      <c r="T1475" s="289">
        <v>45364</v>
      </c>
      <c r="U1475" s="289">
        <v>4924</v>
      </c>
      <c r="V1475" s="287">
        <v>2017</v>
      </c>
      <c r="W1475" s="404"/>
      <c r="X1475" s="453" t="str">
        <f t="shared" si="22"/>
        <v/>
      </c>
      <c r="Y1475" s="267"/>
    </row>
    <row r="1476" spans="1:25" x14ac:dyDescent="0.2">
      <c r="A1476" s="287">
        <v>59741</v>
      </c>
      <c r="B1476" s="288" t="s">
        <v>38</v>
      </c>
      <c r="C1476" s="288" t="s">
        <v>1387</v>
      </c>
      <c r="D1476" s="288" t="s">
        <v>1883</v>
      </c>
      <c r="E1476" s="288" t="s">
        <v>1884</v>
      </c>
      <c r="F1476" s="287">
        <v>59508</v>
      </c>
      <c r="G1476" s="288" t="s">
        <v>94</v>
      </c>
      <c r="H1476" s="288" t="s">
        <v>1393</v>
      </c>
      <c r="I1476" s="288" t="s">
        <v>63</v>
      </c>
      <c r="J1476" s="287">
        <v>22</v>
      </c>
      <c r="K1476" s="287">
        <v>2</v>
      </c>
      <c r="L1476" s="288" t="s">
        <v>57</v>
      </c>
      <c r="M1476" s="288" t="s">
        <v>546</v>
      </c>
      <c r="N1476" s="288" t="s">
        <v>547</v>
      </c>
      <c r="O1476" s="288" t="s">
        <v>547</v>
      </c>
      <c r="P1476" s="288" t="s">
        <v>1387</v>
      </c>
      <c r="Q1476" s="289">
        <v>0</v>
      </c>
      <c r="R1476" s="289">
        <v>0</v>
      </c>
      <c r="S1476" s="289">
        <v>24875</v>
      </c>
      <c r="T1476" s="289">
        <v>24875</v>
      </c>
      <c r="U1476" s="289">
        <v>2700</v>
      </c>
      <c r="V1476" s="287">
        <v>2017</v>
      </c>
      <c r="W1476" s="404"/>
      <c r="X1476" s="453" t="str">
        <f t="shared" si="22"/>
        <v/>
      </c>
      <c r="Y1476" s="267"/>
    </row>
    <row r="1477" spans="1:25" x14ac:dyDescent="0.2">
      <c r="A1477" s="287">
        <v>59745</v>
      </c>
      <c r="B1477" s="288" t="s">
        <v>38</v>
      </c>
      <c r="C1477" s="288" t="s">
        <v>1387</v>
      </c>
      <c r="D1477" s="288" t="s">
        <v>1991</v>
      </c>
      <c r="E1477" s="288" t="s">
        <v>1992</v>
      </c>
      <c r="F1477" s="287">
        <v>59511</v>
      </c>
      <c r="G1477" s="288" t="s">
        <v>86</v>
      </c>
      <c r="H1477" s="288" t="s">
        <v>1393</v>
      </c>
      <c r="I1477" s="288" t="s">
        <v>63</v>
      </c>
      <c r="J1477" s="287">
        <v>22</v>
      </c>
      <c r="K1477" s="287">
        <v>2</v>
      </c>
      <c r="L1477" s="288" t="s">
        <v>57</v>
      </c>
      <c r="M1477" s="288" t="s">
        <v>546</v>
      </c>
      <c r="N1477" s="288" t="s">
        <v>547</v>
      </c>
      <c r="O1477" s="288" t="s">
        <v>547</v>
      </c>
      <c r="P1477" s="288" t="s">
        <v>1387</v>
      </c>
      <c r="Q1477" s="289">
        <v>0</v>
      </c>
      <c r="R1477" s="289">
        <v>0</v>
      </c>
      <c r="S1477" s="289">
        <v>36556</v>
      </c>
      <c r="T1477" s="289">
        <v>36556</v>
      </c>
      <c r="U1477" s="289">
        <v>3968</v>
      </c>
      <c r="V1477" s="287">
        <v>2017</v>
      </c>
      <c r="W1477" s="404"/>
      <c r="X1477" s="453" t="str">
        <f t="shared" si="22"/>
        <v/>
      </c>
      <c r="Y1477" s="267"/>
    </row>
    <row r="1478" spans="1:25" x14ac:dyDescent="0.2">
      <c r="A1478" s="287">
        <v>59750</v>
      </c>
      <c r="B1478" s="288" t="s">
        <v>38</v>
      </c>
      <c r="C1478" s="288" t="s">
        <v>1387</v>
      </c>
      <c r="D1478" s="288" t="s">
        <v>1885</v>
      </c>
      <c r="E1478" s="288" t="s">
        <v>1886</v>
      </c>
      <c r="F1478" s="287">
        <v>58473</v>
      </c>
      <c r="G1478" s="288" t="s">
        <v>86</v>
      </c>
      <c r="H1478" s="288" t="s">
        <v>1393</v>
      </c>
      <c r="I1478" s="288" t="s">
        <v>63</v>
      </c>
      <c r="J1478" s="287">
        <v>22</v>
      </c>
      <c r="K1478" s="287">
        <v>2</v>
      </c>
      <c r="L1478" s="288" t="s">
        <v>57</v>
      </c>
      <c r="M1478" s="288" t="s">
        <v>546</v>
      </c>
      <c r="N1478" s="288" t="s">
        <v>547</v>
      </c>
      <c r="O1478" s="288" t="s">
        <v>547</v>
      </c>
      <c r="P1478" s="288" t="s">
        <v>1387</v>
      </c>
      <c r="Q1478" s="289">
        <v>0</v>
      </c>
      <c r="R1478" s="289">
        <v>0</v>
      </c>
      <c r="S1478" s="289">
        <v>30882</v>
      </c>
      <c r="T1478" s="289">
        <v>30882</v>
      </c>
      <c r="U1478" s="289">
        <v>3352</v>
      </c>
      <c r="V1478" s="287">
        <v>2017</v>
      </c>
      <c r="W1478" s="404"/>
      <c r="X1478" s="453" t="str">
        <f t="shared" si="22"/>
        <v/>
      </c>
      <c r="Y1478" s="267"/>
    </row>
    <row r="1479" spans="1:25" x14ac:dyDescent="0.2">
      <c r="A1479" s="287">
        <v>59752</v>
      </c>
      <c r="B1479" s="288" t="s">
        <v>38</v>
      </c>
      <c r="C1479" s="288" t="s">
        <v>1387</v>
      </c>
      <c r="D1479" s="288" t="s">
        <v>1993</v>
      </c>
      <c r="E1479" s="288" t="s">
        <v>1994</v>
      </c>
      <c r="F1479" s="287">
        <v>59519</v>
      </c>
      <c r="G1479" s="288" t="s">
        <v>86</v>
      </c>
      <c r="H1479" s="288" t="s">
        <v>1393</v>
      </c>
      <c r="I1479" s="288" t="s">
        <v>63</v>
      </c>
      <c r="J1479" s="287">
        <v>22</v>
      </c>
      <c r="K1479" s="287">
        <v>2</v>
      </c>
      <c r="L1479" s="288" t="s">
        <v>57</v>
      </c>
      <c r="M1479" s="288" t="s">
        <v>546</v>
      </c>
      <c r="N1479" s="288" t="s">
        <v>547</v>
      </c>
      <c r="O1479" s="288" t="s">
        <v>547</v>
      </c>
      <c r="P1479" s="288" t="s">
        <v>1387</v>
      </c>
      <c r="Q1479" s="289">
        <v>0</v>
      </c>
      <c r="R1479" s="289">
        <v>0</v>
      </c>
      <c r="S1479" s="289">
        <v>17383</v>
      </c>
      <c r="T1479" s="289">
        <v>17383</v>
      </c>
      <c r="U1479" s="289">
        <v>1887</v>
      </c>
      <c r="V1479" s="287">
        <v>2017</v>
      </c>
      <c r="W1479" s="404"/>
      <c r="X1479" s="453" t="str">
        <f t="shared" ref="X1479:X1542" si="23">IF(OR(K1479&gt;3,T1479=0),"",IF(N1479="WDS",T1479/U1479,""))</f>
        <v/>
      </c>
      <c r="Y1479" s="267"/>
    </row>
    <row r="1480" spans="1:25" x14ac:dyDescent="0.2">
      <c r="A1480" s="287">
        <v>59755</v>
      </c>
      <c r="B1480" s="288" t="s">
        <v>38</v>
      </c>
      <c r="C1480" s="288" t="s">
        <v>1387</v>
      </c>
      <c r="D1480" s="288" t="s">
        <v>1887</v>
      </c>
      <c r="E1480" s="288" t="s">
        <v>1888</v>
      </c>
      <c r="F1480" s="287">
        <v>59522</v>
      </c>
      <c r="G1480" s="288" t="s">
        <v>94</v>
      </c>
      <c r="H1480" s="288" t="s">
        <v>1393</v>
      </c>
      <c r="I1480" s="288" t="s">
        <v>63</v>
      </c>
      <c r="J1480" s="287">
        <v>22</v>
      </c>
      <c r="K1480" s="287">
        <v>2</v>
      </c>
      <c r="L1480" s="288" t="s">
        <v>57</v>
      </c>
      <c r="M1480" s="288" t="s">
        <v>546</v>
      </c>
      <c r="N1480" s="288" t="s">
        <v>547</v>
      </c>
      <c r="O1480" s="288" t="s">
        <v>547</v>
      </c>
      <c r="P1480" s="288" t="s">
        <v>1387</v>
      </c>
      <c r="Q1480" s="289">
        <v>0</v>
      </c>
      <c r="R1480" s="289">
        <v>0</v>
      </c>
      <c r="S1480" s="289">
        <v>23862</v>
      </c>
      <c r="T1480" s="289">
        <v>23862</v>
      </c>
      <c r="U1480" s="289">
        <v>2590</v>
      </c>
      <c r="V1480" s="287">
        <v>2017</v>
      </c>
      <c r="W1480" s="404"/>
      <c r="X1480" s="453" t="str">
        <f t="shared" si="23"/>
        <v/>
      </c>
      <c r="Y1480" s="267"/>
    </row>
    <row r="1481" spans="1:25" x14ac:dyDescent="0.2">
      <c r="A1481" s="287">
        <v>59765</v>
      </c>
      <c r="B1481" s="288" t="s">
        <v>38</v>
      </c>
      <c r="C1481" s="288" t="s">
        <v>1387</v>
      </c>
      <c r="D1481" s="288" t="s">
        <v>1889</v>
      </c>
      <c r="E1481" s="288" t="s">
        <v>1855</v>
      </c>
      <c r="F1481" s="287">
        <v>59232</v>
      </c>
      <c r="G1481" s="288" t="s">
        <v>86</v>
      </c>
      <c r="H1481" s="288" t="s">
        <v>1393</v>
      </c>
      <c r="I1481" s="288" t="s">
        <v>63</v>
      </c>
      <c r="J1481" s="287">
        <v>22</v>
      </c>
      <c r="K1481" s="287">
        <v>2</v>
      </c>
      <c r="L1481" s="288" t="s">
        <v>57</v>
      </c>
      <c r="M1481" s="288" t="s">
        <v>546</v>
      </c>
      <c r="N1481" s="288" t="s">
        <v>547</v>
      </c>
      <c r="O1481" s="288" t="s">
        <v>547</v>
      </c>
      <c r="P1481" s="288" t="s">
        <v>1387</v>
      </c>
      <c r="Q1481" s="289">
        <v>0</v>
      </c>
      <c r="R1481" s="289">
        <v>0</v>
      </c>
      <c r="S1481" s="289">
        <v>27484</v>
      </c>
      <c r="T1481" s="289">
        <v>27484</v>
      </c>
      <c r="U1481" s="289">
        <v>2983</v>
      </c>
      <c r="V1481" s="287">
        <v>2017</v>
      </c>
      <c r="W1481" s="404"/>
      <c r="X1481" s="453" t="str">
        <f t="shared" si="23"/>
        <v/>
      </c>
      <c r="Y1481" s="267"/>
    </row>
    <row r="1482" spans="1:25" x14ac:dyDescent="0.2">
      <c r="A1482" s="287">
        <v>59766</v>
      </c>
      <c r="B1482" s="288" t="s">
        <v>38</v>
      </c>
      <c r="C1482" s="288" t="s">
        <v>1387</v>
      </c>
      <c r="D1482" s="288" t="s">
        <v>1890</v>
      </c>
      <c r="E1482" s="288" t="s">
        <v>1855</v>
      </c>
      <c r="F1482" s="287">
        <v>59232</v>
      </c>
      <c r="G1482" s="288" t="s">
        <v>86</v>
      </c>
      <c r="H1482" s="288" t="s">
        <v>1393</v>
      </c>
      <c r="I1482" s="288" t="s">
        <v>63</v>
      </c>
      <c r="J1482" s="287">
        <v>22</v>
      </c>
      <c r="K1482" s="287">
        <v>2</v>
      </c>
      <c r="L1482" s="288" t="s">
        <v>57</v>
      </c>
      <c r="M1482" s="288" t="s">
        <v>546</v>
      </c>
      <c r="N1482" s="288" t="s">
        <v>547</v>
      </c>
      <c r="O1482" s="288" t="s">
        <v>547</v>
      </c>
      <c r="P1482" s="288" t="s">
        <v>1387</v>
      </c>
      <c r="Q1482" s="289">
        <v>0</v>
      </c>
      <c r="R1482" s="289">
        <v>0</v>
      </c>
      <c r="S1482" s="289">
        <v>21201</v>
      </c>
      <c r="T1482" s="289">
        <v>21201</v>
      </c>
      <c r="U1482" s="289">
        <v>2301</v>
      </c>
      <c r="V1482" s="287">
        <v>2017</v>
      </c>
      <c r="W1482" s="404"/>
      <c r="X1482" s="453" t="str">
        <f t="shared" si="23"/>
        <v/>
      </c>
      <c r="Y1482" s="267"/>
    </row>
    <row r="1483" spans="1:25" x14ac:dyDescent="0.2">
      <c r="A1483" s="287">
        <v>59767</v>
      </c>
      <c r="B1483" s="288" t="s">
        <v>38</v>
      </c>
      <c r="C1483" s="288" t="s">
        <v>1387</v>
      </c>
      <c r="D1483" s="288" t="s">
        <v>1891</v>
      </c>
      <c r="E1483" s="288" t="s">
        <v>1855</v>
      </c>
      <c r="F1483" s="287">
        <v>59232</v>
      </c>
      <c r="G1483" s="288" t="s">
        <v>86</v>
      </c>
      <c r="H1483" s="288" t="s">
        <v>1393</v>
      </c>
      <c r="I1483" s="288" t="s">
        <v>63</v>
      </c>
      <c r="J1483" s="287">
        <v>22</v>
      </c>
      <c r="K1483" s="287">
        <v>2</v>
      </c>
      <c r="L1483" s="288" t="s">
        <v>57</v>
      </c>
      <c r="M1483" s="288" t="s">
        <v>546</v>
      </c>
      <c r="N1483" s="288" t="s">
        <v>547</v>
      </c>
      <c r="O1483" s="288" t="s">
        <v>547</v>
      </c>
      <c r="P1483" s="288" t="s">
        <v>1387</v>
      </c>
      <c r="Q1483" s="289">
        <v>0</v>
      </c>
      <c r="R1483" s="289">
        <v>0</v>
      </c>
      <c r="S1483" s="289">
        <v>57738</v>
      </c>
      <c r="T1483" s="289">
        <v>57738</v>
      </c>
      <c r="U1483" s="289">
        <v>6267</v>
      </c>
      <c r="V1483" s="287">
        <v>2017</v>
      </c>
      <c r="W1483" s="404"/>
      <c r="X1483" s="453" t="str">
        <f t="shared" si="23"/>
        <v/>
      </c>
      <c r="Y1483" s="267"/>
    </row>
    <row r="1484" spans="1:25" x14ac:dyDescent="0.2">
      <c r="A1484" s="287">
        <v>59768</v>
      </c>
      <c r="B1484" s="288" t="s">
        <v>38</v>
      </c>
      <c r="C1484" s="288" t="s">
        <v>1387</v>
      </c>
      <c r="D1484" s="288" t="s">
        <v>1892</v>
      </c>
      <c r="E1484" s="288" t="s">
        <v>1855</v>
      </c>
      <c r="F1484" s="287">
        <v>59232</v>
      </c>
      <c r="G1484" s="288" t="s">
        <v>86</v>
      </c>
      <c r="H1484" s="288" t="s">
        <v>1393</v>
      </c>
      <c r="I1484" s="288" t="s">
        <v>63</v>
      </c>
      <c r="J1484" s="287">
        <v>22</v>
      </c>
      <c r="K1484" s="287">
        <v>2</v>
      </c>
      <c r="L1484" s="288" t="s">
        <v>57</v>
      </c>
      <c r="M1484" s="288" t="s">
        <v>546</v>
      </c>
      <c r="N1484" s="288" t="s">
        <v>547</v>
      </c>
      <c r="O1484" s="288" t="s">
        <v>547</v>
      </c>
      <c r="P1484" s="288" t="s">
        <v>1387</v>
      </c>
      <c r="Q1484" s="289">
        <v>0</v>
      </c>
      <c r="R1484" s="289">
        <v>0</v>
      </c>
      <c r="S1484" s="289">
        <v>18887</v>
      </c>
      <c r="T1484" s="289">
        <v>18887</v>
      </c>
      <c r="U1484" s="289">
        <v>2050</v>
      </c>
      <c r="V1484" s="287">
        <v>2017</v>
      </c>
      <c r="W1484" s="404"/>
      <c r="X1484" s="453" t="str">
        <f t="shared" si="23"/>
        <v/>
      </c>
      <c r="Y1484" s="267"/>
    </row>
    <row r="1485" spans="1:25" x14ac:dyDescent="0.2">
      <c r="A1485" s="287">
        <v>59775</v>
      </c>
      <c r="B1485" s="288" t="s">
        <v>38</v>
      </c>
      <c r="C1485" s="288" t="s">
        <v>1387</v>
      </c>
      <c r="D1485" s="288" t="s">
        <v>1893</v>
      </c>
      <c r="E1485" s="288" t="s">
        <v>1894</v>
      </c>
      <c r="F1485" s="287">
        <v>59542</v>
      </c>
      <c r="G1485" s="288" t="s">
        <v>86</v>
      </c>
      <c r="H1485" s="288" t="s">
        <v>1393</v>
      </c>
      <c r="I1485" s="288" t="s">
        <v>63</v>
      </c>
      <c r="J1485" s="287">
        <v>22</v>
      </c>
      <c r="K1485" s="287">
        <v>2</v>
      </c>
      <c r="L1485" s="288" t="s">
        <v>57</v>
      </c>
      <c r="M1485" s="288" t="s">
        <v>546</v>
      </c>
      <c r="N1485" s="288" t="s">
        <v>547</v>
      </c>
      <c r="O1485" s="288" t="s">
        <v>547</v>
      </c>
      <c r="P1485" s="288" t="s">
        <v>1387</v>
      </c>
      <c r="Q1485" s="289">
        <v>0</v>
      </c>
      <c r="R1485" s="289">
        <v>0</v>
      </c>
      <c r="S1485" s="289">
        <v>35156</v>
      </c>
      <c r="T1485" s="289">
        <v>35156</v>
      </c>
      <c r="U1485" s="289">
        <v>3816</v>
      </c>
      <c r="V1485" s="287">
        <v>2017</v>
      </c>
      <c r="W1485" s="404"/>
      <c r="X1485" s="453" t="str">
        <f t="shared" si="23"/>
        <v/>
      </c>
      <c r="Y1485" s="267"/>
    </row>
    <row r="1486" spans="1:25" x14ac:dyDescent="0.2">
      <c r="A1486" s="287">
        <v>59777</v>
      </c>
      <c r="B1486" s="288" t="s">
        <v>38</v>
      </c>
      <c r="C1486" s="288" t="s">
        <v>1387</v>
      </c>
      <c r="D1486" s="288" t="s">
        <v>2086</v>
      </c>
      <c r="E1486" s="288" t="s">
        <v>1994</v>
      </c>
      <c r="F1486" s="287">
        <v>59519</v>
      </c>
      <c r="G1486" s="288" t="s">
        <v>86</v>
      </c>
      <c r="H1486" s="288" t="s">
        <v>1393</v>
      </c>
      <c r="I1486" s="288" t="s">
        <v>63</v>
      </c>
      <c r="J1486" s="287">
        <v>22</v>
      </c>
      <c r="K1486" s="287">
        <v>2</v>
      </c>
      <c r="L1486" s="288" t="s">
        <v>57</v>
      </c>
      <c r="M1486" s="288" t="s">
        <v>546</v>
      </c>
      <c r="N1486" s="288" t="s">
        <v>547</v>
      </c>
      <c r="O1486" s="288" t="s">
        <v>547</v>
      </c>
      <c r="P1486" s="288" t="s">
        <v>1387</v>
      </c>
      <c r="Q1486" s="289">
        <v>0</v>
      </c>
      <c r="R1486" s="289">
        <v>0</v>
      </c>
      <c r="S1486" s="289">
        <v>14492</v>
      </c>
      <c r="T1486" s="289">
        <v>14492</v>
      </c>
      <c r="U1486" s="289">
        <v>1573</v>
      </c>
      <c r="V1486" s="287">
        <v>2017</v>
      </c>
      <c r="W1486" s="404"/>
      <c r="X1486" s="453" t="str">
        <f t="shared" si="23"/>
        <v/>
      </c>
      <c r="Y1486" s="267"/>
    </row>
    <row r="1487" spans="1:25" x14ac:dyDescent="0.2">
      <c r="A1487" s="287">
        <v>59780</v>
      </c>
      <c r="B1487" s="288" t="s">
        <v>38</v>
      </c>
      <c r="C1487" s="288" t="s">
        <v>1387</v>
      </c>
      <c r="D1487" s="288" t="s">
        <v>1895</v>
      </c>
      <c r="E1487" s="288" t="s">
        <v>1896</v>
      </c>
      <c r="F1487" s="287">
        <v>59545</v>
      </c>
      <c r="G1487" s="288" t="s">
        <v>86</v>
      </c>
      <c r="H1487" s="288" t="s">
        <v>1393</v>
      </c>
      <c r="I1487" s="288" t="s">
        <v>63</v>
      </c>
      <c r="J1487" s="287">
        <v>22</v>
      </c>
      <c r="K1487" s="287">
        <v>2</v>
      </c>
      <c r="L1487" s="288" t="s">
        <v>57</v>
      </c>
      <c r="M1487" s="288" t="s">
        <v>546</v>
      </c>
      <c r="N1487" s="288" t="s">
        <v>547</v>
      </c>
      <c r="O1487" s="288" t="s">
        <v>547</v>
      </c>
      <c r="P1487" s="288" t="s">
        <v>1387</v>
      </c>
      <c r="Q1487" s="289">
        <v>0</v>
      </c>
      <c r="R1487" s="289">
        <v>0</v>
      </c>
      <c r="S1487" s="289">
        <v>54706</v>
      </c>
      <c r="T1487" s="289">
        <v>54706</v>
      </c>
      <c r="U1487" s="289">
        <v>5938</v>
      </c>
      <c r="V1487" s="287">
        <v>2017</v>
      </c>
      <c r="W1487" s="404"/>
      <c r="X1487" s="453" t="str">
        <f t="shared" si="23"/>
        <v/>
      </c>
      <c r="Y1487" s="267"/>
    </row>
    <row r="1488" spans="1:25" x14ac:dyDescent="0.2">
      <c r="A1488" s="287">
        <v>59781</v>
      </c>
      <c r="B1488" s="288" t="s">
        <v>38</v>
      </c>
      <c r="C1488" s="288" t="s">
        <v>1387</v>
      </c>
      <c r="D1488" s="288" t="s">
        <v>1897</v>
      </c>
      <c r="E1488" s="288" t="s">
        <v>1898</v>
      </c>
      <c r="F1488" s="287">
        <v>59546</v>
      </c>
      <c r="G1488" s="288" t="s">
        <v>86</v>
      </c>
      <c r="H1488" s="288" t="s">
        <v>1393</v>
      </c>
      <c r="I1488" s="288" t="s">
        <v>63</v>
      </c>
      <c r="J1488" s="287">
        <v>22</v>
      </c>
      <c r="K1488" s="287">
        <v>2</v>
      </c>
      <c r="L1488" s="288" t="s">
        <v>57</v>
      </c>
      <c r="M1488" s="288" t="s">
        <v>546</v>
      </c>
      <c r="N1488" s="288" t="s">
        <v>547</v>
      </c>
      <c r="O1488" s="288" t="s">
        <v>547</v>
      </c>
      <c r="P1488" s="288" t="s">
        <v>1387</v>
      </c>
      <c r="Q1488" s="289">
        <v>0</v>
      </c>
      <c r="R1488" s="289">
        <v>0</v>
      </c>
      <c r="S1488" s="289">
        <v>52533</v>
      </c>
      <c r="T1488" s="289">
        <v>52533</v>
      </c>
      <c r="U1488" s="289">
        <v>5702</v>
      </c>
      <c r="V1488" s="287">
        <v>2017</v>
      </c>
      <c r="W1488" s="404"/>
      <c r="X1488" s="453" t="str">
        <f t="shared" si="23"/>
        <v/>
      </c>
      <c r="Y1488" s="267"/>
    </row>
    <row r="1489" spans="1:25" x14ac:dyDescent="0.2">
      <c r="A1489" s="287">
        <v>59788</v>
      </c>
      <c r="B1489" s="288" t="s">
        <v>38</v>
      </c>
      <c r="C1489" s="288" t="s">
        <v>1387</v>
      </c>
      <c r="D1489" s="288" t="s">
        <v>1899</v>
      </c>
      <c r="E1489" s="288" t="s">
        <v>2061</v>
      </c>
      <c r="F1489" s="287">
        <v>60947</v>
      </c>
      <c r="G1489" s="288" t="s">
        <v>46</v>
      </c>
      <c r="H1489" s="288" t="s">
        <v>1393</v>
      </c>
      <c r="I1489" s="288" t="s">
        <v>63</v>
      </c>
      <c r="J1489" s="287">
        <v>22</v>
      </c>
      <c r="K1489" s="287">
        <v>2</v>
      </c>
      <c r="L1489" s="288" t="s">
        <v>57</v>
      </c>
      <c r="M1489" s="288" t="s">
        <v>546</v>
      </c>
      <c r="N1489" s="288" t="s">
        <v>547</v>
      </c>
      <c r="O1489" s="288" t="s">
        <v>547</v>
      </c>
      <c r="P1489" s="288" t="s">
        <v>1387</v>
      </c>
      <c r="Q1489" s="289">
        <v>0</v>
      </c>
      <c r="R1489" s="289">
        <v>0</v>
      </c>
      <c r="S1489" s="289">
        <v>12050</v>
      </c>
      <c r="T1489" s="289">
        <v>12050</v>
      </c>
      <c r="U1489" s="289">
        <v>1308</v>
      </c>
      <c r="V1489" s="287">
        <v>2017</v>
      </c>
      <c r="W1489" s="404"/>
      <c r="X1489" s="453" t="str">
        <f t="shared" si="23"/>
        <v/>
      </c>
      <c r="Y1489" s="267"/>
    </row>
    <row r="1490" spans="1:25" x14ac:dyDescent="0.2">
      <c r="A1490" s="287">
        <v>59789</v>
      </c>
      <c r="B1490" s="288" t="s">
        <v>38</v>
      </c>
      <c r="C1490" s="288" t="s">
        <v>1387</v>
      </c>
      <c r="D1490" s="288" t="s">
        <v>1995</v>
      </c>
      <c r="E1490" s="288" t="s">
        <v>2061</v>
      </c>
      <c r="F1490" s="287">
        <v>60947</v>
      </c>
      <c r="G1490" s="288" t="s">
        <v>62</v>
      </c>
      <c r="H1490" s="288" t="s">
        <v>1392</v>
      </c>
      <c r="I1490" s="288" t="s">
        <v>63</v>
      </c>
      <c r="J1490" s="287">
        <v>22</v>
      </c>
      <c r="K1490" s="287">
        <v>2</v>
      </c>
      <c r="L1490" s="288" t="s">
        <v>57</v>
      </c>
      <c r="M1490" s="288" t="s">
        <v>546</v>
      </c>
      <c r="N1490" s="288" t="s">
        <v>547</v>
      </c>
      <c r="O1490" s="288" t="s">
        <v>547</v>
      </c>
      <c r="P1490" s="288" t="s">
        <v>1387</v>
      </c>
      <c r="Q1490" s="289">
        <v>0</v>
      </c>
      <c r="R1490" s="289">
        <v>0</v>
      </c>
      <c r="S1490" s="289">
        <v>15211</v>
      </c>
      <c r="T1490" s="289">
        <v>15211</v>
      </c>
      <c r="U1490" s="289">
        <v>1651</v>
      </c>
      <c r="V1490" s="287">
        <v>2017</v>
      </c>
      <c r="W1490" s="404"/>
      <c r="X1490" s="453" t="str">
        <f t="shared" si="23"/>
        <v/>
      </c>
      <c r="Y1490" s="267"/>
    </row>
    <row r="1491" spans="1:25" x14ac:dyDescent="0.2">
      <c r="A1491" s="287">
        <v>59801</v>
      </c>
      <c r="B1491" s="288" t="s">
        <v>38</v>
      </c>
      <c r="C1491" s="288" t="s">
        <v>1387</v>
      </c>
      <c r="D1491" s="288" t="s">
        <v>1900</v>
      </c>
      <c r="E1491" s="288" t="s">
        <v>1901</v>
      </c>
      <c r="F1491" s="287">
        <v>57128</v>
      </c>
      <c r="G1491" s="288" t="s">
        <v>46</v>
      </c>
      <c r="H1491" s="288" t="s">
        <v>1393</v>
      </c>
      <c r="I1491" s="288" t="s">
        <v>63</v>
      </c>
      <c r="J1491" s="287">
        <v>22</v>
      </c>
      <c r="K1491" s="287">
        <v>2</v>
      </c>
      <c r="L1491" s="288" t="s">
        <v>57</v>
      </c>
      <c r="M1491" s="288" t="s">
        <v>1473</v>
      </c>
      <c r="N1491" s="288" t="s">
        <v>44</v>
      </c>
      <c r="O1491" s="288" t="s">
        <v>44</v>
      </c>
      <c r="P1491" s="288" t="s">
        <v>1195</v>
      </c>
      <c r="Q1491" s="289">
        <v>50819</v>
      </c>
      <c r="R1491" s="289">
        <v>50819</v>
      </c>
      <c r="S1491" s="289">
        <v>52140</v>
      </c>
      <c r="T1491" s="289">
        <v>52140</v>
      </c>
      <c r="U1491" s="289">
        <v>7363</v>
      </c>
      <c r="V1491" s="287">
        <v>2017</v>
      </c>
      <c r="W1491" s="404"/>
      <c r="X1491" s="453" t="str">
        <f t="shared" si="23"/>
        <v/>
      </c>
      <c r="Y1491" s="267"/>
    </row>
    <row r="1492" spans="1:25" x14ac:dyDescent="0.2">
      <c r="A1492" s="287">
        <v>59815</v>
      </c>
      <c r="B1492" s="288" t="s">
        <v>38</v>
      </c>
      <c r="C1492" s="288" t="s">
        <v>1387</v>
      </c>
      <c r="D1492" s="288" t="s">
        <v>1902</v>
      </c>
      <c r="E1492" s="288" t="s">
        <v>1903</v>
      </c>
      <c r="F1492" s="287">
        <v>59596</v>
      </c>
      <c r="G1492" s="288" t="s">
        <v>86</v>
      </c>
      <c r="H1492" s="288" t="s">
        <v>1393</v>
      </c>
      <c r="I1492" s="288" t="s">
        <v>63</v>
      </c>
      <c r="J1492" s="287">
        <v>22</v>
      </c>
      <c r="K1492" s="287">
        <v>2</v>
      </c>
      <c r="L1492" s="288" t="s">
        <v>57</v>
      </c>
      <c r="M1492" s="288" t="s">
        <v>56</v>
      </c>
      <c r="N1492" s="288" t="s">
        <v>68</v>
      </c>
      <c r="O1492" s="288" t="s">
        <v>69</v>
      </c>
      <c r="P1492" s="288" t="s">
        <v>1195</v>
      </c>
      <c r="Q1492" s="289">
        <v>177583</v>
      </c>
      <c r="R1492" s="289">
        <v>177583</v>
      </c>
      <c r="S1492" s="289">
        <v>88794</v>
      </c>
      <c r="T1492" s="289">
        <v>88794</v>
      </c>
      <c r="U1492" s="289">
        <v>7749</v>
      </c>
      <c r="V1492" s="287">
        <v>2017</v>
      </c>
      <c r="W1492" s="404"/>
      <c r="X1492" s="453" t="str">
        <f t="shared" si="23"/>
        <v/>
      </c>
      <c r="Y1492" s="267"/>
    </row>
    <row r="1493" spans="1:25" x14ac:dyDescent="0.2">
      <c r="A1493" s="287">
        <v>59816</v>
      </c>
      <c r="B1493" s="288" t="s">
        <v>38</v>
      </c>
      <c r="C1493" s="288" t="s">
        <v>1387</v>
      </c>
      <c r="D1493" s="288" t="s">
        <v>1904</v>
      </c>
      <c r="E1493" s="288" t="s">
        <v>1905</v>
      </c>
      <c r="F1493" s="287">
        <v>59597</v>
      </c>
      <c r="G1493" s="288" t="s">
        <v>62</v>
      </c>
      <c r="H1493" s="288" t="s">
        <v>1392</v>
      </c>
      <c r="I1493" s="288" t="s">
        <v>63</v>
      </c>
      <c r="J1493" s="287">
        <v>22</v>
      </c>
      <c r="K1493" s="287">
        <v>2</v>
      </c>
      <c r="L1493" s="288" t="s">
        <v>57</v>
      </c>
      <c r="M1493" s="288" t="s">
        <v>56</v>
      </c>
      <c r="N1493" s="288" t="s">
        <v>68</v>
      </c>
      <c r="O1493" s="288" t="s">
        <v>69</v>
      </c>
      <c r="P1493" s="288" t="s">
        <v>1195</v>
      </c>
      <c r="Q1493" s="289">
        <v>710136</v>
      </c>
      <c r="R1493" s="289">
        <v>710136</v>
      </c>
      <c r="S1493" s="289">
        <v>255648</v>
      </c>
      <c r="T1493" s="289">
        <v>255648</v>
      </c>
      <c r="U1493" s="289">
        <v>25543</v>
      </c>
      <c r="V1493" s="287">
        <v>2017</v>
      </c>
      <c r="W1493" s="404"/>
      <c r="X1493" s="453" t="str">
        <f t="shared" si="23"/>
        <v/>
      </c>
      <c r="Y1493" s="267"/>
    </row>
    <row r="1494" spans="1:25" x14ac:dyDescent="0.2">
      <c r="A1494" s="287">
        <v>59820</v>
      </c>
      <c r="B1494" s="288" t="s">
        <v>38</v>
      </c>
      <c r="C1494" s="288" t="s">
        <v>1387</v>
      </c>
      <c r="D1494" s="288" t="s">
        <v>1906</v>
      </c>
      <c r="E1494" s="288" t="s">
        <v>1907</v>
      </c>
      <c r="F1494" s="287">
        <v>59601</v>
      </c>
      <c r="G1494" s="288" t="s">
        <v>86</v>
      </c>
      <c r="H1494" s="288" t="s">
        <v>1393</v>
      </c>
      <c r="I1494" s="288" t="s">
        <v>63</v>
      </c>
      <c r="J1494" s="287">
        <v>22</v>
      </c>
      <c r="K1494" s="287">
        <v>2</v>
      </c>
      <c r="L1494" s="288" t="s">
        <v>57</v>
      </c>
      <c r="M1494" s="288" t="s">
        <v>546</v>
      </c>
      <c r="N1494" s="288" t="s">
        <v>547</v>
      </c>
      <c r="O1494" s="288" t="s">
        <v>547</v>
      </c>
      <c r="P1494" s="288" t="s">
        <v>1387</v>
      </c>
      <c r="Q1494" s="289">
        <v>0</v>
      </c>
      <c r="R1494" s="289">
        <v>0</v>
      </c>
      <c r="S1494" s="289">
        <v>34430</v>
      </c>
      <c r="T1494" s="289">
        <v>34430</v>
      </c>
      <c r="U1494" s="289">
        <v>3737</v>
      </c>
      <c r="V1494" s="287">
        <v>2017</v>
      </c>
      <c r="W1494" s="404"/>
      <c r="X1494" s="453" t="str">
        <f t="shared" si="23"/>
        <v/>
      </c>
      <c r="Y1494" s="267"/>
    </row>
    <row r="1495" spans="1:25" x14ac:dyDescent="0.2">
      <c r="A1495" s="287">
        <v>59821</v>
      </c>
      <c r="B1495" s="288" t="s">
        <v>38</v>
      </c>
      <c r="C1495" s="288" t="s">
        <v>1387</v>
      </c>
      <c r="D1495" s="288" t="s">
        <v>1908</v>
      </c>
      <c r="E1495" s="288" t="s">
        <v>1909</v>
      </c>
      <c r="F1495" s="287">
        <v>59602</v>
      </c>
      <c r="G1495" s="288" t="s">
        <v>86</v>
      </c>
      <c r="H1495" s="288" t="s">
        <v>1393</v>
      </c>
      <c r="I1495" s="288" t="s">
        <v>63</v>
      </c>
      <c r="J1495" s="287">
        <v>22</v>
      </c>
      <c r="K1495" s="287">
        <v>2</v>
      </c>
      <c r="L1495" s="288" t="s">
        <v>57</v>
      </c>
      <c r="M1495" s="288" t="s">
        <v>546</v>
      </c>
      <c r="N1495" s="288" t="s">
        <v>547</v>
      </c>
      <c r="O1495" s="288" t="s">
        <v>547</v>
      </c>
      <c r="P1495" s="288" t="s">
        <v>1387</v>
      </c>
      <c r="Q1495" s="289">
        <v>0</v>
      </c>
      <c r="R1495" s="289">
        <v>0</v>
      </c>
      <c r="S1495" s="289">
        <v>46442</v>
      </c>
      <c r="T1495" s="289">
        <v>46442</v>
      </c>
      <c r="U1495" s="289">
        <v>5041</v>
      </c>
      <c r="V1495" s="287">
        <v>2017</v>
      </c>
      <c r="W1495" s="404"/>
      <c r="X1495" s="453" t="str">
        <f t="shared" si="23"/>
        <v/>
      </c>
      <c r="Y1495" s="267"/>
    </row>
    <row r="1496" spans="1:25" x14ac:dyDescent="0.2">
      <c r="A1496" s="287">
        <v>59822</v>
      </c>
      <c r="B1496" s="288" t="s">
        <v>38</v>
      </c>
      <c r="C1496" s="288" t="s">
        <v>1387</v>
      </c>
      <c r="D1496" s="288" t="s">
        <v>1910</v>
      </c>
      <c r="E1496" s="288" t="s">
        <v>1911</v>
      </c>
      <c r="F1496" s="287">
        <v>59603</v>
      </c>
      <c r="G1496" s="288" t="s">
        <v>86</v>
      </c>
      <c r="H1496" s="288" t="s">
        <v>1393</v>
      </c>
      <c r="I1496" s="288" t="s">
        <v>63</v>
      </c>
      <c r="J1496" s="287">
        <v>22</v>
      </c>
      <c r="K1496" s="287">
        <v>2</v>
      </c>
      <c r="L1496" s="288" t="s">
        <v>57</v>
      </c>
      <c r="M1496" s="288" t="s">
        <v>546</v>
      </c>
      <c r="N1496" s="288" t="s">
        <v>547</v>
      </c>
      <c r="O1496" s="288" t="s">
        <v>547</v>
      </c>
      <c r="P1496" s="288" t="s">
        <v>1387</v>
      </c>
      <c r="Q1496" s="289">
        <v>0</v>
      </c>
      <c r="R1496" s="289">
        <v>0</v>
      </c>
      <c r="S1496" s="289">
        <v>25076</v>
      </c>
      <c r="T1496" s="289">
        <v>25076</v>
      </c>
      <c r="U1496" s="289">
        <v>2722</v>
      </c>
      <c r="V1496" s="287">
        <v>2017</v>
      </c>
      <c r="W1496" s="404"/>
      <c r="X1496" s="453" t="str">
        <f t="shared" si="23"/>
        <v/>
      </c>
      <c r="Y1496" s="267"/>
    </row>
    <row r="1497" spans="1:25" x14ac:dyDescent="0.2">
      <c r="A1497" s="287">
        <v>59839</v>
      </c>
      <c r="B1497" s="288" t="s">
        <v>38</v>
      </c>
      <c r="C1497" s="288" t="s">
        <v>1387</v>
      </c>
      <c r="D1497" s="288" t="s">
        <v>1996</v>
      </c>
      <c r="E1497" s="288" t="s">
        <v>1978</v>
      </c>
      <c r="F1497" s="287">
        <v>58661</v>
      </c>
      <c r="G1497" s="288" t="s">
        <v>86</v>
      </c>
      <c r="H1497" s="288" t="s">
        <v>1393</v>
      </c>
      <c r="I1497" s="288" t="s">
        <v>63</v>
      </c>
      <c r="J1497" s="287">
        <v>22</v>
      </c>
      <c r="K1497" s="287">
        <v>2</v>
      </c>
      <c r="L1497" s="288" t="s">
        <v>57</v>
      </c>
      <c r="M1497" s="288" t="s">
        <v>546</v>
      </c>
      <c r="N1497" s="288" t="s">
        <v>547</v>
      </c>
      <c r="O1497" s="288" t="s">
        <v>547</v>
      </c>
      <c r="P1497" s="288" t="s">
        <v>1387</v>
      </c>
      <c r="Q1497" s="289">
        <v>0</v>
      </c>
      <c r="R1497" s="289">
        <v>0</v>
      </c>
      <c r="S1497" s="289">
        <v>24914</v>
      </c>
      <c r="T1497" s="289">
        <v>24914</v>
      </c>
      <c r="U1497" s="289">
        <v>2704</v>
      </c>
      <c r="V1497" s="287">
        <v>2017</v>
      </c>
      <c r="W1497" s="404"/>
      <c r="X1497" s="453" t="str">
        <f t="shared" si="23"/>
        <v/>
      </c>
      <c r="Y1497" s="267"/>
    </row>
    <row r="1498" spans="1:25" x14ac:dyDescent="0.2">
      <c r="A1498" s="287">
        <v>59858</v>
      </c>
      <c r="B1498" s="288" t="s">
        <v>38</v>
      </c>
      <c r="C1498" s="288" t="s">
        <v>1387</v>
      </c>
      <c r="D1498" s="288" t="s">
        <v>1997</v>
      </c>
      <c r="E1498" s="288" t="s">
        <v>1998</v>
      </c>
      <c r="F1498" s="287">
        <v>59209</v>
      </c>
      <c r="G1498" s="288" t="s">
        <v>140</v>
      </c>
      <c r="H1498" s="288" t="s">
        <v>1393</v>
      </c>
      <c r="I1498" s="288" t="s">
        <v>63</v>
      </c>
      <c r="J1498" s="287">
        <v>22</v>
      </c>
      <c r="K1498" s="287">
        <v>2</v>
      </c>
      <c r="L1498" s="288" t="s">
        <v>57</v>
      </c>
      <c r="M1498" s="288" t="s">
        <v>546</v>
      </c>
      <c r="N1498" s="288" t="s">
        <v>547</v>
      </c>
      <c r="O1498" s="288" t="s">
        <v>547</v>
      </c>
      <c r="P1498" s="288" t="s">
        <v>1387</v>
      </c>
      <c r="Q1498" s="289">
        <v>0</v>
      </c>
      <c r="R1498" s="289">
        <v>0</v>
      </c>
      <c r="S1498" s="289">
        <v>16713</v>
      </c>
      <c r="T1498" s="289">
        <v>16713</v>
      </c>
      <c r="U1498" s="289">
        <v>1814</v>
      </c>
      <c r="V1498" s="287">
        <v>2017</v>
      </c>
      <c r="W1498" s="404"/>
      <c r="X1498" s="453" t="str">
        <f t="shared" si="23"/>
        <v/>
      </c>
      <c r="Y1498" s="267"/>
    </row>
    <row r="1499" spans="1:25" x14ac:dyDescent="0.2">
      <c r="A1499" s="287">
        <v>59866</v>
      </c>
      <c r="B1499" s="288" t="s">
        <v>38</v>
      </c>
      <c r="C1499" s="288" t="s">
        <v>1387</v>
      </c>
      <c r="D1499" s="288" t="s">
        <v>1912</v>
      </c>
      <c r="E1499" s="288" t="s">
        <v>1912</v>
      </c>
      <c r="F1499" s="287">
        <v>59653</v>
      </c>
      <c r="G1499" s="288" t="s">
        <v>86</v>
      </c>
      <c r="H1499" s="288" t="s">
        <v>1393</v>
      </c>
      <c r="I1499" s="288" t="s">
        <v>63</v>
      </c>
      <c r="J1499" s="287">
        <v>22</v>
      </c>
      <c r="K1499" s="287">
        <v>2</v>
      </c>
      <c r="L1499" s="288" t="s">
        <v>57</v>
      </c>
      <c r="M1499" s="288" t="s">
        <v>546</v>
      </c>
      <c r="N1499" s="288" t="s">
        <v>547</v>
      </c>
      <c r="O1499" s="288" t="s">
        <v>547</v>
      </c>
      <c r="P1499" s="288" t="s">
        <v>1387</v>
      </c>
      <c r="Q1499" s="289">
        <v>0</v>
      </c>
      <c r="R1499" s="289">
        <v>0</v>
      </c>
      <c r="S1499" s="289">
        <v>26597</v>
      </c>
      <c r="T1499" s="289">
        <v>26597</v>
      </c>
      <c r="U1499" s="289">
        <v>2887</v>
      </c>
      <c r="V1499" s="287">
        <v>2017</v>
      </c>
      <c r="W1499" s="404"/>
      <c r="X1499" s="453" t="str">
        <f t="shared" si="23"/>
        <v/>
      </c>
      <c r="Y1499" s="267"/>
    </row>
    <row r="1500" spans="1:25" x14ac:dyDescent="0.2">
      <c r="A1500" s="287">
        <v>59873</v>
      </c>
      <c r="B1500" s="288" t="s">
        <v>38</v>
      </c>
      <c r="C1500" s="288" t="s">
        <v>1387</v>
      </c>
      <c r="D1500" s="288" t="s">
        <v>1913</v>
      </c>
      <c r="E1500" s="288" t="s">
        <v>1914</v>
      </c>
      <c r="F1500" s="287">
        <v>59654</v>
      </c>
      <c r="G1500" s="288" t="s">
        <v>86</v>
      </c>
      <c r="H1500" s="288" t="s">
        <v>1393</v>
      </c>
      <c r="I1500" s="288" t="s">
        <v>63</v>
      </c>
      <c r="J1500" s="287">
        <v>22</v>
      </c>
      <c r="K1500" s="287">
        <v>2</v>
      </c>
      <c r="L1500" s="288" t="s">
        <v>57</v>
      </c>
      <c r="M1500" s="288" t="s">
        <v>546</v>
      </c>
      <c r="N1500" s="288" t="s">
        <v>547</v>
      </c>
      <c r="O1500" s="288" t="s">
        <v>547</v>
      </c>
      <c r="P1500" s="288" t="s">
        <v>1387</v>
      </c>
      <c r="Q1500" s="289">
        <v>0</v>
      </c>
      <c r="R1500" s="289">
        <v>0</v>
      </c>
      <c r="S1500" s="289">
        <v>12796</v>
      </c>
      <c r="T1500" s="289">
        <v>12796</v>
      </c>
      <c r="U1500" s="289">
        <v>1389</v>
      </c>
      <c r="V1500" s="287">
        <v>2017</v>
      </c>
      <c r="W1500" s="404"/>
      <c r="X1500" s="453" t="str">
        <f t="shared" si="23"/>
        <v/>
      </c>
      <c r="Y1500" s="267"/>
    </row>
    <row r="1501" spans="1:25" x14ac:dyDescent="0.2">
      <c r="A1501" s="287">
        <v>59927</v>
      </c>
      <c r="B1501" s="288" t="s">
        <v>38</v>
      </c>
      <c r="C1501" s="288" t="s">
        <v>1387</v>
      </c>
      <c r="D1501" s="288" t="s">
        <v>2087</v>
      </c>
      <c r="E1501" s="288" t="s">
        <v>1601</v>
      </c>
      <c r="F1501" s="287">
        <v>58871</v>
      </c>
      <c r="G1501" s="288" t="s">
        <v>86</v>
      </c>
      <c r="H1501" s="288" t="s">
        <v>1393</v>
      </c>
      <c r="I1501" s="288" t="s">
        <v>63</v>
      </c>
      <c r="J1501" s="287">
        <v>22</v>
      </c>
      <c r="K1501" s="287">
        <v>2</v>
      </c>
      <c r="L1501" s="288" t="s">
        <v>57</v>
      </c>
      <c r="M1501" s="288" t="s">
        <v>546</v>
      </c>
      <c r="N1501" s="288" t="s">
        <v>547</v>
      </c>
      <c r="O1501" s="288" t="s">
        <v>547</v>
      </c>
      <c r="P1501" s="288" t="s">
        <v>1387</v>
      </c>
      <c r="Q1501" s="289">
        <v>0</v>
      </c>
      <c r="R1501" s="289">
        <v>0</v>
      </c>
      <c r="S1501" s="289">
        <v>63975</v>
      </c>
      <c r="T1501" s="289">
        <v>63975</v>
      </c>
      <c r="U1501" s="289">
        <v>6944</v>
      </c>
      <c r="V1501" s="287">
        <v>2017</v>
      </c>
      <c r="W1501" s="404"/>
      <c r="X1501" s="453" t="str">
        <f t="shared" si="23"/>
        <v/>
      </c>
      <c r="Y1501" s="267"/>
    </row>
    <row r="1502" spans="1:25" x14ac:dyDescent="0.2">
      <c r="A1502" s="287">
        <v>59967</v>
      </c>
      <c r="B1502" s="288" t="s">
        <v>59</v>
      </c>
      <c r="C1502" s="288" t="s">
        <v>1387</v>
      </c>
      <c r="D1502" s="288" t="s">
        <v>1999</v>
      </c>
      <c r="E1502" s="288" t="s">
        <v>2000</v>
      </c>
      <c r="F1502" s="287">
        <v>59724</v>
      </c>
      <c r="G1502" s="288" t="s">
        <v>46</v>
      </c>
      <c r="H1502" s="288" t="s">
        <v>1393</v>
      </c>
      <c r="I1502" s="288" t="s">
        <v>63</v>
      </c>
      <c r="J1502" s="287">
        <v>311</v>
      </c>
      <c r="K1502" s="287">
        <v>7</v>
      </c>
      <c r="L1502" s="288" t="s">
        <v>489</v>
      </c>
      <c r="M1502" s="288" t="s">
        <v>1473</v>
      </c>
      <c r="N1502" s="288" t="s">
        <v>44</v>
      </c>
      <c r="O1502" s="288" t="s">
        <v>44</v>
      </c>
      <c r="P1502" s="288" t="s">
        <v>1195</v>
      </c>
      <c r="Q1502" s="289">
        <v>151203</v>
      </c>
      <c r="R1502" s="289">
        <v>94365</v>
      </c>
      <c r="S1502" s="289">
        <v>151203</v>
      </c>
      <c r="T1502" s="289">
        <v>94365</v>
      </c>
      <c r="U1502" s="289">
        <v>17111</v>
      </c>
      <c r="V1502" s="287">
        <v>2017</v>
      </c>
      <c r="W1502" s="404"/>
      <c r="X1502" s="453" t="str">
        <f t="shared" si="23"/>
        <v/>
      </c>
      <c r="Y1502" s="267"/>
    </row>
    <row r="1503" spans="1:25" x14ac:dyDescent="0.2">
      <c r="A1503" s="287">
        <v>59980</v>
      </c>
      <c r="B1503" s="288" t="s">
        <v>38</v>
      </c>
      <c r="C1503" s="288" t="s">
        <v>1387</v>
      </c>
      <c r="D1503" s="288" t="s">
        <v>2319</v>
      </c>
      <c r="E1503" s="288" t="s">
        <v>2320</v>
      </c>
      <c r="F1503" s="287">
        <v>60959</v>
      </c>
      <c r="G1503" s="288" t="s">
        <v>86</v>
      </c>
      <c r="H1503" s="288" t="s">
        <v>1393</v>
      </c>
      <c r="I1503" s="288" t="s">
        <v>63</v>
      </c>
      <c r="J1503" s="287">
        <v>22</v>
      </c>
      <c r="K1503" s="287">
        <v>2</v>
      </c>
      <c r="L1503" s="288" t="s">
        <v>57</v>
      </c>
      <c r="M1503" s="288" t="s">
        <v>546</v>
      </c>
      <c r="N1503" s="288" t="s">
        <v>547</v>
      </c>
      <c r="O1503" s="288" t="s">
        <v>547</v>
      </c>
      <c r="P1503" s="288" t="s">
        <v>1387</v>
      </c>
      <c r="Q1503" s="289">
        <v>0</v>
      </c>
      <c r="R1503" s="289">
        <v>0</v>
      </c>
      <c r="S1503" s="289">
        <v>32335</v>
      </c>
      <c r="T1503" s="289">
        <v>32335</v>
      </c>
      <c r="U1503" s="289">
        <v>3510</v>
      </c>
      <c r="V1503" s="287">
        <v>2017</v>
      </c>
      <c r="W1503" s="404"/>
      <c r="X1503" s="453" t="str">
        <f t="shared" si="23"/>
        <v/>
      </c>
      <c r="Y1503" s="267"/>
    </row>
    <row r="1504" spans="1:25" x14ac:dyDescent="0.2">
      <c r="A1504" s="287">
        <v>60004</v>
      </c>
      <c r="B1504" s="288" t="s">
        <v>38</v>
      </c>
      <c r="C1504" s="288" t="s">
        <v>1387</v>
      </c>
      <c r="D1504" s="288" t="s">
        <v>2001</v>
      </c>
      <c r="E1504" s="288" t="s">
        <v>2088</v>
      </c>
      <c r="F1504" s="287">
        <v>60790</v>
      </c>
      <c r="G1504" s="288" t="s">
        <v>62</v>
      </c>
      <c r="H1504" s="288" t="s">
        <v>1392</v>
      </c>
      <c r="I1504" s="288" t="s">
        <v>63</v>
      </c>
      <c r="J1504" s="287">
        <v>22</v>
      </c>
      <c r="K1504" s="287">
        <v>2</v>
      </c>
      <c r="L1504" s="288" t="s">
        <v>57</v>
      </c>
      <c r="M1504" s="288" t="s">
        <v>546</v>
      </c>
      <c r="N1504" s="288" t="s">
        <v>547</v>
      </c>
      <c r="O1504" s="288" t="s">
        <v>547</v>
      </c>
      <c r="P1504" s="288" t="s">
        <v>1387</v>
      </c>
      <c r="Q1504" s="289">
        <v>0</v>
      </c>
      <c r="R1504" s="289">
        <v>0</v>
      </c>
      <c r="S1504" s="289">
        <v>19335</v>
      </c>
      <c r="T1504" s="289">
        <v>19335</v>
      </c>
      <c r="U1504" s="289">
        <v>2099</v>
      </c>
      <c r="V1504" s="287">
        <v>2017</v>
      </c>
      <c r="W1504" s="404"/>
      <c r="X1504" s="453" t="str">
        <f t="shared" si="23"/>
        <v/>
      </c>
      <c r="Y1504" s="267"/>
    </row>
    <row r="1505" spans="1:25" x14ac:dyDescent="0.2">
      <c r="A1505" s="287">
        <v>60022</v>
      </c>
      <c r="B1505" s="288" t="s">
        <v>38</v>
      </c>
      <c r="C1505" s="288" t="s">
        <v>1387</v>
      </c>
      <c r="D1505" s="288" t="s">
        <v>2002</v>
      </c>
      <c r="E1505" s="288" t="s">
        <v>2003</v>
      </c>
      <c r="F1505" s="287">
        <v>59762</v>
      </c>
      <c r="G1505" s="288" t="s">
        <v>86</v>
      </c>
      <c r="H1505" s="288" t="s">
        <v>1393</v>
      </c>
      <c r="I1505" s="288" t="s">
        <v>63</v>
      </c>
      <c r="J1505" s="287">
        <v>22</v>
      </c>
      <c r="K1505" s="287">
        <v>2</v>
      </c>
      <c r="L1505" s="288" t="s">
        <v>57</v>
      </c>
      <c r="M1505" s="288" t="s">
        <v>546</v>
      </c>
      <c r="N1505" s="288" t="s">
        <v>547</v>
      </c>
      <c r="O1505" s="288" t="s">
        <v>547</v>
      </c>
      <c r="P1505" s="288" t="s">
        <v>1387</v>
      </c>
      <c r="Q1505" s="289">
        <v>0</v>
      </c>
      <c r="R1505" s="289">
        <v>0</v>
      </c>
      <c r="S1505" s="289">
        <v>38363</v>
      </c>
      <c r="T1505" s="289">
        <v>38363</v>
      </c>
      <c r="U1505" s="289">
        <v>4164</v>
      </c>
      <c r="V1505" s="287">
        <v>2017</v>
      </c>
      <c r="W1505" s="404"/>
      <c r="X1505" s="453" t="str">
        <f t="shared" si="23"/>
        <v/>
      </c>
      <c r="Y1505" s="267"/>
    </row>
    <row r="1506" spans="1:25" x14ac:dyDescent="0.2">
      <c r="A1506" s="287">
        <v>60040</v>
      </c>
      <c r="B1506" s="288" t="s">
        <v>38</v>
      </c>
      <c r="C1506" s="288" t="s">
        <v>1387</v>
      </c>
      <c r="D1506" s="288" t="s">
        <v>2004</v>
      </c>
      <c r="E1506" s="288" t="s">
        <v>2005</v>
      </c>
      <c r="F1506" s="287">
        <v>19497</v>
      </c>
      <c r="G1506" s="288" t="s">
        <v>46</v>
      </c>
      <c r="H1506" s="288" t="s">
        <v>1393</v>
      </c>
      <c r="I1506" s="288" t="s">
        <v>63</v>
      </c>
      <c r="J1506" s="287">
        <v>22</v>
      </c>
      <c r="K1506" s="287">
        <v>1</v>
      </c>
      <c r="L1506" s="288" t="s">
        <v>39</v>
      </c>
      <c r="M1506" s="288" t="s">
        <v>1473</v>
      </c>
      <c r="N1506" s="288" t="s">
        <v>44</v>
      </c>
      <c r="O1506" s="288" t="s">
        <v>44</v>
      </c>
      <c r="P1506" s="288" t="s">
        <v>1195</v>
      </c>
      <c r="Q1506" s="289">
        <v>326390</v>
      </c>
      <c r="R1506" s="289">
        <v>326390</v>
      </c>
      <c r="S1506" s="289">
        <v>337455</v>
      </c>
      <c r="T1506" s="289">
        <v>337455</v>
      </c>
      <c r="U1506" s="289">
        <v>21925</v>
      </c>
      <c r="V1506" s="287">
        <v>2017</v>
      </c>
      <c r="W1506" s="404"/>
      <c r="X1506" s="453" t="str">
        <f t="shared" si="23"/>
        <v/>
      </c>
      <c r="Y1506" s="267"/>
    </row>
    <row r="1507" spans="1:25" x14ac:dyDescent="0.2">
      <c r="A1507" s="287">
        <v>60054</v>
      </c>
      <c r="B1507" s="288" t="s">
        <v>38</v>
      </c>
      <c r="C1507" s="288" t="s">
        <v>1387</v>
      </c>
      <c r="D1507" s="288" t="s">
        <v>2006</v>
      </c>
      <c r="E1507" s="288" t="s">
        <v>2005</v>
      </c>
      <c r="F1507" s="287">
        <v>19497</v>
      </c>
      <c r="G1507" s="288" t="s">
        <v>46</v>
      </c>
      <c r="H1507" s="288" t="s">
        <v>1393</v>
      </c>
      <c r="I1507" s="288" t="s">
        <v>63</v>
      </c>
      <c r="J1507" s="287">
        <v>22</v>
      </c>
      <c r="K1507" s="287">
        <v>1</v>
      </c>
      <c r="L1507" s="288" t="s">
        <v>39</v>
      </c>
      <c r="M1507" s="288" t="s">
        <v>1473</v>
      </c>
      <c r="N1507" s="288" t="s">
        <v>44</v>
      </c>
      <c r="O1507" s="288" t="s">
        <v>44</v>
      </c>
      <c r="P1507" s="288" t="s">
        <v>1195</v>
      </c>
      <c r="Q1507" s="289">
        <v>389324</v>
      </c>
      <c r="R1507" s="289">
        <v>389324</v>
      </c>
      <c r="S1507" s="289">
        <v>402530</v>
      </c>
      <c r="T1507" s="289">
        <v>402530</v>
      </c>
      <c r="U1507" s="289">
        <v>20618</v>
      </c>
      <c r="V1507" s="287">
        <v>2017</v>
      </c>
      <c r="W1507" s="404"/>
      <c r="X1507" s="453" t="str">
        <f t="shared" si="23"/>
        <v/>
      </c>
      <c r="Y1507" s="267"/>
    </row>
    <row r="1508" spans="1:25" x14ac:dyDescent="0.2">
      <c r="A1508" s="287">
        <v>60054</v>
      </c>
      <c r="B1508" s="288" t="s">
        <v>38</v>
      </c>
      <c r="C1508" s="288" t="s">
        <v>1387</v>
      </c>
      <c r="D1508" s="288" t="s">
        <v>2006</v>
      </c>
      <c r="E1508" s="288" t="s">
        <v>2005</v>
      </c>
      <c r="F1508" s="287">
        <v>19497</v>
      </c>
      <c r="G1508" s="288" t="s">
        <v>46</v>
      </c>
      <c r="H1508" s="288" t="s">
        <v>1393</v>
      </c>
      <c r="I1508" s="288" t="s">
        <v>63</v>
      </c>
      <c r="J1508" s="287">
        <v>22</v>
      </c>
      <c r="K1508" s="287">
        <v>1</v>
      </c>
      <c r="L1508" s="288" t="s">
        <v>39</v>
      </c>
      <c r="M1508" s="288" t="s">
        <v>546</v>
      </c>
      <c r="N1508" s="288" t="s">
        <v>547</v>
      </c>
      <c r="O1508" s="288" t="s">
        <v>547</v>
      </c>
      <c r="P1508" s="288" t="s">
        <v>1387</v>
      </c>
      <c r="Q1508" s="289">
        <v>0</v>
      </c>
      <c r="R1508" s="289">
        <v>0</v>
      </c>
      <c r="S1508" s="289">
        <v>32005</v>
      </c>
      <c r="T1508" s="289">
        <v>32005</v>
      </c>
      <c r="U1508" s="289">
        <v>3474</v>
      </c>
      <c r="V1508" s="287">
        <v>2017</v>
      </c>
      <c r="W1508" s="404"/>
      <c r="X1508" s="453" t="str">
        <f t="shared" si="23"/>
        <v/>
      </c>
      <c r="Y1508" s="267"/>
    </row>
    <row r="1509" spans="1:25" x14ac:dyDescent="0.2">
      <c r="A1509" s="287">
        <v>60056</v>
      </c>
      <c r="B1509" s="288" t="s">
        <v>38</v>
      </c>
      <c r="C1509" s="288" t="s">
        <v>1387</v>
      </c>
      <c r="D1509" s="288" t="s">
        <v>2007</v>
      </c>
      <c r="E1509" s="288" t="s">
        <v>2007</v>
      </c>
      <c r="F1509" s="287">
        <v>59785</v>
      </c>
      <c r="G1509" s="288" t="s">
        <v>86</v>
      </c>
      <c r="H1509" s="288" t="s">
        <v>1393</v>
      </c>
      <c r="I1509" s="288" t="s">
        <v>63</v>
      </c>
      <c r="J1509" s="287">
        <v>22</v>
      </c>
      <c r="K1509" s="287">
        <v>2</v>
      </c>
      <c r="L1509" s="288" t="s">
        <v>57</v>
      </c>
      <c r="M1509" s="288" t="s">
        <v>546</v>
      </c>
      <c r="N1509" s="288" t="s">
        <v>547</v>
      </c>
      <c r="O1509" s="288" t="s">
        <v>547</v>
      </c>
      <c r="P1509" s="288" t="s">
        <v>1387</v>
      </c>
      <c r="Q1509" s="289">
        <v>0</v>
      </c>
      <c r="R1509" s="289">
        <v>0</v>
      </c>
      <c r="S1509" s="289">
        <v>68370</v>
      </c>
      <c r="T1509" s="289">
        <v>68370</v>
      </c>
      <c r="U1509" s="289">
        <v>7421</v>
      </c>
      <c r="V1509" s="287">
        <v>2017</v>
      </c>
      <c r="W1509" s="404"/>
      <c r="X1509" s="453" t="str">
        <f t="shared" si="23"/>
        <v/>
      </c>
      <c r="Y1509" s="267"/>
    </row>
    <row r="1510" spans="1:25" x14ac:dyDescent="0.2">
      <c r="A1510" s="287">
        <v>60065</v>
      </c>
      <c r="B1510" s="288" t="s">
        <v>38</v>
      </c>
      <c r="C1510" s="288" t="s">
        <v>1387</v>
      </c>
      <c r="D1510" s="288" t="s">
        <v>2008</v>
      </c>
      <c r="E1510" s="288" t="s">
        <v>2008</v>
      </c>
      <c r="F1510" s="287">
        <v>59804</v>
      </c>
      <c r="G1510" s="288" t="s">
        <v>86</v>
      </c>
      <c r="H1510" s="288" t="s">
        <v>1393</v>
      </c>
      <c r="I1510" s="288" t="s">
        <v>63</v>
      </c>
      <c r="J1510" s="287">
        <v>22</v>
      </c>
      <c r="K1510" s="287">
        <v>2</v>
      </c>
      <c r="L1510" s="288" t="s">
        <v>57</v>
      </c>
      <c r="M1510" s="288" t="s">
        <v>546</v>
      </c>
      <c r="N1510" s="288" t="s">
        <v>547</v>
      </c>
      <c r="O1510" s="288" t="s">
        <v>547</v>
      </c>
      <c r="P1510" s="288" t="s">
        <v>1387</v>
      </c>
      <c r="Q1510" s="289">
        <v>0</v>
      </c>
      <c r="R1510" s="289">
        <v>0</v>
      </c>
      <c r="S1510" s="289">
        <v>62982</v>
      </c>
      <c r="T1510" s="289">
        <v>62982</v>
      </c>
      <c r="U1510" s="289">
        <v>6836</v>
      </c>
      <c r="V1510" s="287">
        <v>2017</v>
      </c>
      <c r="W1510" s="404"/>
      <c r="X1510" s="453" t="str">
        <f t="shared" si="23"/>
        <v/>
      </c>
      <c r="Y1510" s="267"/>
    </row>
    <row r="1511" spans="1:25" x14ac:dyDescent="0.2">
      <c r="A1511" s="287">
        <v>60067</v>
      </c>
      <c r="B1511" s="288" t="s">
        <v>38</v>
      </c>
      <c r="C1511" s="288" t="s">
        <v>1387</v>
      </c>
      <c r="D1511" s="288" t="s">
        <v>2009</v>
      </c>
      <c r="E1511" s="288" t="s">
        <v>2010</v>
      </c>
      <c r="F1511" s="287">
        <v>59805</v>
      </c>
      <c r="G1511" s="288" t="s">
        <v>86</v>
      </c>
      <c r="H1511" s="288" t="s">
        <v>1393</v>
      </c>
      <c r="I1511" s="288" t="s">
        <v>63</v>
      </c>
      <c r="J1511" s="287">
        <v>22</v>
      </c>
      <c r="K1511" s="287">
        <v>2</v>
      </c>
      <c r="L1511" s="288" t="s">
        <v>57</v>
      </c>
      <c r="M1511" s="288" t="s">
        <v>546</v>
      </c>
      <c r="N1511" s="288" t="s">
        <v>547</v>
      </c>
      <c r="O1511" s="288" t="s">
        <v>547</v>
      </c>
      <c r="P1511" s="288" t="s">
        <v>1387</v>
      </c>
      <c r="Q1511" s="289">
        <v>0</v>
      </c>
      <c r="R1511" s="289">
        <v>0</v>
      </c>
      <c r="S1511" s="289">
        <v>25869</v>
      </c>
      <c r="T1511" s="289">
        <v>25869</v>
      </c>
      <c r="U1511" s="289">
        <v>2808</v>
      </c>
      <c r="V1511" s="287">
        <v>2017</v>
      </c>
      <c r="W1511" s="404"/>
      <c r="X1511" s="453" t="str">
        <f t="shared" si="23"/>
        <v/>
      </c>
      <c r="Y1511" s="267"/>
    </row>
    <row r="1512" spans="1:25" x14ac:dyDescent="0.2">
      <c r="A1512" s="287">
        <v>60073</v>
      </c>
      <c r="B1512" s="288" t="s">
        <v>38</v>
      </c>
      <c r="C1512" s="288" t="s">
        <v>1387</v>
      </c>
      <c r="D1512" s="288" t="s">
        <v>2011</v>
      </c>
      <c r="E1512" s="288" t="s">
        <v>2012</v>
      </c>
      <c r="F1512" s="287">
        <v>59822</v>
      </c>
      <c r="G1512" s="288" t="s">
        <v>86</v>
      </c>
      <c r="H1512" s="288" t="s">
        <v>1393</v>
      </c>
      <c r="I1512" s="288" t="s">
        <v>63</v>
      </c>
      <c r="J1512" s="287">
        <v>22</v>
      </c>
      <c r="K1512" s="287">
        <v>2</v>
      </c>
      <c r="L1512" s="288" t="s">
        <v>57</v>
      </c>
      <c r="M1512" s="288" t="s">
        <v>546</v>
      </c>
      <c r="N1512" s="288" t="s">
        <v>547</v>
      </c>
      <c r="O1512" s="288" t="s">
        <v>547</v>
      </c>
      <c r="P1512" s="288" t="s">
        <v>1387</v>
      </c>
      <c r="Q1512" s="289">
        <v>0</v>
      </c>
      <c r="R1512" s="289">
        <v>0</v>
      </c>
      <c r="S1512" s="289">
        <v>27457</v>
      </c>
      <c r="T1512" s="289">
        <v>27457</v>
      </c>
      <c r="U1512" s="289">
        <v>2980</v>
      </c>
      <c r="V1512" s="287">
        <v>2017</v>
      </c>
      <c r="W1512" s="404"/>
      <c r="X1512" s="453" t="str">
        <f t="shared" si="23"/>
        <v/>
      </c>
      <c r="Y1512" s="267"/>
    </row>
    <row r="1513" spans="1:25" x14ac:dyDescent="0.2">
      <c r="A1513" s="287">
        <v>60074</v>
      </c>
      <c r="B1513" s="288" t="s">
        <v>38</v>
      </c>
      <c r="C1513" s="288" t="s">
        <v>1387</v>
      </c>
      <c r="D1513" s="288" t="s">
        <v>2013</v>
      </c>
      <c r="E1513" s="288" t="s">
        <v>2014</v>
      </c>
      <c r="F1513" s="287">
        <v>59823</v>
      </c>
      <c r="G1513" s="288" t="s">
        <v>86</v>
      </c>
      <c r="H1513" s="288" t="s">
        <v>1393</v>
      </c>
      <c r="I1513" s="288" t="s">
        <v>63</v>
      </c>
      <c r="J1513" s="287">
        <v>22</v>
      </c>
      <c r="K1513" s="287">
        <v>2</v>
      </c>
      <c r="L1513" s="288" t="s">
        <v>57</v>
      </c>
      <c r="M1513" s="288" t="s">
        <v>546</v>
      </c>
      <c r="N1513" s="288" t="s">
        <v>547</v>
      </c>
      <c r="O1513" s="288" t="s">
        <v>547</v>
      </c>
      <c r="P1513" s="288" t="s">
        <v>1387</v>
      </c>
      <c r="Q1513" s="289">
        <v>0</v>
      </c>
      <c r="R1513" s="289">
        <v>0</v>
      </c>
      <c r="S1513" s="289">
        <v>31619</v>
      </c>
      <c r="T1513" s="289">
        <v>31619</v>
      </c>
      <c r="U1513" s="289">
        <v>3432</v>
      </c>
      <c r="V1513" s="287">
        <v>2017</v>
      </c>
      <c r="W1513" s="404"/>
      <c r="X1513" s="453" t="str">
        <f t="shared" si="23"/>
        <v/>
      </c>
      <c r="Y1513" s="267"/>
    </row>
    <row r="1514" spans="1:25" x14ac:dyDescent="0.2">
      <c r="A1514" s="287">
        <v>60075</v>
      </c>
      <c r="B1514" s="288" t="s">
        <v>38</v>
      </c>
      <c r="C1514" s="288" t="s">
        <v>1387</v>
      </c>
      <c r="D1514" s="288" t="s">
        <v>2015</v>
      </c>
      <c r="E1514" s="288" t="s">
        <v>2016</v>
      </c>
      <c r="F1514" s="287">
        <v>59824</v>
      </c>
      <c r="G1514" s="288" t="s">
        <v>86</v>
      </c>
      <c r="H1514" s="288" t="s">
        <v>1393</v>
      </c>
      <c r="I1514" s="288" t="s">
        <v>63</v>
      </c>
      <c r="J1514" s="287">
        <v>22</v>
      </c>
      <c r="K1514" s="287">
        <v>2</v>
      </c>
      <c r="L1514" s="288" t="s">
        <v>57</v>
      </c>
      <c r="M1514" s="288" t="s">
        <v>546</v>
      </c>
      <c r="N1514" s="288" t="s">
        <v>547</v>
      </c>
      <c r="O1514" s="288" t="s">
        <v>547</v>
      </c>
      <c r="P1514" s="288" t="s">
        <v>1387</v>
      </c>
      <c r="Q1514" s="289">
        <v>0</v>
      </c>
      <c r="R1514" s="289">
        <v>0</v>
      </c>
      <c r="S1514" s="289">
        <v>71059</v>
      </c>
      <c r="T1514" s="289">
        <v>71059</v>
      </c>
      <c r="U1514" s="289">
        <v>7713</v>
      </c>
      <c r="V1514" s="287">
        <v>2017</v>
      </c>
      <c r="W1514" s="404"/>
      <c r="X1514" s="453" t="str">
        <f t="shared" si="23"/>
        <v/>
      </c>
      <c r="Y1514" s="267"/>
    </row>
    <row r="1515" spans="1:25" x14ac:dyDescent="0.2">
      <c r="A1515" s="287">
        <v>60076</v>
      </c>
      <c r="B1515" s="288" t="s">
        <v>38</v>
      </c>
      <c r="C1515" s="288" t="s">
        <v>1387</v>
      </c>
      <c r="D1515" s="288" t="s">
        <v>2089</v>
      </c>
      <c r="E1515" s="288" t="s">
        <v>2090</v>
      </c>
      <c r="F1515" s="287">
        <v>59826</v>
      </c>
      <c r="G1515" s="288" t="s">
        <v>86</v>
      </c>
      <c r="H1515" s="288" t="s">
        <v>1393</v>
      </c>
      <c r="I1515" s="288" t="s">
        <v>63</v>
      </c>
      <c r="J1515" s="287">
        <v>22</v>
      </c>
      <c r="K1515" s="287">
        <v>2</v>
      </c>
      <c r="L1515" s="288" t="s">
        <v>57</v>
      </c>
      <c r="M1515" s="288" t="s">
        <v>546</v>
      </c>
      <c r="N1515" s="288" t="s">
        <v>547</v>
      </c>
      <c r="O1515" s="288" t="s">
        <v>547</v>
      </c>
      <c r="P1515" s="288" t="s">
        <v>1387</v>
      </c>
      <c r="Q1515" s="289">
        <v>0</v>
      </c>
      <c r="R1515" s="289">
        <v>0</v>
      </c>
      <c r="S1515" s="289">
        <v>38915</v>
      </c>
      <c r="T1515" s="289">
        <v>38915</v>
      </c>
      <c r="U1515" s="289">
        <v>4224</v>
      </c>
      <c r="V1515" s="287">
        <v>2017</v>
      </c>
      <c r="W1515" s="404"/>
      <c r="X1515" s="453" t="str">
        <f t="shared" si="23"/>
        <v/>
      </c>
      <c r="Y1515" s="267"/>
    </row>
    <row r="1516" spans="1:25" x14ac:dyDescent="0.2">
      <c r="A1516" s="287">
        <v>60097</v>
      </c>
      <c r="B1516" s="288" t="s">
        <v>38</v>
      </c>
      <c r="C1516" s="288" t="s">
        <v>1387</v>
      </c>
      <c r="D1516" s="288" t="s">
        <v>2091</v>
      </c>
      <c r="E1516" s="288" t="s">
        <v>2061</v>
      </c>
      <c r="F1516" s="287">
        <v>60947</v>
      </c>
      <c r="G1516" s="288" t="s">
        <v>62</v>
      </c>
      <c r="H1516" s="288" t="s">
        <v>1392</v>
      </c>
      <c r="I1516" s="288" t="s">
        <v>63</v>
      </c>
      <c r="J1516" s="287">
        <v>22</v>
      </c>
      <c r="K1516" s="287">
        <v>2</v>
      </c>
      <c r="L1516" s="288" t="s">
        <v>57</v>
      </c>
      <c r="M1516" s="288" t="s">
        <v>546</v>
      </c>
      <c r="N1516" s="288" t="s">
        <v>547</v>
      </c>
      <c r="O1516" s="288" t="s">
        <v>547</v>
      </c>
      <c r="P1516" s="288" t="s">
        <v>1387</v>
      </c>
      <c r="Q1516" s="289">
        <v>0</v>
      </c>
      <c r="R1516" s="289">
        <v>0</v>
      </c>
      <c r="S1516" s="289">
        <v>9368</v>
      </c>
      <c r="T1516" s="289">
        <v>9368</v>
      </c>
      <c r="U1516" s="289">
        <v>1017</v>
      </c>
      <c r="V1516" s="287">
        <v>2017</v>
      </c>
      <c r="W1516" s="404"/>
      <c r="X1516" s="453" t="str">
        <f t="shared" si="23"/>
        <v/>
      </c>
      <c r="Y1516" s="267"/>
    </row>
    <row r="1517" spans="1:25" x14ac:dyDescent="0.2">
      <c r="A1517" s="287">
        <v>60098</v>
      </c>
      <c r="B1517" s="288" t="s">
        <v>38</v>
      </c>
      <c r="C1517" s="288" t="s">
        <v>1387</v>
      </c>
      <c r="D1517" s="288" t="s">
        <v>2092</v>
      </c>
      <c r="E1517" s="288" t="s">
        <v>2061</v>
      </c>
      <c r="F1517" s="287">
        <v>60947</v>
      </c>
      <c r="G1517" s="288" t="s">
        <v>62</v>
      </c>
      <c r="H1517" s="288" t="s">
        <v>1392</v>
      </c>
      <c r="I1517" s="288" t="s">
        <v>63</v>
      </c>
      <c r="J1517" s="287">
        <v>22</v>
      </c>
      <c r="K1517" s="287">
        <v>2</v>
      </c>
      <c r="L1517" s="288" t="s">
        <v>57</v>
      </c>
      <c r="M1517" s="288" t="s">
        <v>546</v>
      </c>
      <c r="N1517" s="288" t="s">
        <v>547</v>
      </c>
      <c r="O1517" s="288" t="s">
        <v>547</v>
      </c>
      <c r="P1517" s="288" t="s">
        <v>1387</v>
      </c>
      <c r="Q1517" s="289">
        <v>0</v>
      </c>
      <c r="R1517" s="289">
        <v>0</v>
      </c>
      <c r="S1517" s="289">
        <v>0</v>
      </c>
      <c r="T1517" s="289">
        <v>0</v>
      </c>
      <c r="U1517" s="289">
        <v>0</v>
      </c>
      <c r="V1517" s="287">
        <v>2017</v>
      </c>
      <c r="W1517" s="404"/>
      <c r="X1517" s="453" t="str">
        <f t="shared" si="23"/>
        <v/>
      </c>
      <c r="Y1517" s="267"/>
    </row>
    <row r="1518" spans="1:25" x14ac:dyDescent="0.2">
      <c r="A1518" s="287">
        <v>60099</v>
      </c>
      <c r="B1518" s="288" t="s">
        <v>38</v>
      </c>
      <c r="C1518" s="288" t="s">
        <v>1387</v>
      </c>
      <c r="D1518" s="288" t="s">
        <v>2093</v>
      </c>
      <c r="E1518" s="288" t="s">
        <v>2061</v>
      </c>
      <c r="F1518" s="287">
        <v>60947</v>
      </c>
      <c r="G1518" s="288" t="s">
        <v>86</v>
      </c>
      <c r="H1518" s="288" t="s">
        <v>1393</v>
      </c>
      <c r="I1518" s="288" t="s">
        <v>63</v>
      </c>
      <c r="J1518" s="287">
        <v>22</v>
      </c>
      <c r="K1518" s="287">
        <v>2</v>
      </c>
      <c r="L1518" s="288" t="s">
        <v>57</v>
      </c>
      <c r="M1518" s="288" t="s">
        <v>546</v>
      </c>
      <c r="N1518" s="288" t="s">
        <v>547</v>
      </c>
      <c r="O1518" s="288" t="s">
        <v>547</v>
      </c>
      <c r="P1518" s="288" t="s">
        <v>1387</v>
      </c>
      <c r="Q1518" s="289">
        <v>0</v>
      </c>
      <c r="R1518" s="289">
        <v>0</v>
      </c>
      <c r="S1518" s="289">
        <v>7240</v>
      </c>
      <c r="T1518" s="289">
        <v>7240</v>
      </c>
      <c r="U1518" s="289">
        <v>786</v>
      </c>
      <c r="V1518" s="287">
        <v>2017</v>
      </c>
      <c r="W1518" s="404"/>
      <c r="X1518" s="453" t="str">
        <f t="shared" si="23"/>
        <v/>
      </c>
      <c r="Y1518" s="267"/>
    </row>
    <row r="1519" spans="1:25" x14ac:dyDescent="0.2">
      <c r="A1519" s="287">
        <v>60109</v>
      </c>
      <c r="B1519" s="288" t="s">
        <v>38</v>
      </c>
      <c r="C1519" s="288" t="s">
        <v>1387</v>
      </c>
      <c r="D1519" s="288" t="s">
        <v>2094</v>
      </c>
      <c r="E1519" s="288" t="s">
        <v>2095</v>
      </c>
      <c r="F1519" s="287">
        <v>59885</v>
      </c>
      <c r="G1519" s="288" t="s">
        <v>46</v>
      </c>
      <c r="H1519" s="288" t="s">
        <v>1393</v>
      </c>
      <c r="I1519" s="288" t="s">
        <v>63</v>
      </c>
      <c r="J1519" s="287">
        <v>22</v>
      </c>
      <c r="K1519" s="287">
        <v>2</v>
      </c>
      <c r="L1519" s="288" t="s">
        <v>57</v>
      </c>
      <c r="M1519" s="288" t="s">
        <v>1473</v>
      </c>
      <c r="N1519" s="288" t="s">
        <v>44</v>
      </c>
      <c r="O1519" s="288" t="s">
        <v>44</v>
      </c>
      <c r="P1519" s="288" t="s">
        <v>1195</v>
      </c>
      <c r="Q1519" s="289">
        <v>177724</v>
      </c>
      <c r="R1519" s="289">
        <v>177724</v>
      </c>
      <c r="S1519" s="289">
        <v>183765</v>
      </c>
      <c r="T1519" s="289">
        <v>183765</v>
      </c>
      <c r="U1519" s="289">
        <v>23255</v>
      </c>
      <c r="V1519" s="287">
        <v>2017</v>
      </c>
      <c r="W1519" s="404"/>
      <c r="X1519" s="453" t="str">
        <f t="shared" si="23"/>
        <v/>
      </c>
      <c r="Y1519" s="267"/>
    </row>
    <row r="1520" spans="1:25" x14ac:dyDescent="0.2">
      <c r="A1520" s="287">
        <v>60110</v>
      </c>
      <c r="B1520" s="288" t="s">
        <v>38</v>
      </c>
      <c r="C1520" s="288" t="s">
        <v>1387</v>
      </c>
      <c r="D1520" s="288" t="s">
        <v>2096</v>
      </c>
      <c r="E1520" s="288" t="s">
        <v>2061</v>
      </c>
      <c r="F1520" s="287">
        <v>60947</v>
      </c>
      <c r="G1520" s="288" t="s">
        <v>86</v>
      </c>
      <c r="H1520" s="288" t="s">
        <v>1393</v>
      </c>
      <c r="I1520" s="288" t="s">
        <v>63</v>
      </c>
      <c r="J1520" s="287">
        <v>22</v>
      </c>
      <c r="K1520" s="287">
        <v>2</v>
      </c>
      <c r="L1520" s="288" t="s">
        <v>57</v>
      </c>
      <c r="M1520" s="288" t="s">
        <v>546</v>
      </c>
      <c r="N1520" s="288" t="s">
        <v>547</v>
      </c>
      <c r="O1520" s="288" t="s">
        <v>547</v>
      </c>
      <c r="P1520" s="288" t="s">
        <v>1387</v>
      </c>
      <c r="Q1520" s="289">
        <v>0</v>
      </c>
      <c r="R1520" s="289">
        <v>0</v>
      </c>
      <c r="S1520" s="289">
        <v>38732</v>
      </c>
      <c r="T1520" s="289">
        <v>38732</v>
      </c>
      <c r="U1520" s="289">
        <v>4204</v>
      </c>
      <c r="V1520" s="287">
        <v>2017</v>
      </c>
      <c r="W1520" s="404"/>
      <c r="X1520" s="453" t="str">
        <f t="shared" si="23"/>
        <v/>
      </c>
      <c r="Y1520" s="267"/>
    </row>
    <row r="1521" spans="1:25" x14ac:dyDescent="0.2">
      <c r="A1521" s="287">
        <v>60111</v>
      </c>
      <c r="B1521" s="288" t="s">
        <v>38</v>
      </c>
      <c r="C1521" s="288" t="s">
        <v>1387</v>
      </c>
      <c r="D1521" s="288" t="s">
        <v>2097</v>
      </c>
      <c r="E1521" s="288" t="s">
        <v>2061</v>
      </c>
      <c r="F1521" s="287">
        <v>60947</v>
      </c>
      <c r="G1521" s="288" t="s">
        <v>86</v>
      </c>
      <c r="H1521" s="288" t="s">
        <v>1393</v>
      </c>
      <c r="I1521" s="288" t="s">
        <v>63</v>
      </c>
      <c r="J1521" s="287">
        <v>22</v>
      </c>
      <c r="K1521" s="287">
        <v>2</v>
      </c>
      <c r="L1521" s="288" t="s">
        <v>57</v>
      </c>
      <c r="M1521" s="288" t="s">
        <v>546</v>
      </c>
      <c r="N1521" s="288" t="s">
        <v>547</v>
      </c>
      <c r="O1521" s="288" t="s">
        <v>547</v>
      </c>
      <c r="P1521" s="288" t="s">
        <v>1387</v>
      </c>
      <c r="Q1521" s="289">
        <v>0</v>
      </c>
      <c r="R1521" s="289">
        <v>0</v>
      </c>
      <c r="S1521" s="289">
        <v>30275</v>
      </c>
      <c r="T1521" s="289">
        <v>30275</v>
      </c>
      <c r="U1521" s="289">
        <v>3286</v>
      </c>
      <c r="V1521" s="287">
        <v>2017</v>
      </c>
      <c r="W1521" s="404"/>
      <c r="X1521" s="453" t="str">
        <f t="shared" si="23"/>
        <v/>
      </c>
      <c r="Y1521" s="267"/>
    </row>
    <row r="1522" spans="1:25" x14ac:dyDescent="0.2">
      <c r="A1522" s="287">
        <v>60114</v>
      </c>
      <c r="B1522" s="288" t="s">
        <v>38</v>
      </c>
      <c r="C1522" s="288" t="s">
        <v>1387</v>
      </c>
      <c r="D1522" s="288" t="s">
        <v>2098</v>
      </c>
      <c r="E1522" s="288" t="s">
        <v>2061</v>
      </c>
      <c r="F1522" s="287">
        <v>60947</v>
      </c>
      <c r="G1522" s="288" t="s">
        <v>62</v>
      </c>
      <c r="H1522" s="288" t="s">
        <v>1392</v>
      </c>
      <c r="I1522" s="288" t="s">
        <v>63</v>
      </c>
      <c r="J1522" s="287">
        <v>22</v>
      </c>
      <c r="K1522" s="287">
        <v>2</v>
      </c>
      <c r="L1522" s="288" t="s">
        <v>57</v>
      </c>
      <c r="M1522" s="288" t="s">
        <v>546</v>
      </c>
      <c r="N1522" s="288" t="s">
        <v>547</v>
      </c>
      <c r="O1522" s="288" t="s">
        <v>547</v>
      </c>
      <c r="P1522" s="288" t="s">
        <v>1387</v>
      </c>
      <c r="Q1522" s="289">
        <v>0</v>
      </c>
      <c r="R1522" s="289">
        <v>0</v>
      </c>
      <c r="S1522" s="289">
        <v>0</v>
      </c>
      <c r="T1522" s="289">
        <v>0</v>
      </c>
      <c r="U1522" s="289">
        <v>0</v>
      </c>
      <c r="V1522" s="287">
        <v>2017</v>
      </c>
      <c r="W1522" s="404"/>
      <c r="X1522" s="453" t="str">
        <f t="shared" si="23"/>
        <v/>
      </c>
      <c r="Y1522" s="267"/>
    </row>
    <row r="1523" spans="1:25" x14ac:dyDescent="0.2">
      <c r="A1523" s="287">
        <v>60115</v>
      </c>
      <c r="B1523" s="288" t="s">
        <v>38</v>
      </c>
      <c r="C1523" s="288" t="s">
        <v>1387</v>
      </c>
      <c r="D1523" s="288" t="s">
        <v>2099</v>
      </c>
      <c r="E1523" s="288" t="s">
        <v>2061</v>
      </c>
      <c r="F1523" s="287">
        <v>60947</v>
      </c>
      <c r="G1523" s="288" t="s">
        <v>62</v>
      </c>
      <c r="H1523" s="288" t="s">
        <v>1392</v>
      </c>
      <c r="I1523" s="288" t="s">
        <v>63</v>
      </c>
      <c r="J1523" s="287">
        <v>22</v>
      </c>
      <c r="K1523" s="287">
        <v>2</v>
      </c>
      <c r="L1523" s="288" t="s">
        <v>57</v>
      </c>
      <c r="M1523" s="288" t="s">
        <v>546</v>
      </c>
      <c r="N1523" s="288" t="s">
        <v>547</v>
      </c>
      <c r="O1523" s="288" t="s">
        <v>547</v>
      </c>
      <c r="P1523" s="288" t="s">
        <v>1387</v>
      </c>
      <c r="Q1523" s="289">
        <v>0</v>
      </c>
      <c r="R1523" s="289">
        <v>0</v>
      </c>
      <c r="S1523" s="289">
        <v>2423</v>
      </c>
      <c r="T1523" s="289">
        <v>2423</v>
      </c>
      <c r="U1523" s="289">
        <v>263</v>
      </c>
      <c r="V1523" s="287">
        <v>2017</v>
      </c>
      <c r="W1523" s="404"/>
      <c r="X1523" s="453" t="str">
        <f t="shared" si="23"/>
        <v/>
      </c>
      <c r="Y1523" s="267"/>
    </row>
    <row r="1524" spans="1:25" x14ac:dyDescent="0.2">
      <c r="A1524" s="287">
        <v>60116</v>
      </c>
      <c r="B1524" s="288" t="s">
        <v>38</v>
      </c>
      <c r="C1524" s="288" t="s">
        <v>1387</v>
      </c>
      <c r="D1524" s="288" t="s">
        <v>2100</v>
      </c>
      <c r="E1524" s="288" t="s">
        <v>2061</v>
      </c>
      <c r="F1524" s="287">
        <v>60947</v>
      </c>
      <c r="G1524" s="288" t="s">
        <v>86</v>
      </c>
      <c r="H1524" s="288" t="s">
        <v>1393</v>
      </c>
      <c r="I1524" s="288" t="s">
        <v>63</v>
      </c>
      <c r="J1524" s="287">
        <v>22</v>
      </c>
      <c r="K1524" s="287">
        <v>2</v>
      </c>
      <c r="L1524" s="288" t="s">
        <v>57</v>
      </c>
      <c r="M1524" s="288" t="s">
        <v>546</v>
      </c>
      <c r="N1524" s="288" t="s">
        <v>547</v>
      </c>
      <c r="O1524" s="288" t="s">
        <v>547</v>
      </c>
      <c r="P1524" s="288" t="s">
        <v>1387</v>
      </c>
      <c r="Q1524" s="289">
        <v>0</v>
      </c>
      <c r="R1524" s="289">
        <v>0</v>
      </c>
      <c r="S1524" s="289">
        <v>3574</v>
      </c>
      <c r="T1524" s="289">
        <v>3574</v>
      </c>
      <c r="U1524" s="289">
        <v>388</v>
      </c>
      <c r="V1524" s="287">
        <v>2017</v>
      </c>
      <c r="W1524" s="404"/>
      <c r="X1524" s="453" t="str">
        <f t="shared" si="23"/>
        <v/>
      </c>
      <c r="Y1524" s="267"/>
    </row>
    <row r="1525" spans="1:25" x14ac:dyDescent="0.2">
      <c r="A1525" s="287">
        <v>60150</v>
      </c>
      <c r="B1525" s="288" t="s">
        <v>38</v>
      </c>
      <c r="C1525" s="288" t="s">
        <v>1387</v>
      </c>
      <c r="D1525" s="288" t="s">
        <v>2017</v>
      </c>
      <c r="E1525" s="288" t="s">
        <v>2018</v>
      </c>
      <c r="F1525" s="287">
        <v>59942</v>
      </c>
      <c r="G1525" s="288" t="s">
        <v>62</v>
      </c>
      <c r="H1525" s="288" t="s">
        <v>1392</v>
      </c>
      <c r="I1525" s="288" t="s">
        <v>63</v>
      </c>
      <c r="J1525" s="287">
        <v>22</v>
      </c>
      <c r="K1525" s="287">
        <v>2</v>
      </c>
      <c r="L1525" s="288" t="s">
        <v>57</v>
      </c>
      <c r="M1525" s="288" t="s">
        <v>546</v>
      </c>
      <c r="N1525" s="288" t="s">
        <v>547</v>
      </c>
      <c r="O1525" s="288" t="s">
        <v>547</v>
      </c>
      <c r="P1525" s="288" t="s">
        <v>1387</v>
      </c>
      <c r="Q1525" s="289">
        <v>0</v>
      </c>
      <c r="R1525" s="289">
        <v>0</v>
      </c>
      <c r="S1525" s="289">
        <v>29399</v>
      </c>
      <c r="T1525" s="289">
        <v>29399</v>
      </c>
      <c r="U1525" s="289">
        <v>3191</v>
      </c>
      <c r="V1525" s="287">
        <v>2017</v>
      </c>
      <c r="W1525" s="404"/>
      <c r="X1525" s="453" t="str">
        <f t="shared" si="23"/>
        <v/>
      </c>
      <c r="Y1525" s="267"/>
    </row>
    <row r="1526" spans="1:25" x14ac:dyDescent="0.2">
      <c r="A1526" s="287">
        <v>60225</v>
      </c>
      <c r="B1526" s="288" t="s">
        <v>38</v>
      </c>
      <c r="C1526" s="288" t="s">
        <v>1387</v>
      </c>
      <c r="D1526" s="288" t="s">
        <v>2101</v>
      </c>
      <c r="E1526" s="288" t="s">
        <v>2061</v>
      </c>
      <c r="F1526" s="287">
        <v>60947</v>
      </c>
      <c r="G1526" s="288" t="s">
        <v>46</v>
      </c>
      <c r="H1526" s="288" t="s">
        <v>1393</v>
      </c>
      <c r="I1526" s="288" t="s">
        <v>63</v>
      </c>
      <c r="J1526" s="287">
        <v>22</v>
      </c>
      <c r="K1526" s="287">
        <v>2</v>
      </c>
      <c r="L1526" s="288" t="s">
        <v>57</v>
      </c>
      <c r="M1526" s="288" t="s">
        <v>546</v>
      </c>
      <c r="N1526" s="288" t="s">
        <v>547</v>
      </c>
      <c r="O1526" s="288" t="s">
        <v>547</v>
      </c>
      <c r="P1526" s="288" t="s">
        <v>1387</v>
      </c>
      <c r="Q1526" s="289">
        <v>0</v>
      </c>
      <c r="R1526" s="289">
        <v>0</v>
      </c>
      <c r="S1526" s="289">
        <v>24763</v>
      </c>
      <c r="T1526" s="289">
        <v>24763</v>
      </c>
      <c r="U1526" s="289">
        <v>2688</v>
      </c>
      <c r="V1526" s="287">
        <v>2017</v>
      </c>
      <c r="W1526" s="404"/>
      <c r="X1526" s="453" t="str">
        <f t="shared" si="23"/>
        <v/>
      </c>
      <c r="Y1526" s="267"/>
    </row>
    <row r="1527" spans="1:25" x14ac:dyDescent="0.2">
      <c r="A1527" s="287">
        <v>60228</v>
      </c>
      <c r="B1527" s="288" t="s">
        <v>38</v>
      </c>
      <c r="C1527" s="288" t="s">
        <v>1387</v>
      </c>
      <c r="D1527" s="288" t="s">
        <v>2102</v>
      </c>
      <c r="E1527" s="288" t="s">
        <v>2061</v>
      </c>
      <c r="F1527" s="287">
        <v>60947</v>
      </c>
      <c r="G1527" s="288" t="s">
        <v>46</v>
      </c>
      <c r="H1527" s="288" t="s">
        <v>1393</v>
      </c>
      <c r="I1527" s="288" t="s">
        <v>63</v>
      </c>
      <c r="J1527" s="287">
        <v>22</v>
      </c>
      <c r="K1527" s="287">
        <v>2</v>
      </c>
      <c r="L1527" s="288" t="s">
        <v>57</v>
      </c>
      <c r="M1527" s="288" t="s">
        <v>546</v>
      </c>
      <c r="N1527" s="288" t="s">
        <v>547</v>
      </c>
      <c r="O1527" s="288" t="s">
        <v>547</v>
      </c>
      <c r="P1527" s="288" t="s">
        <v>1387</v>
      </c>
      <c r="Q1527" s="289">
        <v>0</v>
      </c>
      <c r="R1527" s="289">
        <v>0</v>
      </c>
      <c r="S1527" s="289">
        <v>8817</v>
      </c>
      <c r="T1527" s="289">
        <v>8817</v>
      </c>
      <c r="U1527" s="289">
        <v>957</v>
      </c>
      <c r="V1527" s="287">
        <v>2017</v>
      </c>
      <c r="W1527" s="404"/>
      <c r="X1527" s="453" t="str">
        <f t="shared" si="23"/>
        <v/>
      </c>
      <c r="Y1527" s="267"/>
    </row>
    <row r="1528" spans="1:25" x14ac:dyDescent="0.2">
      <c r="A1528" s="287">
        <v>60229</v>
      </c>
      <c r="B1528" s="288" t="s">
        <v>38</v>
      </c>
      <c r="C1528" s="288" t="s">
        <v>1387</v>
      </c>
      <c r="D1528" s="288" t="s">
        <v>2103</v>
      </c>
      <c r="E1528" s="288" t="s">
        <v>2061</v>
      </c>
      <c r="F1528" s="287">
        <v>60947</v>
      </c>
      <c r="G1528" s="288" t="s">
        <v>62</v>
      </c>
      <c r="H1528" s="288" t="s">
        <v>1392</v>
      </c>
      <c r="I1528" s="288" t="s">
        <v>63</v>
      </c>
      <c r="J1528" s="287">
        <v>22</v>
      </c>
      <c r="K1528" s="287">
        <v>2</v>
      </c>
      <c r="L1528" s="288" t="s">
        <v>57</v>
      </c>
      <c r="M1528" s="288" t="s">
        <v>546</v>
      </c>
      <c r="N1528" s="288" t="s">
        <v>547</v>
      </c>
      <c r="O1528" s="288" t="s">
        <v>547</v>
      </c>
      <c r="P1528" s="288" t="s">
        <v>1387</v>
      </c>
      <c r="Q1528" s="289">
        <v>0</v>
      </c>
      <c r="R1528" s="289">
        <v>0</v>
      </c>
      <c r="S1528" s="289">
        <v>9157</v>
      </c>
      <c r="T1528" s="289">
        <v>9157</v>
      </c>
      <c r="U1528" s="289">
        <v>994</v>
      </c>
      <c r="V1528" s="287">
        <v>2017</v>
      </c>
      <c r="W1528" s="404"/>
      <c r="X1528" s="453" t="str">
        <f t="shared" si="23"/>
        <v/>
      </c>
      <c r="Y1528" s="267"/>
    </row>
    <row r="1529" spans="1:25" x14ac:dyDescent="0.2">
      <c r="A1529" s="287">
        <v>60232</v>
      </c>
      <c r="B1529" s="288" t="s">
        <v>38</v>
      </c>
      <c r="C1529" s="288" t="s">
        <v>1387</v>
      </c>
      <c r="D1529" s="288" t="s">
        <v>2104</v>
      </c>
      <c r="E1529" s="288" t="s">
        <v>2061</v>
      </c>
      <c r="F1529" s="287">
        <v>60947</v>
      </c>
      <c r="G1529" s="288" t="s">
        <v>62</v>
      </c>
      <c r="H1529" s="288" t="s">
        <v>1392</v>
      </c>
      <c r="I1529" s="288" t="s">
        <v>63</v>
      </c>
      <c r="J1529" s="287">
        <v>22</v>
      </c>
      <c r="K1529" s="287">
        <v>2</v>
      </c>
      <c r="L1529" s="288" t="s">
        <v>57</v>
      </c>
      <c r="M1529" s="288" t="s">
        <v>546</v>
      </c>
      <c r="N1529" s="288" t="s">
        <v>547</v>
      </c>
      <c r="O1529" s="288" t="s">
        <v>547</v>
      </c>
      <c r="P1529" s="288" t="s">
        <v>1387</v>
      </c>
      <c r="Q1529" s="289">
        <v>0</v>
      </c>
      <c r="R1529" s="289">
        <v>0</v>
      </c>
      <c r="S1529" s="289">
        <v>0</v>
      </c>
      <c r="T1529" s="289">
        <v>0</v>
      </c>
      <c r="U1529" s="289">
        <v>0</v>
      </c>
      <c r="V1529" s="287">
        <v>2017</v>
      </c>
      <c r="W1529" s="404"/>
      <c r="X1529" s="453" t="str">
        <f t="shared" si="23"/>
        <v/>
      </c>
      <c r="Y1529" s="267"/>
    </row>
    <row r="1530" spans="1:25" x14ac:dyDescent="0.2">
      <c r="A1530" s="287">
        <v>60274</v>
      </c>
      <c r="B1530" s="288" t="s">
        <v>38</v>
      </c>
      <c r="C1530" s="288" t="s">
        <v>1387</v>
      </c>
      <c r="D1530" s="288" t="s">
        <v>2105</v>
      </c>
      <c r="E1530" s="288" t="s">
        <v>1332</v>
      </c>
      <c r="F1530" s="287">
        <v>56769</v>
      </c>
      <c r="G1530" s="288" t="s">
        <v>86</v>
      </c>
      <c r="H1530" s="288" t="s">
        <v>1393</v>
      </c>
      <c r="I1530" s="288" t="s">
        <v>63</v>
      </c>
      <c r="J1530" s="287">
        <v>22</v>
      </c>
      <c r="K1530" s="287">
        <v>2</v>
      </c>
      <c r="L1530" s="288" t="s">
        <v>57</v>
      </c>
      <c r="M1530" s="288" t="s">
        <v>546</v>
      </c>
      <c r="N1530" s="288" t="s">
        <v>547</v>
      </c>
      <c r="O1530" s="288" t="s">
        <v>547</v>
      </c>
      <c r="P1530" s="288" t="s">
        <v>1387</v>
      </c>
      <c r="Q1530" s="289">
        <v>0</v>
      </c>
      <c r="R1530" s="289">
        <v>0</v>
      </c>
      <c r="S1530" s="289">
        <v>29006</v>
      </c>
      <c r="T1530" s="289">
        <v>29006</v>
      </c>
      <c r="U1530" s="289">
        <v>3148</v>
      </c>
      <c r="V1530" s="287">
        <v>2017</v>
      </c>
      <c r="W1530" s="404"/>
      <c r="X1530" s="453" t="str">
        <f t="shared" si="23"/>
        <v/>
      </c>
      <c r="Y1530" s="267"/>
    </row>
    <row r="1531" spans="1:25" x14ac:dyDescent="0.2">
      <c r="A1531" s="287">
        <v>60276</v>
      </c>
      <c r="B1531" s="288" t="s">
        <v>59</v>
      </c>
      <c r="C1531" s="288" t="s">
        <v>1387</v>
      </c>
      <c r="D1531" s="288" t="s">
        <v>2019</v>
      </c>
      <c r="E1531" s="288" t="s">
        <v>2020</v>
      </c>
      <c r="F1531" s="287">
        <v>60058</v>
      </c>
      <c r="G1531" s="288" t="s">
        <v>86</v>
      </c>
      <c r="H1531" s="288" t="s">
        <v>1393</v>
      </c>
      <c r="I1531" s="288" t="s">
        <v>63</v>
      </c>
      <c r="J1531" s="287">
        <v>322</v>
      </c>
      <c r="K1531" s="287">
        <v>7</v>
      </c>
      <c r="L1531" s="288" t="s">
        <v>489</v>
      </c>
      <c r="M1531" s="288" t="s">
        <v>55</v>
      </c>
      <c r="N1531" s="288" t="s">
        <v>44</v>
      </c>
      <c r="O1531" s="288" t="s">
        <v>44</v>
      </c>
      <c r="P1531" s="288" t="s">
        <v>1195</v>
      </c>
      <c r="Q1531" s="289">
        <v>407052</v>
      </c>
      <c r="R1531" s="289">
        <v>102228</v>
      </c>
      <c r="S1531" s="289">
        <v>419263</v>
      </c>
      <c r="T1531" s="289">
        <v>105295</v>
      </c>
      <c r="U1531" s="289">
        <v>20343</v>
      </c>
      <c r="V1531" s="287">
        <v>2017</v>
      </c>
      <c r="W1531" s="404"/>
      <c r="X1531" s="453" t="str">
        <f t="shared" si="23"/>
        <v/>
      </c>
      <c r="Y1531" s="267"/>
    </row>
    <row r="1532" spans="1:25" x14ac:dyDescent="0.2">
      <c r="A1532" s="287">
        <v>60278</v>
      </c>
      <c r="B1532" s="288" t="s">
        <v>38</v>
      </c>
      <c r="C1532" s="288" t="s">
        <v>1387</v>
      </c>
      <c r="D1532" s="288" t="s">
        <v>2106</v>
      </c>
      <c r="E1532" s="288" t="s">
        <v>1978</v>
      </c>
      <c r="F1532" s="287">
        <v>58661</v>
      </c>
      <c r="G1532" s="288" t="s">
        <v>86</v>
      </c>
      <c r="H1532" s="288" t="s">
        <v>1393</v>
      </c>
      <c r="I1532" s="288" t="s">
        <v>63</v>
      </c>
      <c r="J1532" s="287">
        <v>921</v>
      </c>
      <c r="K1532" s="287">
        <v>4</v>
      </c>
      <c r="L1532" s="288" t="s">
        <v>492</v>
      </c>
      <c r="M1532" s="288" t="s">
        <v>546</v>
      </c>
      <c r="N1532" s="288" t="s">
        <v>547</v>
      </c>
      <c r="O1532" s="288" t="s">
        <v>547</v>
      </c>
      <c r="P1532" s="288" t="s">
        <v>1387</v>
      </c>
      <c r="Q1532" s="289">
        <v>0</v>
      </c>
      <c r="R1532" s="289">
        <v>0</v>
      </c>
      <c r="S1532" s="289">
        <v>28560</v>
      </c>
      <c r="T1532" s="289">
        <v>28560</v>
      </c>
      <c r="U1532" s="289">
        <v>3099.92</v>
      </c>
      <c r="V1532" s="287">
        <v>2017</v>
      </c>
      <c r="W1532" s="404"/>
      <c r="X1532" s="453" t="str">
        <f t="shared" si="23"/>
        <v/>
      </c>
      <c r="Y1532" s="267"/>
    </row>
    <row r="1533" spans="1:25" x14ac:dyDescent="0.2">
      <c r="A1533" s="287">
        <v>60344</v>
      </c>
      <c r="B1533" s="288" t="s">
        <v>38</v>
      </c>
      <c r="C1533" s="288" t="s">
        <v>1387</v>
      </c>
      <c r="D1533" s="288" t="s">
        <v>2107</v>
      </c>
      <c r="E1533" s="288" t="s">
        <v>2108</v>
      </c>
      <c r="F1533" s="287">
        <v>58135</v>
      </c>
      <c r="G1533" s="288" t="s">
        <v>94</v>
      </c>
      <c r="H1533" s="288" t="s">
        <v>1393</v>
      </c>
      <c r="I1533" s="288" t="s">
        <v>63</v>
      </c>
      <c r="J1533" s="287">
        <v>22</v>
      </c>
      <c r="K1533" s="287">
        <v>2</v>
      </c>
      <c r="L1533" s="288" t="s">
        <v>57</v>
      </c>
      <c r="M1533" s="288" t="s">
        <v>546</v>
      </c>
      <c r="N1533" s="288" t="s">
        <v>547</v>
      </c>
      <c r="O1533" s="288" t="s">
        <v>547</v>
      </c>
      <c r="P1533" s="288" t="s">
        <v>1387</v>
      </c>
      <c r="Q1533" s="289">
        <v>0</v>
      </c>
      <c r="R1533" s="289">
        <v>0</v>
      </c>
      <c r="S1533" s="289">
        <v>28669</v>
      </c>
      <c r="T1533" s="289">
        <v>28669</v>
      </c>
      <c r="U1533" s="289">
        <v>3112</v>
      </c>
      <c r="V1533" s="287">
        <v>2017</v>
      </c>
      <c r="W1533" s="404"/>
      <c r="X1533" s="453" t="str">
        <f t="shared" si="23"/>
        <v/>
      </c>
      <c r="Y1533" s="267"/>
    </row>
    <row r="1534" spans="1:25" x14ac:dyDescent="0.2">
      <c r="A1534" s="287">
        <v>60365</v>
      </c>
      <c r="B1534" s="288" t="s">
        <v>38</v>
      </c>
      <c r="C1534" s="288" t="s">
        <v>1387</v>
      </c>
      <c r="D1534" s="288" t="s">
        <v>2021</v>
      </c>
      <c r="E1534" s="288" t="s">
        <v>2022</v>
      </c>
      <c r="F1534" s="287">
        <v>60163</v>
      </c>
      <c r="G1534" s="288" t="s">
        <v>62</v>
      </c>
      <c r="H1534" s="288" t="s">
        <v>1392</v>
      </c>
      <c r="I1534" s="288" t="s">
        <v>63</v>
      </c>
      <c r="J1534" s="287">
        <v>22</v>
      </c>
      <c r="K1534" s="287">
        <v>2</v>
      </c>
      <c r="L1534" s="288" t="s">
        <v>57</v>
      </c>
      <c r="M1534" s="288" t="s">
        <v>546</v>
      </c>
      <c r="N1534" s="288" t="s">
        <v>547</v>
      </c>
      <c r="O1534" s="288" t="s">
        <v>547</v>
      </c>
      <c r="P1534" s="288" t="s">
        <v>1387</v>
      </c>
      <c r="Q1534" s="289">
        <v>0</v>
      </c>
      <c r="R1534" s="289">
        <v>0</v>
      </c>
      <c r="S1534" s="289">
        <v>21318</v>
      </c>
      <c r="T1534" s="289">
        <v>21318</v>
      </c>
      <c r="U1534" s="289">
        <v>2314</v>
      </c>
      <c r="V1534" s="287">
        <v>2017</v>
      </c>
      <c r="W1534" s="404"/>
      <c r="X1534" s="453" t="str">
        <f t="shared" si="23"/>
        <v/>
      </c>
      <c r="Y1534" s="267"/>
    </row>
    <row r="1535" spans="1:25" x14ac:dyDescent="0.2">
      <c r="A1535" s="287">
        <v>60391</v>
      </c>
      <c r="B1535" s="288" t="s">
        <v>38</v>
      </c>
      <c r="C1535" s="288" t="s">
        <v>1387</v>
      </c>
      <c r="D1535" s="288" t="s">
        <v>2109</v>
      </c>
      <c r="E1535" s="288" t="s">
        <v>2110</v>
      </c>
      <c r="F1535" s="287">
        <v>60189</v>
      </c>
      <c r="G1535" s="288" t="s">
        <v>86</v>
      </c>
      <c r="H1535" s="288" t="s">
        <v>1393</v>
      </c>
      <c r="I1535" s="288" t="s">
        <v>1362</v>
      </c>
      <c r="J1535" s="287">
        <v>22</v>
      </c>
      <c r="K1535" s="287">
        <v>2</v>
      </c>
      <c r="L1535" s="288" t="s">
        <v>57</v>
      </c>
      <c r="M1535" s="288" t="s">
        <v>546</v>
      </c>
      <c r="N1535" s="288" t="s">
        <v>547</v>
      </c>
      <c r="O1535" s="288" t="s">
        <v>547</v>
      </c>
      <c r="P1535" s="288" t="s">
        <v>1387</v>
      </c>
      <c r="Q1535" s="289">
        <v>0</v>
      </c>
      <c r="R1535" s="289">
        <v>0</v>
      </c>
      <c r="S1535" s="289">
        <v>213998</v>
      </c>
      <c r="T1535" s="289">
        <v>213998</v>
      </c>
      <c r="U1535" s="289">
        <v>23228</v>
      </c>
      <c r="V1535" s="287">
        <v>2017</v>
      </c>
      <c r="W1535" s="404"/>
      <c r="X1535" s="453" t="str">
        <f t="shared" si="23"/>
        <v/>
      </c>
      <c r="Y1535" s="267"/>
    </row>
    <row r="1536" spans="1:25" x14ac:dyDescent="0.2">
      <c r="A1536" s="287">
        <v>60392</v>
      </c>
      <c r="B1536" s="288" t="s">
        <v>59</v>
      </c>
      <c r="C1536" s="288" t="s">
        <v>1387</v>
      </c>
      <c r="D1536" s="288" t="s">
        <v>2111</v>
      </c>
      <c r="E1536" s="288" t="s">
        <v>2321</v>
      </c>
      <c r="F1536" s="287">
        <v>60195</v>
      </c>
      <c r="G1536" s="288" t="s">
        <v>46</v>
      </c>
      <c r="H1536" s="288" t="s">
        <v>1393</v>
      </c>
      <c r="I1536" s="288" t="s">
        <v>63</v>
      </c>
      <c r="J1536" s="287">
        <v>22</v>
      </c>
      <c r="K1536" s="287">
        <v>3</v>
      </c>
      <c r="L1536" s="288" t="s">
        <v>60</v>
      </c>
      <c r="M1536" s="288" t="s">
        <v>1473</v>
      </c>
      <c r="N1536" s="288" t="s">
        <v>44</v>
      </c>
      <c r="O1536" s="288" t="s">
        <v>44</v>
      </c>
      <c r="P1536" s="288" t="s">
        <v>1195</v>
      </c>
      <c r="Q1536" s="289">
        <v>346804</v>
      </c>
      <c r="R1536" s="289">
        <v>346804</v>
      </c>
      <c r="S1536" s="289">
        <v>356169</v>
      </c>
      <c r="T1536" s="289">
        <v>356169</v>
      </c>
      <c r="U1536" s="289">
        <v>41973</v>
      </c>
      <c r="V1536" s="287">
        <v>2017</v>
      </c>
      <c r="W1536" s="404"/>
      <c r="X1536" s="453" t="str">
        <f t="shared" si="23"/>
        <v/>
      </c>
      <c r="Y1536" s="267"/>
    </row>
    <row r="1537" spans="1:25" x14ac:dyDescent="0.2">
      <c r="A1537" s="287">
        <v>60404</v>
      </c>
      <c r="B1537" s="288" t="s">
        <v>38</v>
      </c>
      <c r="C1537" s="288" t="s">
        <v>1387</v>
      </c>
      <c r="D1537" s="288" t="s">
        <v>2112</v>
      </c>
      <c r="E1537" s="288" t="s">
        <v>2113</v>
      </c>
      <c r="F1537" s="287">
        <v>60207</v>
      </c>
      <c r="G1537" s="288" t="s">
        <v>95</v>
      </c>
      <c r="H1537" s="288" t="s">
        <v>1393</v>
      </c>
      <c r="I1537" s="288" t="s">
        <v>63</v>
      </c>
      <c r="J1537" s="287">
        <v>22</v>
      </c>
      <c r="K1537" s="287">
        <v>2</v>
      </c>
      <c r="L1537" s="288" t="s">
        <v>57</v>
      </c>
      <c r="M1537" s="288" t="s">
        <v>76</v>
      </c>
      <c r="N1537" s="288" t="s">
        <v>77</v>
      </c>
      <c r="O1537" s="288" t="s">
        <v>77</v>
      </c>
      <c r="P1537" s="288" t="s">
        <v>1387</v>
      </c>
      <c r="Q1537" s="289">
        <v>0</v>
      </c>
      <c r="R1537" s="289">
        <v>0</v>
      </c>
      <c r="S1537" s="289">
        <v>279956</v>
      </c>
      <c r="T1537" s="289">
        <v>279956</v>
      </c>
      <c r="U1537" s="289">
        <v>30387</v>
      </c>
      <c r="V1537" s="287">
        <v>2017</v>
      </c>
      <c r="W1537" s="404"/>
      <c r="X1537" s="453" t="str">
        <f t="shared" si="23"/>
        <v/>
      </c>
      <c r="Y1537" s="267"/>
    </row>
    <row r="1538" spans="1:25" x14ac:dyDescent="0.2">
      <c r="A1538" s="287">
        <v>60411</v>
      </c>
      <c r="B1538" s="288" t="s">
        <v>38</v>
      </c>
      <c r="C1538" s="288" t="s">
        <v>1387</v>
      </c>
      <c r="D1538" s="288" t="s">
        <v>2023</v>
      </c>
      <c r="E1538" s="288" t="s">
        <v>2022</v>
      </c>
      <c r="F1538" s="287">
        <v>60163</v>
      </c>
      <c r="G1538" s="288" t="s">
        <v>94</v>
      </c>
      <c r="H1538" s="288" t="s">
        <v>1393</v>
      </c>
      <c r="I1538" s="288" t="s">
        <v>63</v>
      </c>
      <c r="J1538" s="287">
        <v>22</v>
      </c>
      <c r="K1538" s="287">
        <v>2</v>
      </c>
      <c r="L1538" s="288" t="s">
        <v>57</v>
      </c>
      <c r="M1538" s="288" t="s">
        <v>546</v>
      </c>
      <c r="N1538" s="288" t="s">
        <v>547</v>
      </c>
      <c r="O1538" s="288" t="s">
        <v>547</v>
      </c>
      <c r="P1538" s="288" t="s">
        <v>1387</v>
      </c>
      <c r="Q1538" s="289">
        <v>0</v>
      </c>
      <c r="R1538" s="289">
        <v>0</v>
      </c>
      <c r="S1538" s="289">
        <v>25953</v>
      </c>
      <c r="T1538" s="289">
        <v>25953</v>
      </c>
      <c r="U1538" s="289">
        <v>2817</v>
      </c>
      <c r="V1538" s="287">
        <v>2017</v>
      </c>
      <c r="W1538" s="404"/>
      <c r="X1538" s="453" t="str">
        <f t="shared" si="23"/>
        <v/>
      </c>
      <c r="Y1538" s="267"/>
    </row>
    <row r="1539" spans="1:25" x14ac:dyDescent="0.2">
      <c r="A1539" s="287">
        <v>60423</v>
      </c>
      <c r="B1539" s="288" t="s">
        <v>38</v>
      </c>
      <c r="C1539" s="288" t="s">
        <v>1387</v>
      </c>
      <c r="D1539" s="288" t="s">
        <v>2322</v>
      </c>
      <c r="E1539" s="288" t="s">
        <v>2117</v>
      </c>
      <c r="F1539" s="287">
        <v>58519</v>
      </c>
      <c r="G1539" s="288" t="s">
        <v>86</v>
      </c>
      <c r="H1539" s="288" t="s">
        <v>1393</v>
      </c>
      <c r="I1539" s="288" t="s">
        <v>63</v>
      </c>
      <c r="J1539" s="287">
        <v>22</v>
      </c>
      <c r="K1539" s="287">
        <v>2</v>
      </c>
      <c r="L1539" s="288" t="s">
        <v>57</v>
      </c>
      <c r="M1539" s="288" t="s">
        <v>546</v>
      </c>
      <c r="N1539" s="288" t="s">
        <v>547</v>
      </c>
      <c r="O1539" s="288" t="s">
        <v>547</v>
      </c>
      <c r="P1539" s="288" t="s">
        <v>1387</v>
      </c>
      <c r="Q1539" s="289">
        <v>0</v>
      </c>
      <c r="R1539" s="289">
        <v>0</v>
      </c>
      <c r="S1539" s="289">
        <v>14400</v>
      </c>
      <c r="T1539" s="289">
        <v>14400</v>
      </c>
      <c r="U1539" s="289">
        <v>1563</v>
      </c>
      <c r="V1539" s="287">
        <v>2017</v>
      </c>
      <c r="W1539" s="404"/>
      <c r="X1539" s="453" t="str">
        <f t="shared" si="23"/>
        <v/>
      </c>
      <c r="Y1539" s="267"/>
    </row>
    <row r="1540" spans="1:25" x14ac:dyDescent="0.2">
      <c r="A1540" s="287">
        <v>60424</v>
      </c>
      <c r="B1540" s="288" t="s">
        <v>38</v>
      </c>
      <c r="C1540" s="288" t="s">
        <v>1387</v>
      </c>
      <c r="D1540" s="288" t="s">
        <v>2323</v>
      </c>
      <c r="E1540" s="288" t="s">
        <v>2117</v>
      </c>
      <c r="F1540" s="287">
        <v>58519</v>
      </c>
      <c r="G1540" s="288" t="s">
        <v>86</v>
      </c>
      <c r="H1540" s="288" t="s">
        <v>1393</v>
      </c>
      <c r="I1540" s="288" t="s">
        <v>63</v>
      </c>
      <c r="J1540" s="287">
        <v>22</v>
      </c>
      <c r="K1540" s="287">
        <v>2</v>
      </c>
      <c r="L1540" s="288" t="s">
        <v>57</v>
      </c>
      <c r="M1540" s="288" t="s">
        <v>546</v>
      </c>
      <c r="N1540" s="288" t="s">
        <v>547</v>
      </c>
      <c r="O1540" s="288" t="s">
        <v>547</v>
      </c>
      <c r="P1540" s="288" t="s">
        <v>1387</v>
      </c>
      <c r="Q1540" s="289">
        <v>0</v>
      </c>
      <c r="R1540" s="289">
        <v>0</v>
      </c>
      <c r="S1540" s="289">
        <v>11894</v>
      </c>
      <c r="T1540" s="289">
        <v>11894</v>
      </c>
      <c r="U1540" s="289">
        <v>1291</v>
      </c>
      <c r="V1540" s="287">
        <v>2017</v>
      </c>
      <c r="W1540" s="404"/>
      <c r="X1540" s="453" t="str">
        <f t="shared" si="23"/>
        <v/>
      </c>
      <c r="Y1540" s="267"/>
    </row>
    <row r="1541" spans="1:25" x14ac:dyDescent="0.2">
      <c r="A1541" s="287">
        <v>60425</v>
      </c>
      <c r="B1541" s="288" t="s">
        <v>38</v>
      </c>
      <c r="C1541" s="288" t="s">
        <v>1387</v>
      </c>
      <c r="D1541" s="288" t="s">
        <v>2024</v>
      </c>
      <c r="E1541" s="288" t="s">
        <v>1971</v>
      </c>
      <c r="F1541" s="287">
        <v>57081</v>
      </c>
      <c r="G1541" s="288" t="s">
        <v>62</v>
      </c>
      <c r="H1541" s="288" t="s">
        <v>1392</v>
      </c>
      <c r="I1541" s="288" t="s">
        <v>63</v>
      </c>
      <c r="J1541" s="287">
        <v>22</v>
      </c>
      <c r="K1541" s="287">
        <v>2</v>
      </c>
      <c r="L1541" s="288" t="s">
        <v>57</v>
      </c>
      <c r="M1541" s="288" t="s">
        <v>546</v>
      </c>
      <c r="N1541" s="288" t="s">
        <v>547</v>
      </c>
      <c r="O1541" s="288" t="s">
        <v>547</v>
      </c>
      <c r="P1541" s="288" t="s">
        <v>1387</v>
      </c>
      <c r="Q1541" s="289">
        <v>0</v>
      </c>
      <c r="R1541" s="289">
        <v>0</v>
      </c>
      <c r="S1541" s="289">
        <v>23033</v>
      </c>
      <c r="T1541" s="289">
        <v>23033</v>
      </c>
      <c r="U1541" s="289">
        <v>2500</v>
      </c>
      <c r="V1541" s="287">
        <v>2017</v>
      </c>
      <c r="W1541" s="404"/>
      <c r="X1541" s="453" t="str">
        <f t="shared" si="23"/>
        <v/>
      </c>
      <c r="Y1541" s="267"/>
    </row>
    <row r="1542" spans="1:25" x14ac:dyDescent="0.2">
      <c r="A1542" s="287">
        <v>60431</v>
      </c>
      <c r="B1542" s="288" t="s">
        <v>38</v>
      </c>
      <c r="C1542" s="288" t="s">
        <v>1387</v>
      </c>
      <c r="D1542" s="288" t="s">
        <v>2114</v>
      </c>
      <c r="E1542" s="288" t="s">
        <v>2115</v>
      </c>
      <c r="F1542" s="287">
        <v>60231</v>
      </c>
      <c r="G1542" s="288" t="s">
        <v>62</v>
      </c>
      <c r="H1542" s="288" t="s">
        <v>1392</v>
      </c>
      <c r="I1542" s="288" t="s">
        <v>63</v>
      </c>
      <c r="J1542" s="287">
        <v>22</v>
      </c>
      <c r="K1542" s="287">
        <v>2</v>
      </c>
      <c r="L1542" s="288" t="s">
        <v>57</v>
      </c>
      <c r="M1542" s="288" t="s">
        <v>546</v>
      </c>
      <c r="N1542" s="288" t="s">
        <v>547</v>
      </c>
      <c r="O1542" s="288" t="s">
        <v>547</v>
      </c>
      <c r="P1542" s="288" t="s">
        <v>1387</v>
      </c>
      <c r="Q1542" s="289">
        <v>0</v>
      </c>
      <c r="R1542" s="289">
        <v>0</v>
      </c>
      <c r="S1542" s="289">
        <v>23078</v>
      </c>
      <c r="T1542" s="289">
        <v>23078</v>
      </c>
      <c r="U1542" s="289">
        <v>2505</v>
      </c>
      <c r="V1542" s="287">
        <v>2017</v>
      </c>
      <c r="W1542" s="404"/>
      <c r="X1542" s="453" t="str">
        <f t="shared" si="23"/>
        <v/>
      </c>
      <c r="Y1542" s="267"/>
    </row>
    <row r="1543" spans="1:25" x14ac:dyDescent="0.2">
      <c r="A1543" s="287">
        <v>60442</v>
      </c>
      <c r="B1543" s="288" t="s">
        <v>38</v>
      </c>
      <c r="C1543" s="288" t="s">
        <v>1387</v>
      </c>
      <c r="D1543" s="288" t="s">
        <v>2116</v>
      </c>
      <c r="E1543" s="288" t="s">
        <v>2117</v>
      </c>
      <c r="F1543" s="287">
        <v>58519</v>
      </c>
      <c r="G1543" s="288" t="s">
        <v>86</v>
      </c>
      <c r="H1543" s="288" t="s">
        <v>1393</v>
      </c>
      <c r="I1543" s="288" t="s">
        <v>63</v>
      </c>
      <c r="J1543" s="287">
        <v>22</v>
      </c>
      <c r="K1543" s="287">
        <v>2</v>
      </c>
      <c r="L1543" s="288" t="s">
        <v>57</v>
      </c>
      <c r="M1543" s="288" t="s">
        <v>546</v>
      </c>
      <c r="N1543" s="288" t="s">
        <v>547</v>
      </c>
      <c r="O1543" s="288" t="s">
        <v>547</v>
      </c>
      <c r="P1543" s="288" t="s">
        <v>1387</v>
      </c>
      <c r="Q1543" s="289">
        <v>0</v>
      </c>
      <c r="R1543" s="289">
        <v>0</v>
      </c>
      <c r="S1543" s="289">
        <v>27925</v>
      </c>
      <c r="T1543" s="289">
        <v>27925</v>
      </c>
      <c r="U1543" s="289">
        <v>3031</v>
      </c>
      <c r="V1543" s="287">
        <v>2017</v>
      </c>
      <c r="W1543" s="404"/>
      <c r="X1543" s="453" t="str">
        <f t="shared" ref="X1543:X1606" si="24">IF(OR(K1543&gt;3,T1543=0),"",IF(N1543="WDS",T1543/U1543,""))</f>
        <v/>
      </c>
      <c r="Y1543" s="267"/>
    </row>
    <row r="1544" spans="1:25" x14ac:dyDescent="0.2">
      <c r="A1544" s="287">
        <v>60443</v>
      </c>
      <c r="B1544" s="288" t="s">
        <v>38</v>
      </c>
      <c r="C1544" s="288" t="s">
        <v>1387</v>
      </c>
      <c r="D1544" s="288" t="s">
        <v>2118</v>
      </c>
      <c r="E1544" s="288" t="s">
        <v>2117</v>
      </c>
      <c r="F1544" s="287">
        <v>58519</v>
      </c>
      <c r="G1544" s="288" t="s">
        <v>86</v>
      </c>
      <c r="H1544" s="288" t="s">
        <v>1393</v>
      </c>
      <c r="I1544" s="288" t="s">
        <v>63</v>
      </c>
      <c r="J1544" s="287">
        <v>22</v>
      </c>
      <c r="K1544" s="287">
        <v>2</v>
      </c>
      <c r="L1544" s="288" t="s">
        <v>57</v>
      </c>
      <c r="M1544" s="288" t="s">
        <v>546</v>
      </c>
      <c r="N1544" s="288" t="s">
        <v>547</v>
      </c>
      <c r="O1544" s="288" t="s">
        <v>547</v>
      </c>
      <c r="P1544" s="288" t="s">
        <v>1387</v>
      </c>
      <c r="Q1544" s="289">
        <v>0</v>
      </c>
      <c r="R1544" s="289">
        <v>0</v>
      </c>
      <c r="S1544" s="289">
        <v>28109</v>
      </c>
      <c r="T1544" s="289">
        <v>28109</v>
      </c>
      <c r="U1544" s="289">
        <v>3051</v>
      </c>
      <c r="V1544" s="287">
        <v>2017</v>
      </c>
      <c r="W1544" s="404"/>
      <c r="X1544" s="453" t="str">
        <f t="shared" si="24"/>
        <v/>
      </c>
      <c r="Y1544" s="267"/>
    </row>
    <row r="1545" spans="1:25" x14ac:dyDescent="0.2">
      <c r="A1545" s="287">
        <v>60451</v>
      </c>
      <c r="B1545" s="288" t="s">
        <v>38</v>
      </c>
      <c r="C1545" s="288" t="s">
        <v>1387</v>
      </c>
      <c r="D1545" s="288" t="s">
        <v>2119</v>
      </c>
      <c r="E1545" s="288" t="s">
        <v>1971</v>
      </c>
      <c r="F1545" s="287">
        <v>57081</v>
      </c>
      <c r="G1545" s="288" t="s">
        <v>140</v>
      </c>
      <c r="H1545" s="288" t="s">
        <v>1393</v>
      </c>
      <c r="I1545" s="288" t="s">
        <v>63</v>
      </c>
      <c r="J1545" s="287">
        <v>22</v>
      </c>
      <c r="K1545" s="287">
        <v>2</v>
      </c>
      <c r="L1545" s="288" t="s">
        <v>57</v>
      </c>
      <c r="M1545" s="288" t="s">
        <v>546</v>
      </c>
      <c r="N1545" s="288" t="s">
        <v>547</v>
      </c>
      <c r="O1545" s="288" t="s">
        <v>547</v>
      </c>
      <c r="P1545" s="288" t="s">
        <v>1387</v>
      </c>
      <c r="Q1545" s="289">
        <v>0</v>
      </c>
      <c r="R1545" s="289">
        <v>0</v>
      </c>
      <c r="S1545" s="289">
        <v>6744</v>
      </c>
      <c r="T1545" s="289">
        <v>6744</v>
      </c>
      <c r="U1545" s="289">
        <v>732</v>
      </c>
      <c r="V1545" s="287">
        <v>2017</v>
      </c>
      <c r="W1545" s="404"/>
      <c r="X1545" s="453" t="str">
        <f t="shared" si="24"/>
        <v/>
      </c>
      <c r="Y1545" s="267"/>
    </row>
    <row r="1546" spans="1:25" x14ac:dyDescent="0.2">
      <c r="A1546" s="287">
        <v>60452</v>
      </c>
      <c r="B1546" s="288" t="s">
        <v>38</v>
      </c>
      <c r="C1546" s="288" t="s">
        <v>1387</v>
      </c>
      <c r="D1546" s="288" t="s">
        <v>2120</v>
      </c>
      <c r="E1546" s="288" t="s">
        <v>1971</v>
      </c>
      <c r="F1546" s="287">
        <v>57081</v>
      </c>
      <c r="G1546" s="288" t="s">
        <v>62</v>
      </c>
      <c r="H1546" s="288" t="s">
        <v>1392</v>
      </c>
      <c r="I1546" s="288" t="s">
        <v>63</v>
      </c>
      <c r="J1546" s="287">
        <v>22</v>
      </c>
      <c r="K1546" s="287">
        <v>2</v>
      </c>
      <c r="L1546" s="288" t="s">
        <v>57</v>
      </c>
      <c r="M1546" s="288" t="s">
        <v>546</v>
      </c>
      <c r="N1546" s="288" t="s">
        <v>547</v>
      </c>
      <c r="O1546" s="288" t="s">
        <v>547</v>
      </c>
      <c r="P1546" s="288" t="s">
        <v>1387</v>
      </c>
      <c r="Q1546" s="289">
        <v>0</v>
      </c>
      <c r="R1546" s="289">
        <v>0</v>
      </c>
      <c r="S1546" s="289">
        <v>42131</v>
      </c>
      <c r="T1546" s="289">
        <v>42131</v>
      </c>
      <c r="U1546" s="289">
        <v>4573</v>
      </c>
      <c r="V1546" s="287">
        <v>2017</v>
      </c>
      <c r="W1546" s="404"/>
      <c r="X1546" s="453" t="str">
        <f t="shared" si="24"/>
        <v/>
      </c>
      <c r="Y1546" s="267"/>
    </row>
    <row r="1547" spans="1:25" x14ac:dyDescent="0.2">
      <c r="A1547" s="287">
        <v>60453</v>
      </c>
      <c r="B1547" s="288" t="s">
        <v>38</v>
      </c>
      <c r="C1547" s="288" t="s">
        <v>1387</v>
      </c>
      <c r="D1547" s="288" t="s">
        <v>2121</v>
      </c>
      <c r="E1547" s="288" t="s">
        <v>1971</v>
      </c>
      <c r="F1547" s="287">
        <v>57081</v>
      </c>
      <c r="G1547" s="288" t="s">
        <v>62</v>
      </c>
      <c r="H1547" s="288" t="s">
        <v>1392</v>
      </c>
      <c r="I1547" s="288" t="s">
        <v>63</v>
      </c>
      <c r="J1547" s="287">
        <v>22</v>
      </c>
      <c r="K1547" s="287">
        <v>2</v>
      </c>
      <c r="L1547" s="288" t="s">
        <v>57</v>
      </c>
      <c r="M1547" s="288" t="s">
        <v>546</v>
      </c>
      <c r="N1547" s="288" t="s">
        <v>547</v>
      </c>
      <c r="O1547" s="288" t="s">
        <v>547</v>
      </c>
      <c r="P1547" s="288" t="s">
        <v>1387</v>
      </c>
      <c r="Q1547" s="289">
        <v>0</v>
      </c>
      <c r="R1547" s="289">
        <v>0</v>
      </c>
      <c r="S1547" s="289">
        <v>18730</v>
      </c>
      <c r="T1547" s="289">
        <v>18730</v>
      </c>
      <c r="U1547" s="289">
        <v>2033</v>
      </c>
      <c r="V1547" s="287">
        <v>2017</v>
      </c>
      <c r="W1547" s="404"/>
      <c r="X1547" s="453" t="str">
        <f t="shared" si="24"/>
        <v/>
      </c>
      <c r="Y1547" s="267"/>
    </row>
    <row r="1548" spans="1:25" x14ac:dyDescent="0.2">
      <c r="A1548" s="287">
        <v>60454</v>
      </c>
      <c r="B1548" s="288" t="s">
        <v>38</v>
      </c>
      <c r="C1548" s="288" t="s">
        <v>1387</v>
      </c>
      <c r="D1548" s="288" t="s">
        <v>2122</v>
      </c>
      <c r="E1548" s="288" t="s">
        <v>1971</v>
      </c>
      <c r="F1548" s="287">
        <v>57081</v>
      </c>
      <c r="G1548" s="288" t="s">
        <v>62</v>
      </c>
      <c r="H1548" s="288" t="s">
        <v>1392</v>
      </c>
      <c r="I1548" s="288" t="s">
        <v>63</v>
      </c>
      <c r="J1548" s="287">
        <v>22</v>
      </c>
      <c r="K1548" s="287">
        <v>2</v>
      </c>
      <c r="L1548" s="288" t="s">
        <v>57</v>
      </c>
      <c r="M1548" s="288" t="s">
        <v>546</v>
      </c>
      <c r="N1548" s="288" t="s">
        <v>547</v>
      </c>
      <c r="O1548" s="288" t="s">
        <v>547</v>
      </c>
      <c r="P1548" s="288" t="s">
        <v>1387</v>
      </c>
      <c r="Q1548" s="289">
        <v>0</v>
      </c>
      <c r="R1548" s="289">
        <v>0</v>
      </c>
      <c r="S1548" s="289">
        <v>24100</v>
      </c>
      <c r="T1548" s="289">
        <v>24100</v>
      </c>
      <c r="U1548" s="289">
        <v>2616</v>
      </c>
      <c r="V1548" s="287">
        <v>2017</v>
      </c>
      <c r="W1548" s="404"/>
      <c r="X1548" s="453" t="str">
        <f t="shared" si="24"/>
        <v/>
      </c>
      <c r="Y1548" s="267"/>
    </row>
    <row r="1549" spans="1:25" x14ac:dyDescent="0.2">
      <c r="A1549" s="287">
        <v>60455</v>
      </c>
      <c r="B1549" s="288" t="s">
        <v>38</v>
      </c>
      <c r="C1549" s="288" t="s">
        <v>1387</v>
      </c>
      <c r="D1549" s="288" t="s">
        <v>2123</v>
      </c>
      <c r="E1549" s="288" t="s">
        <v>2124</v>
      </c>
      <c r="F1549" s="287">
        <v>60239</v>
      </c>
      <c r="G1549" s="288" t="s">
        <v>62</v>
      </c>
      <c r="H1549" s="288" t="s">
        <v>1392</v>
      </c>
      <c r="I1549" s="288" t="s">
        <v>63</v>
      </c>
      <c r="J1549" s="287">
        <v>22</v>
      </c>
      <c r="K1549" s="287">
        <v>2</v>
      </c>
      <c r="L1549" s="288" t="s">
        <v>57</v>
      </c>
      <c r="M1549" s="288" t="s">
        <v>546</v>
      </c>
      <c r="N1549" s="288" t="s">
        <v>547</v>
      </c>
      <c r="O1549" s="288" t="s">
        <v>547</v>
      </c>
      <c r="P1549" s="288" t="s">
        <v>1387</v>
      </c>
      <c r="Q1549" s="289">
        <v>0</v>
      </c>
      <c r="R1549" s="289">
        <v>0</v>
      </c>
      <c r="S1549" s="289">
        <v>23733</v>
      </c>
      <c r="T1549" s="289">
        <v>23733</v>
      </c>
      <c r="U1549" s="289">
        <v>2576</v>
      </c>
      <c r="V1549" s="287">
        <v>2017</v>
      </c>
      <c r="W1549" s="404"/>
      <c r="X1549" s="453" t="str">
        <f t="shared" si="24"/>
        <v/>
      </c>
      <c r="Y1549" s="267"/>
    </row>
    <row r="1550" spans="1:25" x14ac:dyDescent="0.2">
      <c r="A1550" s="287">
        <v>60456</v>
      </c>
      <c r="B1550" s="288" t="s">
        <v>38</v>
      </c>
      <c r="C1550" s="288" t="s">
        <v>1387</v>
      </c>
      <c r="D1550" s="288" t="s">
        <v>2125</v>
      </c>
      <c r="E1550" s="288" t="s">
        <v>2124</v>
      </c>
      <c r="F1550" s="287">
        <v>60239</v>
      </c>
      <c r="G1550" s="288" t="s">
        <v>62</v>
      </c>
      <c r="H1550" s="288" t="s">
        <v>1392</v>
      </c>
      <c r="I1550" s="288" t="s">
        <v>63</v>
      </c>
      <c r="J1550" s="287">
        <v>22</v>
      </c>
      <c r="K1550" s="287">
        <v>2</v>
      </c>
      <c r="L1550" s="288" t="s">
        <v>57</v>
      </c>
      <c r="M1550" s="288" t="s">
        <v>546</v>
      </c>
      <c r="N1550" s="288" t="s">
        <v>547</v>
      </c>
      <c r="O1550" s="288" t="s">
        <v>547</v>
      </c>
      <c r="P1550" s="288" t="s">
        <v>1387</v>
      </c>
      <c r="Q1550" s="289">
        <v>0</v>
      </c>
      <c r="R1550" s="289">
        <v>0</v>
      </c>
      <c r="S1550" s="289">
        <v>21889</v>
      </c>
      <c r="T1550" s="289">
        <v>21889</v>
      </c>
      <c r="U1550" s="289">
        <v>2376</v>
      </c>
      <c r="V1550" s="287">
        <v>2017</v>
      </c>
      <c r="W1550" s="404"/>
      <c r="X1550" s="453" t="str">
        <f t="shared" si="24"/>
        <v/>
      </c>
      <c r="Y1550" s="267"/>
    </row>
    <row r="1551" spans="1:25" x14ac:dyDescent="0.2">
      <c r="A1551" s="287">
        <v>60457</v>
      </c>
      <c r="B1551" s="288" t="s">
        <v>38</v>
      </c>
      <c r="C1551" s="288" t="s">
        <v>1387</v>
      </c>
      <c r="D1551" s="288" t="s">
        <v>2126</v>
      </c>
      <c r="E1551" s="288" t="s">
        <v>2127</v>
      </c>
      <c r="F1551" s="287">
        <v>60242</v>
      </c>
      <c r="G1551" s="288" t="s">
        <v>95</v>
      </c>
      <c r="H1551" s="288" t="s">
        <v>1393</v>
      </c>
      <c r="I1551" s="288" t="s">
        <v>63</v>
      </c>
      <c r="J1551" s="287">
        <v>22</v>
      </c>
      <c r="K1551" s="287">
        <v>2</v>
      </c>
      <c r="L1551" s="288" t="s">
        <v>57</v>
      </c>
      <c r="M1551" s="288" t="s">
        <v>2128</v>
      </c>
      <c r="N1551" s="288" t="s">
        <v>74</v>
      </c>
      <c r="O1551" s="288" t="s">
        <v>75</v>
      </c>
      <c r="P1551" s="288" t="s">
        <v>50</v>
      </c>
      <c r="Q1551" s="289">
        <v>104380</v>
      </c>
      <c r="R1551" s="289">
        <v>104380</v>
      </c>
      <c r="S1551" s="289">
        <v>939420</v>
      </c>
      <c r="T1551" s="289">
        <v>939420</v>
      </c>
      <c r="U1551" s="289">
        <v>53348</v>
      </c>
      <c r="V1551" s="287">
        <v>2017</v>
      </c>
      <c r="W1551" s="404"/>
      <c r="X1551" s="453">
        <f t="shared" si="24"/>
        <v>17.609282447326986</v>
      </c>
      <c r="Y1551" s="267"/>
    </row>
    <row r="1552" spans="1:25" x14ac:dyDescent="0.2">
      <c r="A1552" s="287">
        <v>60458</v>
      </c>
      <c r="B1552" s="288" t="s">
        <v>38</v>
      </c>
      <c r="C1552" s="288" t="s">
        <v>1387</v>
      </c>
      <c r="D1552" s="288" t="s">
        <v>2129</v>
      </c>
      <c r="E1552" s="288" t="s">
        <v>2130</v>
      </c>
      <c r="F1552" s="287">
        <v>60240</v>
      </c>
      <c r="G1552" s="288" t="s">
        <v>86</v>
      </c>
      <c r="H1552" s="288" t="s">
        <v>1393</v>
      </c>
      <c r="I1552" s="288" t="s">
        <v>63</v>
      </c>
      <c r="J1552" s="287">
        <v>22</v>
      </c>
      <c r="K1552" s="287">
        <v>2</v>
      </c>
      <c r="L1552" s="288" t="s">
        <v>57</v>
      </c>
      <c r="M1552" s="288" t="s">
        <v>546</v>
      </c>
      <c r="N1552" s="288" t="s">
        <v>547</v>
      </c>
      <c r="O1552" s="288" t="s">
        <v>547</v>
      </c>
      <c r="P1552" s="288" t="s">
        <v>1387</v>
      </c>
      <c r="Q1552" s="289">
        <v>0</v>
      </c>
      <c r="R1552" s="289">
        <v>0</v>
      </c>
      <c r="S1552" s="289">
        <v>33692</v>
      </c>
      <c r="T1552" s="289">
        <v>33692</v>
      </c>
      <c r="U1552" s="289">
        <v>3657</v>
      </c>
      <c r="V1552" s="287">
        <v>2017</v>
      </c>
      <c r="W1552" s="404"/>
      <c r="X1552" s="453" t="str">
        <f t="shared" si="24"/>
        <v/>
      </c>
      <c r="Y1552" s="267"/>
    </row>
    <row r="1553" spans="1:25" x14ac:dyDescent="0.2">
      <c r="A1553" s="287">
        <v>60462</v>
      </c>
      <c r="B1553" s="288" t="s">
        <v>38</v>
      </c>
      <c r="C1553" s="288" t="s">
        <v>1387</v>
      </c>
      <c r="D1553" s="288" t="s">
        <v>2324</v>
      </c>
      <c r="E1553" s="288" t="s">
        <v>2061</v>
      </c>
      <c r="F1553" s="287">
        <v>60947</v>
      </c>
      <c r="G1553" s="288" t="s">
        <v>62</v>
      </c>
      <c r="H1553" s="288" t="s">
        <v>1392</v>
      </c>
      <c r="I1553" s="288" t="s">
        <v>63</v>
      </c>
      <c r="J1553" s="287">
        <v>22</v>
      </c>
      <c r="K1553" s="287">
        <v>2</v>
      </c>
      <c r="L1553" s="288" t="s">
        <v>57</v>
      </c>
      <c r="M1553" s="288" t="s">
        <v>546</v>
      </c>
      <c r="N1553" s="288" t="s">
        <v>547</v>
      </c>
      <c r="O1553" s="288" t="s">
        <v>547</v>
      </c>
      <c r="P1553" s="288" t="s">
        <v>1387</v>
      </c>
      <c r="Q1553" s="289">
        <v>0</v>
      </c>
      <c r="R1553" s="289">
        <v>0</v>
      </c>
      <c r="S1553" s="289">
        <v>10301</v>
      </c>
      <c r="T1553" s="289">
        <v>10301</v>
      </c>
      <c r="U1553" s="289">
        <v>1118</v>
      </c>
      <c r="V1553" s="287">
        <v>2017</v>
      </c>
      <c r="W1553" s="404"/>
      <c r="X1553" s="453" t="str">
        <f t="shared" si="24"/>
        <v/>
      </c>
      <c r="Y1553" s="267"/>
    </row>
    <row r="1554" spans="1:25" x14ac:dyDescent="0.2">
      <c r="A1554" s="287">
        <v>60463</v>
      </c>
      <c r="B1554" s="288" t="s">
        <v>38</v>
      </c>
      <c r="C1554" s="288" t="s">
        <v>1387</v>
      </c>
      <c r="D1554" s="288" t="s">
        <v>2131</v>
      </c>
      <c r="E1554" s="288" t="s">
        <v>2061</v>
      </c>
      <c r="F1554" s="287">
        <v>60947</v>
      </c>
      <c r="G1554" s="288" t="s">
        <v>62</v>
      </c>
      <c r="H1554" s="288" t="s">
        <v>1392</v>
      </c>
      <c r="I1554" s="288" t="s">
        <v>63</v>
      </c>
      <c r="J1554" s="287">
        <v>22</v>
      </c>
      <c r="K1554" s="287">
        <v>2</v>
      </c>
      <c r="L1554" s="288" t="s">
        <v>57</v>
      </c>
      <c r="M1554" s="288" t="s">
        <v>546</v>
      </c>
      <c r="N1554" s="288" t="s">
        <v>547</v>
      </c>
      <c r="O1554" s="288" t="s">
        <v>547</v>
      </c>
      <c r="P1554" s="288" t="s">
        <v>1387</v>
      </c>
      <c r="Q1554" s="289">
        <v>0</v>
      </c>
      <c r="R1554" s="289">
        <v>0</v>
      </c>
      <c r="S1554" s="289">
        <v>0</v>
      </c>
      <c r="T1554" s="289">
        <v>0</v>
      </c>
      <c r="U1554" s="289">
        <v>0</v>
      </c>
      <c r="V1554" s="287">
        <v>2017</v>
      </c>
      <c r="W1554" s="404"/>
      <c r="X1554" s="453" t="str">
        <f t="shared" si="24"/>
        <v/>
      </c>
      <c r="Y1554" s="267"/>
    </row>
    <row r="1555" spans="1:25" x14ac:dyDescent="0.2">
      <c r="A1555" s="287">
        <v>60473</v>
      </c>
      <c r="B1555" s="288" t="s">
        <v>38</v>
      </c>
      <c r="C1555" s="288" t="s">
        <v>1387</v>
      </c>
      <c r="D1555" s="288" t="s">
        <v>2132</v>
      </c>
      <c r="E1555" s="288" t="s">
        <v>2117</v>
      </c>
      <c r="F1555" s="287">
        <v>58519</v>
      </c>
      <c r="G1555" s="288" t="s">
        <v>86</v>
      </c>
      <c r="H1555" s="288" t="s">
        <v>1393</v>
      </c>
      <c r="I1555" s="288" t="s">
        <v>63</v>
      </c>
      <c r="J1555" s="287">
        <v>22</v>
      </c>
      <c r="K1555" s="287">
        <v>2</v>
      </c>
      <c r="L1555" s="288" t="s">
        <v>57</v>
      </c>
      <c r="M1555" s="288" t="s">
        <v>546</v>
      </c>
      <c r="N1555" s="288" t="s">
        <v>547</v>
      </c>
      <c r="O1555" s="288" t="s">
        <v>547</v>
      </c>
      <c r="P1555" s="288" t="s">
        <v>1387</v>
      </c>
      <c r="Q1555" s="289">
        <v>0</v>
      </c>
      <c r="R1555" s="289">
        <v>0</v>
      </c>
      <c r="S1555" s="289">
        <v>19062</v>
      </c>
      <c r="T1555" s="289">
        <v>19062</v>
      </c>
      <c r="U1555" s="289">
        <v>2069</v>
      </c>
      <c r="V1555" s="287">
        <v>2017</v>
      </c>
      <c r="W1555" s="404"/>
      <c r="X1555" s="453" t="str">
        <f t="shared" si="24"/>
        <v/>
      </c>
      <c r="Y1555" s="267"/>
    </row>
    <row r="1556" spans="1:25" x14ac:dyDescent="0.2">
      <c r="A1556" s="287">
        <v>60476</v>
      </c>
      <c r="B1556" s="288" t="s">
        <v>38</v>
      </c>
      <c r="C1556" s="288" t="s">
        <v>1387</v>
      </c>
      <c r="D1556" s="288" t="s">
        <v>2133</v>
      </c>
      <c r="E1556" s="288" t="s">
        <v>2117</v>
      </c>
      <c r="F1556" s="287">
        <v>58519</v>
      </c>
      <c r="G1556" s="288" t="s">
        <v>86</v>
      </c>
      <c r="H1556" s="288" t="s">
        <v>1393</v>
      </c>
      <c r="I1556" s="288" t="s">
        <v>63</v>
      </c>
      <c r="J1556" s="287">
        <v>22</v>
      </c>
      <c r="K1556" s="287">
        <v>2</v>
      </c>
      <c r="L1556" s="288" t="s">
        <v>57</v>
      </c>
      <c r="M1556" s="288" t="s">
        <v>546</v>
      </c>
      <c r="N1556" s="288" t="s">
        <v>547</v>
      </c>
      <c r="O1556" s="288" t="s">
        <v>547</v>
      </c>
      <c r="P1556" s="288" t="s">
        <v>1387</v>
      </c>
      <c r="Q1556" s="289">
        <v>0</v>
      </c>
      <c r="R1556" s="289">
        <v>0</v>
      </c>
      <c r="S1556" s="289">
        <v>16943</v>
      </c>
      <c r="T1556" s="289">
        <v>16943</v>
      </c>
      <c r="U1556" s="289">
        <v>1839</v>
      </c>
      <c r="V1556" s="287">
        <v>2017</v>
      </c>
      <c r="W1556" s="404"/>
      <c r="X1556" s="453" t="str">
        <f t="shared" si="24"/>
        <v/>
      </c>
      <c r="Y1556" s="267"/>
    </row>
    <row r="1557" spans="1:25" x14ac:dyDescent="0.2">
      <c r="A1557" s="287">
        <v>60477</v>
      </c>
      <c r="B1557" s="288" t="s">
        <v>38</v>
      </c>
      <c r="C1557" s="288" t="s">
        <v>1387</v>
      </c>
      <c r="D1557" s="288" t="s">
        <v>2134</v>
      </c>
      <c r="E1557" s="288" t="s">
        <v>2135</v>
      </c>
      <c r="F1557" s="287">
        <v>60250</v>
      </c>
      <c r="G1557" s="288" t="s">
        <v>62</v>
      </c>
      <c r="H1557" s="288" t="s">
        <v>1392</v>
      </c>
      <c r="I1557" s="288" t="s">
        <v>63</v>
      </c>
      <c r="J1557" s="287">
        <v>22</v>
      </c>
      <c r="K1557" s="287">
        <v>2</v>
      </c>
      <c r="L1557" s="288" t="s">
        <v>57</v>
      </c>
      <c r="M1557" s="288" t="s">
        <v>546</v>
      </c>
      <c r="N1557" s="288" t="s">
        <v>547</v>
      </c>
      <c r="O1557" s="288" t="s">
        <v>547</v>
      </c>
      <c r="P1557" s="288" t="s">
        <v>1387</v>
      </c>
      <c r="Q1557" s="289">
        <v>0</v>
      </c>
      <c r="R1557" s="289">
        <v>0</v>
      </c>
      <c r="S1557" s="289">
        <v>10799</v>
      </c>
      <c r="T1557" s="289">
        <v>10799</v>
      </c>
      <c r="U1557" s="289">
        <v>1172</v>
      </c>
      <c r="V1557" s="287">
        <v>2017</v>
      </c>
      <c r="W1557" s="404"/>
      <c r="X1557" s="453" t="str">
        <f t="shared" si="24"/>
        <v/>
      </c>
      <c r="Y1557" s="267"/>
    </row>
    <row r="1558" spans="1:25" x14ac:dyDescent="0.2">
      <c r="A1558" s="287">
        <v>60478</v>
      </c>
      <c r="B1558" s="288" t="s">
        <v>38</v>
      </c>
      <c r="C1558" s="288" t="s">
        <v>1387</v>
      </c>
      <c r="D1558" s="288" t="s">
        <v>2136</v>
      </c>
      <c r="E1558" s="288" t="s">
        <v>2135</v>
      </c>
      <c r="F1558" s="287">
        <v>60250</v>
      </c>
      <c r="G1558" s="288" t="s">
        <v>62</v>
      </c>
      <c r="H1558" s="288" t="s">
        <v>1392</v>
      </c>
      <c r="I1558" s="288" t="s">
        <v>63</v>
      </c>
      <c r="J1558" s="287">
        <v>22</v>
      </c>
      <c r="K1558" s="287">
        <v>2</v>
      </c>
      <c r="L1558" s="288" t="s">
        <v>57</v>
      </c>
      <c r="M1558" s="288" t="s">
        <v>546</v>
      </c>
      <c r="N1558" s="288" t="s">
        <v>547</v>
      </c>
      <c r="O1558" s="288" t="s">
        <v>547</v>
      </c>
      <c r="P1558" s="288" t="s">
        <v>1387</v>
      </c>
      <c r="Q1558" s="289">
        <v>0</v>
      </c>
      <c r="R1558" s="289">
        <v>0</v>
      </c>
      <c r="S1558" s="289">
        <v>14261</v>
      </c>
      <c r="T1558" s="289">
        <v>14261</v>
      </c>
      <c r="U1558" s="289">
        <v>1548</v>
      </c>
      <c r="V1558" s="287">
        <v>2017</v>
      </c>
      <c r="W1558" s="404"/>
      <c r="X1558" s="453" t="str">
        <f t="shared" si="24"/>
        <v/>
      </c>
      <c r="Y1558" s="267"/>
    </row>
    <row r="1559" spans="1:25" x14ac:dyDescent="0.2">
      <c r="A1559" s="287">
        <v>60492</v>
      </c>
      <c r="B1559" s="288" t="s">
        <v>38</v>
      </c>
      <c r="C1559" s="288" t="s">
        <v>1387</v>
      </c>
      <c r="D1559" s="288" t="s">
        <v>2137</v>
      </c>
      <c r="E1559" s="288" t="s">
        <v>2138</v>
      </c>
      <c r="F1559" s="287">
        <v>60281</v>
      </c>
      <c r="G1559" s="288" t="s">
        <v>86</v>
      </c>
      <c r="H1559" s="288" t="s">
        <v>1393</v>
      </c>
      <c r="I1559" s="288" t="s">
        <v>63</v>
      </c>
      <c r="J1559" s="287">
        <v>22</v>
      </c>
      <c r="K1559" s="287">
        <v>2</v>
      </c>
      <c r="L1559" s="288" t="s">
        <v>57</v>
      </c>
      <c r="M1559" s="288" t="s">
        <v>546</v>
      </c>
      <c r="N1559" s="288" t="s">
        <v>547</v>
      </c>
      <c r="O1559" s="288" t="s">
        <v>547</v>
      </c>
      <c r="P1559" s="288" t="s">
        <v>1387</v>
      </c>
      <c r="Q1559" s="289">
        <v>0</v>
      </c>
      <c r="R1559" s="289">
        <v>0</v>
      </c>
      <c r="S1559" s="289">
        <v>28680</v>
      </c>
      <c r="T1559" s="289">
        <v>28680</v>
      </c>
      <c r="U1559" s="289">
        <v>3113</v>
      </c>
      <c r="V1559" s="287">
        <v>2017</v>
      </c>
      <c r="W1559" s="404"/>
      <c r="X1559" s="453" t="str">
        <f t="shared" si="24"/>
        <v/>
      </c>
      <c r="Y1559" s="267"/>
    </row>
    <row r="1560" spans="1:25" x14ac:dyDescent="0.2">
      <c r="A1560" s="287">
        <v>60493</v>
      </c>
      <c r="B1560" s="288" t="s">
        <v>38</v>
      </c>
      <c r="C1560" s="288" t="s">
        <v>1387</v>
      </c>
      <c r="D1560" s="288" t="s">
        <v>2139</v>
      </c>
      <c r="E1560" s="288" t="s">
        <v>2138</v>
      </c>
      <c r="F1560" s="287">
        <v>60281</v>
      </c>
      <c r="G1560" s="288" t="s">
        <v>86</v>
      </c>
      <c r="H1560" s="288" t="s">
        <v>1393</v>
      </c>
      <c r="I1560" s="288" t="s">
        <v>63</v>
      </c>
      <c r="J1560" s="287">
        <v>22</v>
      </c>
      <c r="K1560" s="287">
        <v>2</v>
      </c>
      <c r="L1560" s="288" t="s">
        <v>57</v>
      </c>
      <c r="M1560" s="288" t="s">
        <v>546</v>
      </c>
      <c r="N1560" s="288" t="s">
        <v>547</v>
      </c>
      <c r="O1560" s="288" t="s">
        <v>547</v>
      </c>
      <c r="P1560" s="288" t="s">
        <v>1387</v>
      </c>
      <c r="Q1560" s="289">
        <v>0</v>
      </c>
      <c r="R1560" s="289">
        <v>0</v>
      </c>
      <c r="S1560" s="289">
        <v>31968</v>
      </c>
      <c r="T1560" s="289">
        <v>31968</v>
      </c>
      <c r="U1560" s="289">
        <v>3469.95</v>
      </c>
      <c r="V1560" s="287">
        <v>2017</v>
      </c>
      <c r="W1560" s="404"/>
      <c r="X1560" s="453" t="str">
        <f t="shared" si="24"/>
        <v/>
      </c>
      <c r="Y1560" s="267"/>
    </row>
    <row r="1561" spans="1:25" x14ac:dyDescent="0.2">
      <c r="A1561" s="287">
        <v>60494</v>
      </c>
      <c r="B1561" s="288" t="s">
        <v>38</v>
      </c>
      <c r="C1561" s="288" t="s">
        <v>1387</v>
      </c>
      <c r="D1561" s="288" t="s">
        <v>2140</v>
      </c>
      <c r="E1561" s="288" t="s">
        <v>2138</v>
      </c>
      <c r="F1561" s="287">
        <v>60281</v>
      </c>
      <c r="G1561" s="288" t="s">
        <v>86</v>
      </c>
      <c r="H1561" s="288" t="s">
        <v>1393</v>
      </c>
      <c r="I1561" s="288" t="s">
        <v>63</v>
      </c>
      <c r="J1561" s="287">
        <v>22</v>
      </c>
      <c r="K1561" s="287">
        <v>2</v>
      </c>
      <c r="L1561" s="288" t="s">
        <v>57</v>
      </c>
      <c r="M1561" s="288" t="s">
        <v>546</v>
      </c>
      <c r="N1561" s="288" t="s">
        <v>547</v>
      </c>
      <c r="O1561" s="288" t="s">
        <v>547</v>
      </c>
      <c r="P1561" s="288" t="s">
        <v>1387</v>
      </c>
      <c r="Q1561" s="289">
        <v>0</v>
      </c>
      <c r="R1561" s="289">
        <v>0</v>
      </c>
      <c r="S1561" s="289">
        <v>37626</v>
      </c>
      <c r="T1561" s="289">
        <v>37626</v>
      </c>
      <c r="U1561" s="289">
        <v>4084</v>
      </c>
      <c r="V1561" s="287">
        <v>2017</v>
      </c>
      <c r="W1561" s="404"/>
      <c r="X1561" s="453" t="str">
        <f t="shared" si="24"/>
        <v/>
      </c>
      <c r="Y1561" s="267"/>
    </row>
    <row r="1562" spans="1:25" x14ac:dyDescent="0.2">
      <c r="A1562" s="287">
        <v>60495</v>
      </c>
      <c r="B1562" s="288" t="s">
        <v>38</v>
      </c>
      <c r="C1562" s="288" t="s">
        <v>1387</v>
      </c>
      <c r="D1562" s="288" t="s">
        <v>2141</v>
      </c>
      <c r="E1562" s="288" t="s">
        <v>2138</v>
      </c>
      <c r="F1562" s="287">
        <v>60281</v>
      </c>
      <c r="G1562" s="288" t="s">
        <v>140</v>
      </c>
      <c r="H1562" s="288" t="s">
        <v>1393</v>
      </c>
      <c r="I1562" s="288" t="s">
        <v>63</v>
      </c>
      <c r="J1562" s="287">
        <v>22</v>
      </c>
      <c r="K1562" s="287">
        <v>2</v>
      </c>
      <c r="L1562" s="288" t="s">
        <v>57</v>
      </c>
      <c r="M1562" s="288" t="s">
        <v>546</v>
      </c>
      <c r="N1562" s="288" t="s">
        <v>547</v>
      </c>
      <c r="O1562" s="288" t="s">
        <v>547</v>
      </c>
      <c r="P1562" s="288" t="s">
        <v>1387</v>
      </c>
      <c r="Q1562" s="289">
        <v>0</v>
      </c>
      <c r="R1562" s="289">
        <v>0</v>
      </c>
      <c r="S1562" s="289">
        <v>13985</v>
      </c>
      <c r="T1562" s="289">
        <v>13985</v>
      </c>
      <c r="U1562" s="289">
        <v>1518</v>
      </c>
      <c r="V1562" s="287">
        <v>2017</v>
      </c>
      <c r="W1562" s="404"/>
      <c r="X1562" s="453" t="str">
        <f t="shared" si="24"/>
        <v/>
      </c>
      <c r="Y1562" s="267"/>
    </row>
    <row r="1563" spans="1:25" x14ac:dyDescent="0.2">
      <c r="A1563" s="287">
        <v>60498</v>
      </c>
      <c r="B1563" s="288" t="s">
        <v>38</v>
      </c>
      <c r="C1563" s="288" t="s">
        <v>1387</v>
      </c>
      <c r="D1563" s="288" t="s">
        <v>2142</v>
      </c>
      <c r="E1563" s="288" t="s">
        <v>2138</v>
      </c>
      <c r="F1563" s="287">
        <v>60281</v>
      </c>
      <c r="G1563" s="288" t="s">
        <v>86</v>
      </c>
      <c r="H1563" s="288" t="s">
        <v>1393</v>
      </c>
      <c r="I1563" s="288" t="s">
        <v>63</v>
      </c>
      <c r="J1563" s="287">
        <v>22</v>
      </c>
      <c r="K1563" s="287">
        <v>2</v>
      </c>
      <c r="L1563" s="288" t="s">
        <v>57</v>
      </c>
      <c r="M1563" s="288" t="s">
        <v>546</v>
      </c>
      <c r="N1563" s="288" t="s">
        <v>547</v>
      </c>
      <c r="O1563" s="288" t="s">
        <v>547</v>
      </c>
      <c r="P1563" s="288" t="s">
        <v>1387</v>
      </c>
      <c r="Q1563" s="289">
        <v>0</v>
      </c>
      <c r="R1563" s="289">
        <v>0</v>
      </c>
      <c r="S1563" s="289">
        <v>26432</v>
      </c>
      <c r="T1563" s="289">
        <v>26432</v>
      </c>
      <c r="U1563" s="289">
        <v>2869</v>
      </c>
      <c r="V1563" s="287">
        <v>2017</v>
      </c>
      <c r="W1563" s="404"/>
      <c r="X1563" s="453" t="str">
        <f t="shared" si="24"/>
        <v/>
      </c>
      <c r="Y1563" s="267"/>
    </row>
    <row r="1564" spans="1:25" x14ac:dyDescent="0.2">
      <c r="A1564" s="287">
        <v>60507</v>
      </c>
      <c r="B1564" s="288" t="s">
        <v>38</v>
      </c>
      <c r="C1564" s="288" t="s">
        <v>1387</v>
      </c>
      <c r="D1564" s="288" t="s">
        <v>2325</v>
      </c>
      <c r="E1564" s="288" t="s">
        <v>2061</v>
      </c>
      <c r="F1564" s="287">
        <v>60947</v>
      </c>
      <c r="G1564" s="288" t="s">
        <v>62</v>
      </c>
      <c r="H1564" s="288" t="s">
        <v>1392</v>
      </c>
      <c r="I1564" s="288" t="s">
        <v>63</v>
      </c>
      <c r="J1564" s="287">
        <v>22</v>
      </c>
      <c r="K1564" s="287">
        <v>2</v>
      </c>
      <c r="L1564" s="288" t="s">
        <v>57</v>
      </c>
      <c r="M1564" s="288" t="s">
        <v>546</v>
      </c>
      <c r="N1564" s="288" t="s">
        <v>547</v>
      </c>
      <c r="O1564" s="288" t="s">
        <v>547</v>
      </c>
      <c r="P1564" s="288" t="s">
        <v>1387</v>
      </c>
      <c r="Q1564" s="289">
        <v>0</v>
      </c>
      <c r="R1564" s="289">
        <v>0</v>
      </c>
      <c r="S1564" s="289">
        <v>0</v>
      </c>
      <c r="T1564" s="289">
        <v>0</v>
      </c>
      <c r="U1564" s="289">
        <v>0</v>
      </c>
      <c r="V1564" s="287">
        <v>2017</v>
      </c>
      <c r="W1564" s="404"/>
      <c r="X1564" s="453" t="str">
        <f t="shared" si="24"/>
        <v/>
      </c>
      <c r="Y1564" s="267"/>
    </row>
    <row r="1565" spans="1:25" x14ac:dyDescent="0.2">
      <c r="A1565" s="287">
        <v>60518</v>
      </c>
      <c r="B1565" s="288" t="s">
        <v>38</v>
      </c>
      <c r="C1565" s="288" t="s">
        <v>1387</v>
      </c>
      <c r="D1565" s="288" t="s">
        <v>2143</v>
      </c>
      <c r="E1565" s="288" t="s">
        <v>141</v>
      </c>
      <c r="F1565" s="287">
        <v>7601</v>
      </c>
      <c r="G1565" s="288" t="s">
        <v>94</v>
      </c>
      <c r="H1565" s="288" t="s">
        <v>1393</v>
      </c>
      <c r="I1565" s="288" t="s">
        <v>63</v>
      </c>
      <c r="J1565" s="287">
        <v>22</v>
      </c>
      <c r="K1565" s="287">
        <v>1</v>
      </c>
      <c r="L1565" s="288" t="s">
        <v>39</v>
      </c>
      <c r="M1565" s="288" t="s">
        <v>2025</v>
      </c>
      <c r="N1565" s="288" t="s">
        <v>1211</v>
      </c>
      <c r="O1565" s="288" t="s">
        <v>87</v>
      </c>
      <c r="P1565" s="288" t="s">
        <v>1387</v>
      </c>
      <c r="Q1565" s="289">
        <v>0</v>
      </c>
      <c r="R1565" s="289">
        <v>0</v>
      </c>
      <c r="S1565" s="289">
        <v>0</v>
      </c>
      <c r="T1565" s="289">
        <v>0</v>
      </c>
      <c r="U1565" s="289">
        <v>0</v>
      </c>
      <c r="V1565" s="287">
        <v>2017</v>
      </c>
      <c r="W1565" s="404"/>
      <c r="X1565" s="453" t="str">
        <f t="shared" si="24"/>
        <v/>
      </c>
      <c r="Y1565" s="267"/>
    </row>
    <row r="1566" spans="1:25" x14ac:dyDescent="0.2">
      <c r="A1566" s="287">
        <v>60518</v>
      </c>
      <c r="B1566" s="288" t="s">
        <v>38</v>
      </c>
      <c r="C1566" s="288" t="s">
        <v>1387</v>
      </c>
      <c r="D1566" s="288" t="s">
        <v>2143</v>
      </c>
      <c r="E1566" s="288" t="s">
        <v>141</v>
      </c>
      <c r="F1566" s="287">
        <v>7601</v>
      </c>
      <c r="G1566" s="288" t="s">
        <v>94</v>
      </c>
      <c r="H1566" s="288" t="s">
        <v>1393</v>
      </c>
      <c r="I1566" s="288" t="s">
        <v>63</v>
      </c>
      <c r="J1566" s="287">
        <v>22</v>
      </c>
      <c r="K1566" s="287">
        <v>1</v>
      </c>
      <c r="L1566" s="288" t="s">
        <v>39</v>
      </c>
      <c r="M1566" s="288" t="s">
        <v>546</v>
      </c>
      <c r="N1566" s="288" t="s">
        <v>547</v>
      </c>
      <c r="O1566" s="288" t="s">
        <v>547</v>
      </c>
      <c r="P1566" s="288" t="s">
        <v>1387</v>
      </c>
      <c r="Q1566" s="289">
        <v>0</v>
      </c>
      <c r="R1566" s="289">
        <v>0</v>
      </c>
      <c r="S1566" s="289">
        <v>62822</v>
      </c>
      <c r="T1566" s="289">
        <v>62822</v>
      </c>
      <c r="U1566" s="289">
        <v>6819</v>
      </c>
      <c r="V1566" s="287">
        <v>2017</v>
      </c>
      <c r="W1566" s="404"/>
      <c r="X1566" s="453" t="str">
        <f t="shared" si="24"/>
        <v/>
      </c>
      <c r="Y1566" s="267"/>
    </row>
    <row r="1567" spans="1:25" x14ac:dyDescent="0.2">
      <c r="A1567" s="287">
        <v>60537</v>
      </c>
      <c r="B1567" s="288" t="s">
        <v>38</v>
      </c>
      <c r="C1567" s="288" t="s">
        <v>1387</v>
      </c>
      <c r="D1567" s="288" t="s">
        <v>2144</v>
      </c>
      <c r="E1567" s="288" t="s">
        <v>2145</v>
      </c>
      <c r="F1567" s="287">
        <v>60297</v>
      </c>
      <c r="G1567" s="288" t="s">
        <v>94</v>
      </c>
      <c r="H1567" s="288" t="s">
        <v>1393</v>
      </c>
      <c r="I1567" s="288" t="s">
        <v>63</v>
      </c>
      <c r="J1567" s="287">
        <v>22</v>
      </c>
      <c r="K1567" s="287">
        <v>2</v>
      </c>
      <c r="L1567" s="288" t="s">
        <v>57</v>
      </c>
      <c r="M1567" s="288" t="s">
        <v>546</v>
      </c>
      <c r="N1567" s="288" t="s">
        <v>547</v>
      </c>
      <c r="O1567" s="288" t="s">
        <v>547</v>
      </c>
      <c r="P1567" s="288" t="s">
        <v>1387</v>
      </c>
      <c r="Q1567" s="289">
        <v>0</v>
      </c>
      <c r="R1567" s="289">
        <v>0</v>
      </c>
      <c r="S1567" s="289">
        <v>30115</v>
      </c>
      <c r="T1567" s="289">
        <v>30115</v>
      </c>
      <c r="U1567" s="289">
        <v>3269</v>
      </c>
      <c r="V1567" s="287">
        <v>2017</v>
      </c>
      <c r="W1567" s="404"/>
      <c r="X1567" s="453" t="str">
        <f t="shared" si="24"/>
        <v/>
      </c>
      <c r="Y1567" s="267"/>
    </row>
    <row r="1568" spans="1:25" x14ac:dyDescent="0.2">
      <c r="A1568" s="287">
        <v>60542</v>
      </c>
      <c r="B1568" s="288" t="s">
        <v>38</v>
      </c>
      <c r="C1568" s="288" t="s">
        <v>1387</v>
      </c>
      <c r="D1568" s="288" t="s">
        <v>2146</v>
      </c>
      <c r="E1568" s="288" t="s">
        <v>2147</v>
      </c>
      <c r="F1568" s="287">
        <v>60301</v>
      </c>
      <c r="G1568" s="288" t="s">
        <v>94</v>
      </c>
      <c r="H1568" s="288" t="s">
        <v>1393</v>
      </c>
      <c r="I1568" s="288" t="s">
        <v>63</v>
      </c>
      <c r="J1568" s="287">
        <v>22</v>
      </c>
      <c r="K1568" s="287">
        <v>2</v>
      </c>
      <c r="L1568" s="288" t="s">
        <v>57</v>
      </c>
      <c r="M1568" s="288" t="s">
        <v>546</v>
      </c>
      <c r="N1568" s="288" t="s">
        <v>547</v>
      </c>
      <c r="O1568" s="288" t="s">
        <v>547</v>
      </c>
      <c r="P1568" s="288" t="s">
        <v>1387</v>
      </c>
      <c r="Q1568" s="289">
        <v>0</v>
      </c>
      <c r="R1568" s="289">
        <v>0</v>
      </c>
      <c r="S1568" s="289">
        <v>14889</v>
      </c>
      <c r="T1568" s="289">
        <v>14889</v>
      </c>
      <c r="U1568" s="289">
        <v>1616</v>
      </c>
      <c r="V1568" s="287">
        <v>2017</v>
      </c>
      <c r="W1568" s="404"/>
      <c r="X1568" s="453" t="str">
        <f t="shared" si="24"/>
        <v/>
      </c>
      <c r="Y1568" s="267"/>
    </row>
    <row r="1569" spans="1:25" x14ac:dyDescent="0.2">
      <c r="A1569" s="287">
        <v>60547</v>
      </c>
      <c r="B1569" s="288" t="s">
        <v>38</v>
      </c>
      <c r="C1569" s="288" t="s">
        <v>1387</v>
      </c>
      <c r="D1569" s="288" t="s">
        <v>2148</v>
      </c>
      <c r="E1569" s="288" t="s">
        <v>141</v>
      </c>
      <c r="F1569" s="287">
        <v>7601</v>
      </c>
      <c r="G1569" s="288" t="s">
        <v>94</v>
      </c>
      <c r="H1569" s="288" t="s">
        <v>1393</v>
      </c>
      <c r="I1569" s="288" t="s">
        <v>63</v>
      </c>
      <c r="J1569" s="287">
        <v>22</v>
      </c>
      <c r="K1569" s="287">
        <v>1</v>
      </c>
      <c r="L1569" s="288" t="s">
        <v>39</v>
      </c>
      <c r="M1569" s="288" t="s">
        <v>546</v>
      </c>
      <c r="N1569" s="288" t="s">
        <v>547</v>
      </c>
      <c r="O1569" s="288" t="s">
        <v>547</v>
      </c>
      <c r="P1569" s="288" t="s">
        <v>1387</v>
      </c>
      <c r="Q1569" s="289">
        <v>0</v>
      </c>
      <c r="R1569" s="289">
        <v>0</v>
      </c>
      <c r="S1569" s="289">
        <v>25545</v>
      </c>
      <c r="T1569" s="289">
        <v>25545</v>
      </c>
      <c r="U1569" s="289">
        <v>2773</v>
      </c>
      <c r="V1569" s="287">
        <v>2017</v>
      </c>
      <c r="W1569" s="404"/>
      <c r="X1569" s="453" t="str">
        <f t="shared" si="24"/>
        <v/>
      </c>
      <c r="Y1569" s="267"/>
    </row>
    <row r="1570" spans="1:25" x14ac:dyDescent="0.2">
      <c r="A1570" s="287">
        <v>60562</v>
      </c>
      <c r="B1570" s="288" t="s">
        <v>38</v>
      </c>
      <c r="C1570" s="288" t="s">
        <v>1387</v>
      </c>
      <c r="D1570" s="288" t="s">
        <v>2149</v>
      </c>
      <c r="E1570" s="288" t="s">
        <v>141</v>
      </c>
      <c r="F1570" s="287">
        <v>7601</v>
      </c>
      <c r="G1570" s="288" t="s">
        <v>94</v>
      </c>
      <c r="H1570" s="288" t="s">
        <v>1393</v>
      </c>
      <c r="I1570" s="288" t="s">
        <v>63</v>
      </c>
      <c r="J1570" s="287">
        <v>22</v>
      </c>
      <c r="K1570" s="287">
        <v>1</v>
      </c>
      <c r="L1570" s="288" t="s">
        <v>39</v>
      </c>
      <c r="M1570" s="288" t="s">
        <v>546</v>
      </c>
      <c r="N1570" s="288" t="s">
        <v>547</v>
      </c>
      <c r="O1570" s="288" t="s">
        <v>547</v>
      </c>
      <c r="P1570" s="288" t="s">
        <v>1387</v>
      </c>
      <c r="Q1570" s="289">
        <v>0</v>
      </c>
      <c r="R1570" s="289">
        <v>0</v>
      </c>
      <c r="S1570" s="289">
        <v>78532</v>
      </c>
      <c r="T1570" s="289">
        <v>78532</v>
      </c>
      <c r="U1570" s="289">
        <v>8524</v>
      </c>
      <c r="V1570" s="287">
        <v>2017</v>
      </c>
      <c r="W1570" s="404"/>
      <c r="X1570" s="453" t="str">
        <f t="shared" si="24"/>
        <v/>
      </c>
      <c r="Y1570" s="267"/>
    </row>
    <row r="1571" spans="1:25" x14ac:dyDescent="0.2">
      <c r="A1571" s="287">
        <v>60593</v>
      </c>
      <c r="B1571" s="288" t="s">
        <v>38</v>
      </c>
      <c r="C1571" s="288" t="s">
        <v>1387</v>
      </c>
      <c r="D1571" s="288" t="s">
        <v>2150</v>
      </c>
      <c r="E1571" s="288" t="s">
        <v>2005</v>
      </c>
      <c r="F1571" s="287">
        <v>19497</v>
      </c>
      <c r="G1571" s="288" t="s">
        <v>46</v>
      </c>
      <c r="H1571" s="288" t="s">
        <v>1393</v>
      </c>
      <c r="I1571" s="288" t="s">
        <v>63</v>
      </c>
      <c r="J1571" s="287">
        <v>22</v>
      </c>
      <c r="K1571" s="287">
        <v>1</v>
      </c>
      <c r="L1571" s="288" t="s">
        <v>39</v>
      </c>
      <c r="M1571" s="288" t="s">
        <v>1473</v>
      </c>
      <c r="N1571" s="288" t="s">
        <v>44</v>
      </c>
      <c r="O1571" s="288" t="s">
        <v>44</v>
      </c>
      <c r="P1571" s="288" t="s">
        <v>1195</v>
      </c>
      <c r="Q1571" s="289">
        <v>125098</v>
      </c>
      <c r="R1571" s="289">
        <v>125098</v>
      </c>
      <c r="S1571" s="289">
        <v>129351</v>
      </c>
      <c r="T1571" s="289">
        <v>129351</v>
      </c>
      <c r="U1571" s="289">
        <v>18014</v>
      </c>
      <c r="V1571" s="287">
        <v>2017</v>
      </c>
      <c r="W1571" s="404"/>
      <c r="X1571" s="453" t="str">
        <f t="shared" si="24"/>
        <v/>
      </c>
      <c r="Y1571" s="267"/>
    </row>
    <row r="1572" spans="1:25" x14ac:dyDescent="0.2">
      <c r="A1572" s="287">
        <v>60605</v>
      </c>
      <c r="B1572" s="288" t="s">
        <v>38</v>
      </c>
      <c r="C1572" s="288" t="s">
        <v>1387</v>
      </c>
      <c r="D1572" s="288" t="s">
        <v>2151</v>
      </c>
      <c r="E1572" s="288" t="s">
        <v>2061</v>
      </c>
      <c r="F1572" s="287">
        <v>60947</v>
      </c>
      <c r="G1572" s="288" t="s">
        <v>46</v>
      </c>
      <c r="H1572" s="288" t="s">
        <v>1393</v>
      </c>
      <c r="I1572" s="288" t="s">
        <v>63</v>
      </c>
      <c r="J1572" s="287">
        <v>22</v>
      </c>
      <c r="K1572" s="287">
        <v>2</v>
      </c>
      <c r="L1572" s="288" t="s">
        <v>57</v>
      </c>
      <c r="M1572" s="288" t="s">
        <v>546</v>
      </c>
      <c r="N1572" s="288" t="s">
        <v>547</v>
      </c>
      <c r="O1572" s="288" t="s">
        <v>547</v>
      </c>
      <c r="P1572" s="288" t="s">
        <v>1387</v>
      </c>
      <c r="Q1572" s="289">
        <v>0</v>
      </c>
      <c r="R1572" s="289">
        <v>0</v>
      </c>
      <c r="S1572" s="289">
        <v>13091</v>
      </c>
      <c r="T1572" s="289">
        <v>13091</v>
      </c>
      <c r="U1572" s="289">
        <v>1421</v>
      </c>
      <c r="V1572" s="287">
        <v>2017</v>
      </c>
      <c r="W1572" s="404"/>
      <c r="X1572" s="453" t="str">
        <f t="shared" si="24"/>
        <v/>
      </c>
      <c r="Y1572" s="267"/>
    </row>
    <row r="1573" spans="1:25" x14ac:dyDescent="0.2">
      <c r="A1573" s="287">
        <v>60607</v>
      </c>
      <c r="B1573" s="288" t="s">
        <v>38</v>
      </c>
      <c r="C1573" s="288" t="s">
        <v>1387</v>
      </c>
      <c r="D1573" s="288" t="s">
        <v>2152</v>
      </c>
      <c r="E1573" s="288" t="s">
        <v>2061</v>
      </c>
      <c r="F1573" s="287">
        <v>60947</v>
      </c>
      <c r="G1573" s="288" t="s">
        <v>46</v>
      </c>
      <c r="H1573" s="288" t="s">
        <v>1393</v>
      </c>
      <c r="I1573" s="288" t="s">
        <v>63</v>
      </c>
      <c r="J1573" s="287">
        <v>22</v>
      </c>
      <c r="K1573" s="287">
        <v>2</v>
      </c>
      <c r="L1573" s="288" t="s">
        <v>57</v>
      </c>
      <c r="M1573" s="288" t="s">
        <v>2025</v>
      </c>
      <c r="N1573" s="288" t="s">
        <v>1211</v>
      </c>
      <c r="O1573" s="288" t="s">
        <v>87</v>
      </c>
      <c r="P1573" s="288" t="s">
        <v>1387</v>
      </c>
      <c r="Q1573" s="289">
        <v>0</v>
      </c>
      <c r="R1573" s="289">
        <v>0</v>
      </c>
      <c r="S1573" s="289">
        <v>0</v>
      </c>
      <c r="T1573" s="289">
        <v>0</v>
      </c>
      <c r="U1573" s="289">
        <v>0</v>
      </c>
      <c r="V1573" s="287">
        <v>2017</v>
      </c>
      <c r="W1573" s="404"/>
      <c r="X1573" s="453" t="str">
        <f t="shared" si="24"/>
        <v/>
      </c>
      <c r="Y1573" s="267"/>
    </row>
    <row r="1574" spans="1:25" x14ac:dyDescent="0.2">
      <c r="A1574" s="287">
        <v>60607</v>
      </c>
      <c r="B1574" s="288" t="s">
        <v>38</v>
      </c>
      <c r="C1574" s="288" t="s">
        <v>1387</v>
      </c>
      <c r="D1574" s="288" t="s">
        <v>2152</v>
      </c>
      <c r="E1574" s="288" t="s">
        <v>2061</v>
      </c>
      <c r="F1574" s="287">
        <v>60947</v>
      </c>
      <c r="G1574" s="288" t="s">
        <v>46</v>
      </c>
      <c r="H1574" s="288" t="s">
        <v>1393</v>
      </c>
      <c r="I1574" s="288" t="s">
        <v>63</v>
      </c>
      <c r="J1574" s="287">
        <v>22</v>
      </c>
      <c r="K1574" s="287">
        <v>2</v>
      </c>
      <c r="L1574" s="288" t="s">
        <v>57</v>
      </c>
      <c r="M1574" s="288" t="s">
        <v>546</v>
      </c>
      <c r="N1574" s="288" t="s">
        <v>547</v>
      </c>
      <c r="O1574" s="288" t="s">
        <v>547</v>
      </c>
      <c r="P1574" s="288" t="s">
        <v>1387</v>
      </c>
      <c r="Q1574" s="289">
        <v>0</v>
      </c>
      <c r="R1574" s="289">
        <v>0</v>
      </c>
      <c r="S1574" s="289">
        <v>0</v>
      </c>
      <c r="T1574" s="289">
        <v>0</v>
      </c>
      <c r="U1574" s="289">
        <v>0</v>
      </c>
      <c r="V1574" s="287">
        <v>2017</v>
      </c>
      <c r="W1574" s="404"/>
      <c r="X1574" s="453" t="str">
        <f t="shared" si="24"/>
        <v/>
      </c>
      <c r="Y1574" s="267"/>
    </row>
    <row r="1575" spans="1:25" x14ac:dyDescent="0.2">
      <c r="A1575" s="287">
        <v>60608</v>
      </c>
      <c r="B1575" s="288" t="s">
        <v>38</v>
      </c>
      <c r="C1575" s="288" t="s">
        <v>1387</v>
      </c>
      <c r="D1575" s="288" t="s">
        <v>2326</v>
      </c>
      <c r="E1575" s="288" t="s">
        <v>2061</v>
      </c>
      <c r="F1575" s="287">
        <v>60947</v>
      </c>
      <c r="G1575" s="288" t="s">
        <v>46</v>
      </c>
      <c r="H1575" s="288" t="s">
        <v>1393</v>
      </c>
      <c r="I1575" s="288" t="s">
        <v>63</v>
      </c>
      <c r="J1575" s="287">
        <v>22</v>
      </c>
      <c r="K1575" s="287">
        <v>2</v>
      </c>
      <c r="L1575" s="288" t="s">
        <v>57</v>
      </c>
      <c r="M1575" s="288" t="s">
        <v>546</v>
      </c>
      <c r="N1575" s="288" t="s">
        <v>547</v>
      </c>
      <c r="O1575" s="288" t="s">
        <v>547</v>
      </c>
      <c r="P1575" s="288" t="s">
        <v>1387</v>
      </c>
      <c r="Q1575" s="289">
        <v>0</v>
      </c>
      <c r="R1575" s="289">
        <v>0</v>
      </c>
      <c r="S1575" s="289">
        <v>3944</v>
      </c>
      <c r="T1575" s="289">
        <v>3944</v>
      </c>
      <c r="U1575" s="289">
        <v>428</v>
      </c>
      <c r="V1575" s="287">
        <v>2017</v>
      </c>
      <c r="W1575" s="404"/>
      <c r="X1575" s="453" t="str">
        <f t="shared" si="24"/>
        <v/>
      </c>
      <c r="Y1575" s="267"/>
    </row>
    <row r="1576" spans="1:25" x14ac:dyDescent="0.2">
      <c r="A1576" s="287">
        <v>60609</v>
      </c>
      <c r="B1576" s="288" t="s">
        <v>38</v>
      </c>
      <c r="C1576" s="288" t="s">
        <v>1387</v>
      </c>
      <c r="D1576" s="288" t="s">
        <v>2153</v>
      </c>
      <c r="E1576" s="288" t="s">
        <v>2061</v>
      </c>
      <c r="F1576" s="287">
        <v>60947</v>
      </c>
      <c r="G1576" s="288" t="s">
        <v>46</v>
      </c>
      <c r="H1576" s="288" t="s">
        <v>1393</v>
      </c>
      <c r="I1576" s="288" t="s">
        <v>63</v>
      </c>
      <c r="J1576" s="287">
        <v>22</v>
      </c>
      <c r="K1576" s="287">
        <v>2</v>
      </c>
      <c r="L1576" s="288" t="s">
        <v>57</v>
      </c>
      <c r="M1576" s="288" t="s">
        <v>2025</v>
      </c>
      <c r="N1576" s="288" t="s">
        <v>1211</v>
      </c>
      <c r="O1576" s="288" t="s">
        <v>87</v>
      </c>
      <c r="P1576" s="288" t="s">
        <v>1387</v>
      </c>
      <c r="Q1576" s="289">
        <v>0</v>
      </c>
      <c r="R1576" s="289">
        <v>0</v>
      </c>
      <c r="S1576" s="289">
        <v>0</v>
      </c>
      <c r="T1576" s="289">
        <v>0</v>
      </c>
      <c r="U1576" s="289">
        <v>0</v>
      </c>
      <c r="V1576" s="287">
        <v>2017</v>
      </c>
      <c r="W1576" s="404"/>
      <c r="X1576" s="453" t="str">
        <f t="shared" si="24"/>
        <v/>
      </c>
      <c r="Y1576" s="267"/>
    </row>
    <row r="1577" spans="1:25" x14ac:dyDescent="0.2">
      <c r="A1577" s="287">
        <v>60609</v>
      </c>
      <c r="B1577" s="288" t="s">
        <v>38</v>
      </c>
      <c r="C1577" s="288" t="s">
        <v>1387</v>
      </c>
      <c r="D1577" s="288" t="s">
        <v>2153</v>
      </c>
      <c r="E1577" s="288" t="s">
        <v>2061</v>
      </c>
      <c r="F1577" s="287">
        <v>60947</v>
      </c>
      <c r="G1577" s="288" t="s">
        <v>46</v>
      </c>
      <c r="H1577" s="288" t="s">
        <v>1393</v>
      </c>
      <c r="I1577" s="288" t="s">
        <v>63</v>
      </c>
      <c r="J1577" s="287">
        <v>22</v>
      </c>
      <c r="K1577" s="287">
        <v>2</v>
      </c>
      <c r="L1577" s="288" t="s">
        <v>57</v>
      </c>
      <c r="M1577" s="288" t="s">
        <v>546</v>
      </c>
      <c r="N1577" s="288" t="s">
        <v>547</v>
      </c>
      <c r="O1577" s="288" t="s">
        <v>547</v>
      </c>
      <c r="P1577" s="288" t="s">
        <v>1387</v>
      </c>
      <c r="Q1577" s="289">
        <v>0</v>
      </c>
      <c r="R1577" s="289">
        <v>0</v>
      </c>
      <c r="S1577" s="289">
        <v>39736</v>
      </c>
      <c r="T1577" s="289">
        <v>39736</v>
      </c>
      <c r="U1577" s="289">
        <v>4313</v>
      </c>
      <c r="V1577" s="287">
        <v>2017</v>
      </c>
      <c r="W1577" s="404"/>
      <c r="X1577" s="453" t="str">
        <f t="shared" si="24"/>
        <v/>
      </c>
      <c r="Y1577" s="267"/>
    </row>
    <row r="1578" spans="1:25" x14ac:dyDescent="0.2">
      <c r="A1578" s="287">
        <v>60612</v>
      </c>
      <c r="B1578" s="288" t="s">
        <v>38</v>
      </c>
      <c r="C1578" s="288" t="s">
        <v>1387</v>
      </c>
      <c r="D1578" s="288" t="s">
        <v>2154</v>
      </c>
      <c r="E1578" s="288" t="s">
        <v>2022</v>
      </c>
      <c r="F1578" s="287">
        <v>60163</v>
      </c>
      <c r="G1578" s="288" t="s">
        <v>86</v>
      </c>
      <c r="H1578" s="288" t="s">
        <v>1393</v>
      </c>
      <c r="I1578" s="288" t="s">
        <v>63</v>
      </c>
      <c r="J1578" s="287">
        <v>22</v>
      </c>
      <c r="K1578" s="287">
        <v>2</v>
      </c>
      <c r="L1578" s="288" t="s">
        <v>57</v>
      </c>
      <c r="M1578" s="288" t="s">
        <v>546</v>
      </c>
      <c r="N1578" s="288" t="s">
        <v>547</v>
      </c>
      <c r="O1578" s="288" t="s">
        <v>547</v>
      </c>
      <c r="P1578" s="288" t="s">
        <v>1387</v>
      </c>
      <c r="Q1578" s="289">
        <v>0</v>
      </c>
      <c r="R1578" s="289">
        <v>0</v>
      </c>
      <c r="S1578" s="289">
        <v>61037</v>
      </c>
      <c r="T1578" s="289">
        <v>61037</v>
      </c>
      <c r="U1578" s="289">
        <v>6625</v>
      </c>
      <c r="V1578" s="287">
        <v>2017</v>
      </c>
      <c r="W1578" s="404"/>
      <c r="X1578" s="453" t="str">
        <f t="shared" si="24"/>
        <v/>
      </c>
      <c r="Y1578" s="267"/>
    </row>
    <row r="1579" spans="1:25" x14ac:dyDescent="0.2">
      <c r="A1579" s="287">
        <v>60613</v>
      </c>
      <c r="B1579" s="288" t="s">
        <v>38</v>
      </c>
      <c r="C1579" s="288" t="s">
        <v>1387</v>
      </c>
      <c r="D1579" s="288" t="s">
        <v>2155</v>
      </c>
      <c r="E1579" s="288" t="s">
        <v>2022</v>
      </c>
      <c r="F1579" s="287">
        <v>60163</v>
      </c>
      <c r="G1579" s="288" t="s">
        <v>86</v>
      </c>
      <c r="H1579" s="288" t="s">
        <v>1393</v>
      </c>
      <c r="I1579" s="288" t="s">
        <v>63</v>
      </c>
      <c r="J1579" s="287">
        <v>22</v>
      </c>
      <c r="K1579" s="287">
        <v>2</v>
      </c>
      <c r="L1579" s="288" t="s">
        <v>57</v>
      </c>
      <c r="M1579" s="288" t="s">
        <v>546</v>
      </c>
      <c r="N1579" s="288" t="s">
        <v>547</v>
      </c>
      <c r="O1579" s="288" t="s">
        <v>547</v>
      </c>
      <c r="P1579" s="288" t="s">
        <v>1387</v>
      </c>
      <c r="Q1579" s="289">
        <v>0</v>
      </c>
      <c r="R1579" s="289">
        <v>0</v>
      </c>
      <c r="S1579" s="289">
        <v>28984</v>
      </c>
      <c r="T1579" s="289">
        <v>28984</v>
      </c>
      <c r="U1579" s="289">
        <v>3146</v>
      </c>
      <c r="V1579" s="287">
        <v>2017</v>
      </c>
      <c r="W1579" s="404"/>
      <c r="X1579" s="453" t="str">
        <f t="shared" si="24"/>
        <v/>
      </c>
      <c r="Y1579" s="267"/>
    </row>
    <row r="1580" spans="1:25" x14ac:dyDescent="0.2">
      <c r="A1580" s="287">
        <v>60614</v>
      </c>
      <c r="B1580" s="288" t="s">
        <v>38</v>
      </c>
      <c r="C1580" s="288" t="s">
        <v>1387</v>
      </c>
      <c r="D1580" s="288" t="s">
        <v>2156</v>
      </c>
      <c r="E1580" s="288" t="s">
        <v>2022</v>
      </c>
      <c r="F1580" s="287">
        <v>60163</v>
      </c>
      <c r="G1580" s="288" t="s">
        <v>86</v>
      </c>
      <c r="H1580" s="288" t="s">
        <v>1393</v>
      </c>
      <c r="I1580" s="288" t="s">
        <v>63</v>
      </c>
      <c r="J1580" s="287">
        <v>22</v>
      </c>
      <c r="K1580" s="287">
        <v>2</v>
      </c>
      <c r="L1580" s="288" t="s">
        <v>57</v>
      </c>
      <c r="M1580" s="288" t="s">
        <v>546</v>
      </c>
      <c r="N1580" s="288" t="s">
        <v>547</v>
      </c>
      <c r="O1580" s="288" t="s">
        <v>547</v>
      </c>
      <c r="P1580" s="288" t="s">
        <v>1387</v>
      </c>
      <c r="Q1580" s="289">
        <v>0</v>
      </c>
      <c r="R1580" s="289">
        <v>0</v>
      </c>
      <c r="S1580" s="289">
        <v>13719</v>
      </c>
      <c r="T1580" s="289">
        <v>13719</v>
      </c>
      <c r="U1580" s="289">
        <v>1489</v>
      </c>
      <c r="V1580" s="287">
        <v>2017</v>
      </c>
      <c r="W1580" s="404"/>
      <c r="X1580" s="453" t="str">
        <f t="shared" si="24"/>
        <v/>
      </c>
      <c r="Y1580" s="267"/>
    </row>
    <row r="1581" spans="1:25" x14ac:dyDescent="0.2">
      <c r="A1581" s="287">
        <v>60615</v>
      </c>
      <c r="B1581" s="288" t="s">
        <v>38</v>
      </c>
      <c r="C1581" s="288" t="s">
        <v>1387</v>
      </c>
      <c r="D1581" s="288" t="s">
        <v>2157</v>
      </c>
      <c r="E1581" s="288" t="s">
        <v>2022</v>
      </c>
      <c r="F1581" s="287">
        <v>60163</v>
      </c>
      <c r="G1581" s="288" t="s">
        <v>86</v>
      </c>
      <c r="H1581" s="288" t="s">
        <v>1393</v>
      </c>
      <c r="I1581" s="288" t="s">
        <v>63</v>
      </c>
      <c r="J1581" s="287">
        <v>22</v>
      </c>
      <c r="K1581" s="287">
        <v>2</v>
      </c>
      <c r="L1581" s="288" t="s">
        <v>57</v>
      </c>
      <c r="M1581" s="288" t="s">
        <v>546</v>
      </c>
      <c r="N1581" s="288" t="s">
        <v>547</v>
      </c>
      <c r="O1581" s="288" t="s">
        <v>547</v>
      </c>
      <c r="P1581" s="288" t="s">
        <v>1387</v>
      </c>
      <c r="Q1581" s="289">
        <v>0</v>
      </c>
      <c r="R1581" s="289">
        <v>0</v>
      </c>
      <c r="S1581" s="289">
        <v>40104</v>
      </c>
      <c r="T1581" s="289">
        <v>40104</v>
      </c>
      <c r="U1581" s="289">
        <v>4353</v>
      </c>
      <c r="V1581" s="287">
        <v>2017</v>
      </c>
      <c r="W1581" s="404"/>
      <c r="X1581" s="453" t="str">
        <f t="shared" si="24"/>
        <v/>
      </c>
      <c r="Y1581" s="267"/>
    </row>
    <row r="1582" spans="1:25" x14ac:dyDescent="0.2">
      <c r="A1582" s="287">
        <v>60621</v>
      </c>
      <c r="B1582" s="288" t="s">
        <v>38</v>
      </c>
      <c r="C1582" s="288" t="s">
        <v>1387</v>
      </c>
      <c r="D1582" s="288" t="s">
        <v>2327</v>
      </c>
      <c r="E1582" s="288" t="s">
        <v>2328</v>
      </c>
      <c r="F1582" s="287">
        <v>60369</v>
      </c>
      <c r="G1582" s="288" t="s">
        <v>86</v>
      </c>
      <c r="H1582" s="288" t="s">
        <v>1393</v>
      </c>
      <c r="I1582" s="288" t="s">
        <v>63</v>
      </c>
      <c r="J1582" s="287">
        <v>22</v>
      </c>
      <c r="K1582" s="287">
        <v>2</v>
      </c>
      <c r="L1582" s="288" t="s">
        <v>57</v>
      </c>
      <c r="M1582" s="288" t="s">
        <v>546</v>
      </c>
      <c r="N1582" s="288" t="s">
        <v>547</v>
      </c>
      <c r="O1582" s="288" t="s">
        <v>547</v>
      </c>
      <c r="P1582" s="288" t="s">
        <v>1387</v>
      </c>
      <c r="Q1582" s="289">
        <v>0</v>
      </c>
      <c r="R1582" s="289">
        <v>0</v>
      </c>
      <c r="S1582" s="289">
        <v>51270</v>
      </c>
      <c r="T1582" s="289">
        <v>51270</v>
      </c>
      <c r="U1582" s="289">
        <v>5565</v>
      </c>
      <c r="V1582" s="287">
        <v>2017</v>
      </c>
      <c r="W1582" s="404"/>
      <c r="X1582" s="453" t="str">
        <f t="shared" si="24"/>
        <v/>
      </c>
      <c r="Y1582" s="267"/>
    </row>
    <row r="1583" spans="1:25" x14ac:dyDescent="0.2">
      <c r="A1583" s="287">
        <v>60625</v>
      </c>
      <c r="B1583" s="288" t="s">
        <v>38</v>
      </c>
      <c r="C1583" s="288" t="s">
        <v>1387</v>
      </c>
      <c r="D1583" s="288" t="s">
        <v>2158</v>
      </c>
      <c r="E1583" s="288" t="s">
        <v>2159</v>
      </c>
      <c r="F1583" s="287">
        <v>60365</v>
      </c>
      <c r="G1583" s="288" t="s">
        <v>86</v>
      </c>
      <c r="H1583" s="288" t="s">
        <v>1393</v>
      </c>
      <c r="I1583" s="288" t="s">
        <v>63</v>
      </c>
      <c r="J1583" s="287">
        <v>22</v>
      </c>
      <c r="K1583" s="287">
        <v>2</v>
      </c>
      <c r="L1583" s="288" t="s">
        <v>57</v>
      </c>
      <c r="M1583" s="288" t="s">
        <v>546</v>
      </c>
      <c r="N1583" s="288" t="s">
        <v>547</v>
      </c>
      <c r="O1583" s="288" t="s">
        <v>547</v>
      </c>
      <c r="P1583" s="288" t="s">
        <v>1387</v>
      </c>
      <c r="Q1583" s="289">
        <v>0</v>
      </c>
      <c r="R1583" s="289">
        <v>0</v>
      </c>
      <c r="S1583" s="289">
        <v>8449</v>
      </c>
      <c r="T1583" s="289">
        <v>8449</v>
      </c>
      <c r="U1583" s="289">
        <v>917</v>
      </c>
      <c r="V1583" s="287">
        <v>2017</v>
      </c>
      <c r="W1583" s="404"/>
      <c r="X1583" s="453" t="str">
        <f t="shared" si="24"/>
        <v/>
      </c>
      <c r="Y1583" s="267"/>
    </row>
    <row r="1584" spans="1:25" x14ac:dyDescent="0.2">
      <c r="A1584" s="287">
        <v>60640</v>
      </c>
      <c r="B1584" s="288" t="s">
        <v>38</v>
      </c>
      <c r="C1584" s="288" t="s">
        <v>1387</v>
      </c>
      <c r="D1584" s="288" t="s">
        <v>2329</v>
      </c>
      <c r="E1584" s="288" t="s">
        <v>2329</v>
      </c>
      <c r="F1584" s="287">
        <v>60363</v>
      </c>
      <c r="G1584" s="288" t="s">
        <v>95</v>
      </c>
      <c r="H1584" s="288" t="s">
        <v>1393</v>
      </c>
      <c r="I1584" s="288" t="s">
        <v>63</v>
      </c>
      <c r="J1584" s="287">
        <v>22</v>
      </c>
      <c r="K1584" s="287">
        <v>2</v>
      </c>
      <c r="L1584" s="288" t="s">
        <v>57</v>
      </c>
      <c r="M1584" s="288" t="s">
        <v>546</v>
      </c>
      <c r="N1584" s="288" t="s">
        <v>547</v>
      </c>
      <c r="O1584" s="288" t="s">
        <v>547</v>
      </c>
      <c r="P1584" s="288" t="s">
        <v>1387</v>
      </c>
      <c r="Q1584" s="289">
        <v>0</v>
      </c>
      <c r="R1584" s="289">
        <v>0</v>
      </c>
      <c r="S1584" s="289">
        <v>4192</v>
      </c>
      <c r="T1584" s="289">
        <v>4192</v>
      </c>
      <c r="U1584" s="289">
        <v>455</v>
      </c>
      <c r="V1584" s="287">
        <v>2017</v>
      </c>
      <c r="W1584" s="404"/>
      <c r="X1584" s="453" t="str">
        <f t="shared" si="24"/>
        <v/>
      </c>
      <c r="Y1584" s="267"/>
    </row>
    <row r="1585" spans="1:25" x14ac:dyDescent="0.2">
      <c r="A1585" s="287">
        <v>60644</v>
      </c>
      <c r="B1585" s="288" t="s">
        <v>38</v>
      </c>
      <c r="C1585" s="288" t="s">
        <v>1387</v>
      </c>
      <c r="D1585" s="288" t="s">
        <v>2160</v>
      </c>
      <c r="E1585" s="288" t="s">
        <v>2022</v>
      </c>
      <c r="F1585" s="287">
        <v>60163</v>
      </c>
      <c r="G1585" s="288" t="s">
        <v>86</v>
      </c>
      <c r="H1585" s="288" t="s">
        <v>1393</v>
      </c>
      <c r="I1585" s="288" t="s">
        <v>63</v>
      </c>
      <c r="J1585" s="287">
        <v>22</v>
      </c>
      <c r="K1585" s="287">
        <v>2</v>
      </c>
      <c r="L1585" s="288" t="s">
        <v>57</v>
      </c>
      <c r="M1585" s="288" t="s">
        <v>546</v>
      </c>
      <c r="N1585" s="288" t="s">
        <v>547</v>
      </c>
      <c r="O1585" s="288" t="s">
        <v>547</v>
      </c>
      <c r="P1585" s="288" t="s">
        <v>1387</v>
      </c>
      <c r="Q1585" s="289">
        <v>0</v>
      </c>
      <c r="R1585" s="289">
        <v>0</v>
      </c>
      <c r="S1585" s="289">
        <v>19172</v>
      </c>
      <c r="T1585" s="289">
        <v>19172</v>
      </c>
      <c r="U1585" s="289">
        <v>2081</v>
      </c>
      <c r="V1585" s="287">
        <v>2017</v>
      </c>
      <c r="W1585" s="404"/>
      <c r="X1585" s="453" t="str">
        <f t="shared" si="24"/>
        <v/>
      </c>
      <c r="Y1585" s="267"/>
    </row>
    <row r="1586" spans="1:25" x14ac:dyDescent="0.2">
      <c r="A1586" s="287">
        <v>60653</v>
      </c>
      <c r="B1586" s="288" t="s">
        <v>38</v>
      </c>
      <c r="C1586" s="288" t="s">
        <v>1387</v>
      </c>
      <c r="D1586" s="288" t="s">
        <v>2161</v>
      </c>
      <c r="E1586" s="288" t="s">
        <v>2138</v>
      </c>
      <c r="F1586" s="287">
        <v>60281</v>
      </c>
      <c r="G1586" s="288" t="s">
        <v>86</v>
      </c>
      <c r="H1586" s="288" t="s">
        <v>1393</v>
      </c>
      <c r="I1586" s="288" t="s">
        <v>63</v>
      </c>
      <c r="J1586" s="287">
        <v>22</v>
      </c>
      <c r="K1586" s="287">
        <v>2</v>
      </c>
      <c r="L1586" s="288" t="s">
        <v>57</v>
      </c>
      <c r="M1586" s="288" t="s">
        <v>546</v>
      </c>
      <c r="N1586" s="288" t="s">
        <v>547</v>
      </c>
      <c r="O1586" s="288" t="s">
        <v>547</v>
      </c>
      <c r="P1586" s="288" t="s">
        <v>1387</v>
      </c>
      <c r="Q1586" s="289">
        <v>0</v>
      </c>
      <c r="R1586" s="289">
        <v>0</v>
      </c>
      <c r="S1586" s="289">
        <v>13285</v>
      </c>
      <c r="T1586" s="289">
        <v>13285</v>
      </c>
      <c r="U1586" s="289">
        <v>1442</v>
      </c>
      <c r="V1586" s="287">
        <v>2017</v>
      </c>
      <c r="W1586" s="404"/>
      <c r="X1586" s="453" t="str">
        <f t="shared" si="24"/>
        <v/>
      </c>
      <c r="Y1586" s="267"/>
    </row>
    <row r="1587" spans="1:25" x14ac:dyDescent="0.2">
      <c r="A1587" s="287">
        <v>60677</v>
      </c>
      <c r="B1587" s="288" t="s">
        <v>38</v>
      </c>
      <c r="C1587" s="288" t="s">
        <v>1387</v>
      </c>
      <c r="D1587" s="288" t="s">
        <v>2162</v>
      </c>
      <c r="E1587" s="288" t="s">
        <v>2163</v>
      </c>
      <c r="F1587" s="287">
        <v>60401</v>
      </c>
      <c r="G1587" s="288" t="s">
        <v>62</v>
      </c>
      <c r="H1587" s="288" t="s">
        <v>1392</v>
      </c>
      <c r="I1587" s="288" t="s">
        <v>1362</v>
      </c>
      <c r="J1587" s="287">
        <v>562212</v>
      </c>
      <c r="K1587" s="287">
        <v>4</v>
      </c>
      <c r="L1587" s="288" t="s">
        <v>492</v>
      </c>
      <c r="M1587" s="288" t="s">
        <v>546</v>
      </c>
      <c r="N1587" s="288" t="s">
        <v>547</v>
      </c>
      <c r="O1587" s="288" t="s">
        <v>547</v>
      </c>
      <c r="P1587" s="288" t="s">
        <v>1387</v>
      </c>
      <c r="Q1587" s="289">
        <v>0</v>
      </c>
      <c r="R1587" s="289">
        <v>0</v>
      </c>
      <c r="S1587" s="289">
        <v>26753</v>
      </c>
      <c r="T1587" s="289">
        <v>26753</v>
      </c>
      <c r="U1587" s="289">
        <v>2904</v>
      </c>
      <c r="V1587" s="287">
        <v>2017</v>
      </c>
      <c r="W1587" s="404"/>
      <c r="X1587" s="453" t="str">
        <f t="shared" si="24"/>
        <v/>
      </c>
      <c r="Y1587" s="267"/>
    </row>
    <row r="1588" spans="1:25" x14ac:dyDescent="0.2">
      <c r="A1588" s="287">
        <v>60683</v>
      </c>
      <c r="B1588" s="288" t="s">
        <v>59</v>
      </c>
      <c r="C1588" s="288" t="s">
        <v>1387</v>
      </c>
      <c r="D1588" s="288" t="s">
        <v>2330</v>
      </c>
      <c r="E1588" s="288" t="s">
        <v>2331</v>
      </c>
      <c r="F1588" s="287">
        <v>60403</v>
      </c>
      <c r="G1588" s="288" t="s">
        <v>46</v>
      </c>
      <c r="H1588" s="288" t="s">
        <v>1393</v>
      </c>
      <c r="I1588" s="288" t="s">
        <v>63</v>
      </c>
      <c r="J1588" s="287">
        <v>22</v>
      </c>
      <c r="K1588" s="287">
        <v>3</v>
      </c>
      <c r="L1588" s="288" t="s">
        <v>60</v>
      </c>
      <c r="M1588" s="288" t="s">
        <v>1473</v>
      </c>
      <c r="N1588" s="288" t="s">
        <v>44</v>
      </c>
      <c r="O1588" s="288" t="s">
        <v>44</v>
      </c>
      <c r="P1588" s="288" t="s">
        <v>1195</v>
      </c>
      <c r="Q1588" s="289">
        <v>3428</v>
      </c>
      <c r="R1588" s="289">
        <v>1842</v>
      </c>
      <c r="S1588" s="289">
        <v>3470</v>
      </c>
      <c r="T1588" s="289">
        <v>1865</v>
      </c>
      <c r="U1588" s="289">
        <v>121</v>
      </c>
      <c r="V1588" s="287">
        <v>2017</v>
      </c>
      <c r="W1588" s="404"/>
      <c r="X1588" s="453" t="str">
        <f t="shared" si="24"/>
        <v/>
      </c>
      <c r="Y1588" s="267"/>
    </row>
    <row r="1589" spans="1:25" x14ac:dyDescent="0.2">
      <c r="A1589" s="287">
        <v>60700</v>
      </c>
      <c r="B1589" s="288" t="s">
        <v>38</v>
      </c>
      <c r="C1589" s="288" t="s">
        <v>1387</v>
      </c>
      <c r="D1589" s="288" t="s">
        <v>2164</v>
      </c>
      <c r="E1589" s="288" t="s">
        <v>2164</v>
      </c>
      <c r="F1589" s="287">
        <v>60430</v>
      </c>
      <c r="G1589" s="288" t="s">
        <v>46</v>
      </c>
      <c r="H1589" s="288" t="s">
        <v>1393</v>
      </c>
      <c r="I1589" s="288" t="s">
        <v>63</v>
      </c>
      <c r="J1589" s="287">
        <v>22</v>
      </c>
      <c r="K1589" s="287">
        <v>2</v>
      </c>
      <c r="L1589" s="288" t="s">
        <v>57</v>
      </c>
      <c r="M1589" s="288" t="s">
        <v>76</v>
      </c>
      <c r="N1589" s="288" t="s">
        <v>77</v>
      </c>
      <c r="O1589" s="288" t="s">
        <v>77</v>
      </c>
      <c r="P1589" s="288" t="s">
        <v>1387</v>
      </c>
      <c r="Q1589" s="289">
        <v>0</v>
      </c>
      <c r="R1589" s="289">
        <v>0</v>
      </c>
      <c r="S1589" s="289">
        <v>117061</v>
      </c>
      <c r="T1589" s="289">
        <v>117061</v>
      </c>
      <c r="U1589" s="289">
        <v>12706</v>
      </c>
      <c r="V1589" s="287">
        <v>2017</v>
      </c>
      <c r="W1589" s="404"/>
      <c r="X1589" s="453" t="str">
        <f t="shared" si="24"/>
        <v/>
      </c>
      <c r="Y1589" s="267"/>
    </row>
    <row r="1590" spans="1:25" x14ac:dyDescent="0.2">
      <c r="A1590" s="287">
        <v>60710</v>
      </c>
      <c r="B1590" s="288" t="s">
        <v>38</v>
      </c>
      <c r="C1590" s="288" t="s">
        <v>1387</v>
      </c>
      <c r="D1590" s="288" t="s">
        <v>2165</v>
      </c>
      <c r="E1590" s="288" t="s">
        <v>2068</v>
      </c>
      <c r="F1590" s="287">
        <v>56997</v>
      </c>
      <c r="G1590" s="288" t="s">
        <v>86</v>
      </c>
      <c r="H1590" s="288" t="s">
        <v>1393</v>
      </c>
      <c r="I1590" s="288" t="s">
        <v>1362</v>
      </c>
      <c r="J1590" s="287">
        <v>22</v>
      </c>
      <c r="K1590" s="287">
        <v>2</v>
      </c>
      <c r="L1590" s="288" t="s">
        <v>57</v>
      </c>
      <c r="M1590" s="288" t="s">
        <v>546</v>
      </c>
      <c r="N1590" s="288" t="s">
        <v>547</v>
      </c>
      <c r="O1590" s="288" t="s">
        <v>547</v>
      </c>
      <c r="P1590" s="288" t="s">
        <v>1387</v>
      </c>
      <c r="Q1590" s="289">
        <v>0</v>
      </c>
      <c r="R1590" s="289">
        <v>0</v>
      </c>
      <c r="S1590" s="289">
        <v>30743</v>
      </c>
      <c r="T1590" s="289">
        <v>30743</v>
      </c>
      <c r="U1590" s="289">
        <v>3337</v>
      </c>
      <c r="V1590" s="287">
        <v>2017</v>
      </c>
      <c r="W1590" s="404"/>
      <c r="X1590" s="453" t="str">
        <f t="shared" si="24"/>
        <v/>
      </c>
      <c r="Y1590" s="267"/>
    </row>
    <row r="1591" spans="1:25" x14ac:dyDescent="0.2">
      <c r="A1591" s="287">
        <v>60730</v>
      </c>
      <c r="B1591" s="288" t="s">
        <v>38</v>
      </c>
      <c r="C1591" s="288" t="s">
        <v>1387</v>
      </c>
      <c r="D1591" s="288" t="s">
        <v>2166</v>
      </c>
      <c r="E1591" s="288" t="s">
        <v>2068</v>
      </c>
      <c r="F1591" s="287">
        <v>56997</v>
      </c>
      <c r="G1591" s="288" t="s">
        <v>86</v>
      </c>
      <c r="H1591" s="288" t="s">
        <v>1393</v>
      </c>
      <c r="I1591" s="288" t="s">
        <v>1362</v>
      </c>
      <c r="J1591" s="287">
        <v>22</v>
      </c>
      <c r="K1591" s="287">
        <v>2</v>
      </c>
      <c r="L1591" s="288" t="s">
        <v>57</v>
      </c>
      <c r="M1591" s="288" t="s">
        <v>546</v>
      </c>
      <c r="N1591" s="288" t="s">
        <v>547</v>
      </c>
      <c r="O1591" s="288" t="s">
        <v>547</v>
      </c>
      <c r="P1591" s="288" t="s">
        <v>1387</v>
      </c>
      <c r="Q1591" s="289">
        <v>0</v>
      </c>
      <c r="R1591" s="289">
        <v>0</v>
      </c>
      <c r="S1591" s="289">
        <v>37350</v>
      </c>
      <c r="T1591" s="289">
        <v>37350</v>
      </c>
      <c r="U1591" s="289">
        <v>4054</v>
      </c>
      <c r="V1591" s="287">
        <v>2017</v>
      </c>
      <c r="W1591" s="404"/>
      <c r="X1591" s="453" t="str">
        <f t="shared" si="24"/>
        <v/>
      </c>
      <c r="Y1591" s="267"/>
    </row>
    <row r="1592" spans="1:25" x14ac:dyDescent="0.2">
      <c r="A1592" s="287">
        <v>60731</v>
      </c>
      <c r="B1592" s="288" t="s">
        <v>38</v>
      </c>
      <c r="C1592" s="288" t="s">
        <v>1387</v>
      </c>
      <c r="D1592" s="288" t="s">
        <v>2167</v>
      </c>
      <c r="E1592" s="288" t="s">
        <v>2068</v>
      </c>
      <c r="F1592" s="287">
        <v>56997</v>
      </c>
      <c r="G1592" s="288" t="s">
        <v>86</v>
      </c>
      <c r="H1592" s="288" t="s">
        <v>1393</v>
      </c>
      <c r="I1592" s="288" t="s">
        <v>1362</v>
      </c>
      <c r="J1592" s="287">
        <v>22</v>
      </c>
      <c r="K1592" s="287">
        <v>2</v>
      </c>
      <c r="L1592" s="288" t="s">
        <v>57</v>
      </c>
      <c r="M1592" s="288" t="s">
        <v>546</v>
      </c>
      <c r="N1592" s="288" t="s">
        <v>547</v>
      </c>
      <c r="O1592" s="288" t="s">
        <v>547</v>
      </c>
      <c r="P1592" s="288" t="s">
        <v>1387</v>
      </c>
      <c r="Q1592" s="289">
        <v>0</v>
      </c>
      <c r="R1592" s="289">
        <v>0</v>
      </c>
      <c r="S1592" s="289">
        <v>14244</v>
      </c>
      <c r="T1592" s="289">
        <v>14244</v>
      </c>
      <c r="U1592" s="289">
        <v>1546</v>
      </c>
      <c r="V1592" s="287">
        <v>2017</v>
      </c>
      <c r="W1592" s="404"/>
      <c r="X1592" s="453" t="str">
        <f t="shared" si="24"/>
        <v/>
      </c>
      <c r="Y1592" s="267"/>
    </row>
    <row r="1593" spans="1:25" x14ac:dyDescent="0.2">
      <c r="A1593" s="287">
        <v>60736</v>
      </c>
      <c r="B1593" s="288" t="s">
        <v>38</v>
      </c>
      <c r="C1593" s="288" t="s">
        <v>1387</v>
      </c>
      <c r="D1593" s="288" t="s">
        <v>2168</v>
      </c>
      <c r="E1593" s="288" t="s">
        <v>2068</v>
      </c>
      <c r="F1593" s="287">
        <v>56997</v>
      </c>
      <c r="G1593" s="288" t="s">
        <v>86</v>
      </c>
      <c r="H1593" s="288" t="s">
        <v>1393</v>
      </c>
      <c r="I1593" s="288" t="s">
        <v>1362</v>
      </c>
      <c r="J1593" s="287">
        <v>22</v>
      </c>
      <c r="K1593" s="287">
        <v>2</v>
      </c>
      <c r="L1593" s="288" t="s">
        <v>57</v>
      </c>
      <c r="M1593" s="288" t="s">
        <v>546</v>
      </c>
      <c r="N1593" s="288" t="s">
        <v>547</v>
      </c>
      <c r="O1593" s="288" t="s">
        <v>547</v>
      </c>
      <c r="P1593" s="288" t="s">
        <v>1387</v>
      </c>
      <c r="Q1593" s="289">
        <v>0</v>
      </c>
      <c r="R1593" s="289">
        <v>0</v>
      </c>
      <c r="S1593" s="289">
        <v>27188</v>
      </c>
      <c r="T1593" s="289">
        <v>27188</v>
      </c>
      <c r="U1593" s="289">
        <v>2951</v>
      </c>
      <c r="V1593" s="287">
        <v>2017</v>
      </c>
      <c r="W1593" s="404"/>
      <c r="X1593" s="453" t="str">
        <f t="shared" si="24"/>
        <v/>
      </c>
      <c r="Y1593" s="267"/>
    </row>
    <row r="1594" spans="1:25" x14ac:dyDescent="0.2">
      <c r="A1594" s="287">
        <v>60738</v>
      </c>
      <c r="B1594" s="288" t="s">
        <v>38</v>
      </c>
      <c r="C1594" s="288" t="s">
        <v>1387</v>
      </c>
      <c r="D1594" s="288" t="s">
        <v>2169</v>
      </c>
      <c r="E1594" s="288" t="s">
        <v>2068</v>
      </c>
      <c r="F1594" s="287">
        <v>56997</v>
      </c>
      <c r="G1594" s="288" t="s">
        <v>86</v>
      </c>
      <c r="H1594" s="288" t="s">
        <v>1393</v>
      </c>
      <c r="I1594" s="288" t="s">
        <v>1362</v>
      </c>
      <c r="J1594" s="287">
        <v>22</v>
      </c>
      <c r="K1594" s="287">
        <v>2</v>
      </c>
      <c r="L1594" s="288" t="s">
        <v>57</v>
      </c>
      <c r="M1594" s="288" t="s">
        <v>546</v>
      </c>
      <c r="N1594" s="288" t="s">
        <v>547</v>
      </c>
      <c r="O1594" s="288" t="s">
        <v>547</v>
      </c>
      <c r="P1594" s="288" t="s">
        <v>1387</v>
      </c>
      <c r="Q1594" s="289">
        <v>0</v>
      </c>
      <c r="R1594" s="289">
        <v>0</v>
      </c>
      <c r="S1594" s="289">
        <v>25354</v>
      </c>
      <c r="T1594" s="289">
        <v>25354</v>
      </c>
      <c r="U1594" s="289">
        <v>2752</v>
      </c>
      <c r="V1594" s="287">
        <v>2017</v>
      </c>
      <c r="W1594" s="404"/>
      <c r="X1594" s="453" t="str">
        <f t="shared" si="24"/>
        <v/>
      </c>
      <c r="Y1594" s="267"/>
    </row>
    <row r="1595" spans="1:25" x14ac:dyDescent="0.2">
      <c r="A1595" s="287">
        <v>60753</v>
      </c>
      <c r="B1595" s="288" t="s">
        <v>38</v>
      </c>
      <c r="C1595" s="288" t="s">
        <v>1387</v>
      </c>
      <c r="D1595" s="288" t="s">
        <v>2332</v>
      </c>
      <c r="E1595" s="288" t="s">
        <v>2138</v>
      </c>
      <c r="F1595" s="287">
        <v>60281</v>
      </c>
      <c r="G1595" s="288" t="s">
        <v>86</v>
      </c>
      <c r="H1595" s="288" t="s">
        <v>1393</v>
      </c>
      <c r="I1595" s="288" t="s">
        <v>63</v>
      </c>
      <c r="J1595" s="287">
        <v>22</v>
      </c>
      <c r="K1595" s="287">
        <v>2</v>
      </c>
      <c r="L1595" s="288" t="s">
        <v>57</v>
      </c>
      <c r="M1595" s="288" t="s">
        <v>546</v>
      </c>
      <c r="N1595" s="288" t="s">
        <v>547</v>
      </c>
      <c r="O1595" s="288" t="s">
        <v>547</v>
      </c>
      <c r="P1595" s="288" t="s">
        <v>1387</v>
      </c>
      <c r="Q1595" s="289">
        <v>0</v>
      </c>
      <c r="R1595" s="289">
        <v>0</v>
      </c>
      <c r="S1595" s="289">
        <v>7380</v>
      </c>
      <c r="T1595" s="289">
        <v>7380</v>
      </c>
      <c r="U1595" s="289">
        <v>801</v>
      </c>
      <c r="V1595" s="287">
        <v>2017</v>
      </c>
      <c r="W1595" s="404"/>
      <c r="X1595" s="453" t="str">
        <f t="shared" si="24"/>
        <v/>
      </c>
      <c r="Y1595" s="267"/>
    </row>
    <row r="1596" spans="1:25" x14ac:dyDescent="0.2">
      <c r="A1596" s="287">
        <v>60754</v>
      </c>
      <c r="B1596" s="288" t="s">
        <v>38</v>
      </c>
      <c r="C1596" s="288" t="s">
        <v>1387</v>
      </c>
      <c r="D1596" s="288" t="s">
        <v>2333</v>
      </c>
      <c r="E1596" s="288" t="s">
        <v>2138</v>
      </c>
      <c r="F1596" s="287">
        <v>60281</v>
      </c>
      <c r="G1596" s="288" t="s">
        <v>86</v>
      </c>
      <c r="H1596" s="288" t="s">
        <v>1393</v>
      </c>
      <c r="I1596" s="288" t="s">
        <v>63</v>
      </c>
      <c r="J1596" s="287">
        <v>22</v>
      </c>
      <c r="K1596" s="287">
        <v>2</v>
      </c>
      <c r="L1596" s="288" t="s">
        <v>57</v>
      </c>
      <c r="M1596" s="288" t="s">
        <v>546</v>
      </c>
      <c r="N1596" s="288" t="s">
        <v>547</v>
      </c>
      <c r="O1596" s="288" t="s">
        <v>547</v>
      </c>
      <c r="P1596" s="288" t="s">
        <v>1387</v>
      </c>
      <c r="Q1596" s="289">
        <v>0</v>
      </c>
      <c r="R1596" s="289">
        <v>0</v>
      </c>
      <c r="S1596" s="289">
        <v>283</v>
      </c>
      <c r="T1596" s="289">
        <v>283</v>
      </c>
      <c r="U1596" s="289">
        <v>30.69</v>
      </c>
      <c r="V1596" s="287">
        <v>2017</v>
      </c>
      <c r="W1596" s="404"/>
      <c r="X1596" s="453" t="str">
        <f t="shared" si="24"/>
        <v/>
      </c>
      <c r="Y1596" s="267"/>
    </row>
    <row r="1597" spans="1:25" x14ac:dyDescent="0.2">
      <c r="A1597" s="287">
        <v>60756</v>
      </c>
      <c r="B1597" s="288" t="s">
        <v>38</v>
      </c>
      <c r="C1597" s="288" t="s">
        <v>1387</v>
      </c>
      <c r="D1597" s="288" t="s">
        <v>2170</v>
      </c>
      <c r="E1597" s="288" t="s">
        <v>2138</v>
      </c>
      <c r="F1597" s="287">
        <v>60281</v>
      </c>
      <c r="G1597" s="288" t="s">
        <v>86</v>
      </c>
      <c r="H1597" s="288" t="s">
        <v>1393</v>
      </c>
      <c r="I1597" s="288" t="s">
        <v>63</v>
      </c>
      <c r="J1597" s="287">
        <v>22</v>
      </c>
      <c r="K1597" s="287">
        <v>2</v>
      </c>
      <c r="L1597" s="288" t="s">
        <v>57</v>
      </c>
      <c r="M1597" s="288" t="s">
        <v>546</v>
      </c>
      <c r="N1597" s="288" t="s">
        <v>547</v>
      </c>
      <c r="O1597" s="288" t="s">
        <v>547</v>
      </c>
      <c r="P1597" s="288" t="s">
        <v>1387</v>
      </c>
      <c r="Q1597" s="289">
        <v>0</v>
      </c>
      <c r="R1597" s="289">
        <v>0</v>
      </c>
      <c r="S1597" s="289">
        <v>38077</v>
      </c>
      <c r="T1597" s="289">
        <v>38077</v>
      </c>
      <c r="U1597" s="289">
        <v>4133</v>
      </c>
      <c r="V1597" s="287">
        <v>2017</v>
      </c>
      <c r="W1597" s="404"/>
      <c r="X1597" s="453" t="str">
        <f t="shared" si="24"/>
        <v/>
      </c>
      <c r="Y1597" s="267"/>
    </row>
    <row r="1598" spans="1:25" x14ac:dyDescent="0.2">
      <c r="A1598" s="287">
        <v>60757</v>
      </c>
      <c r="B1598" s="288" t="s">
        <v>38</v>
      </c>
      <c r="C1598" s="288" t="s">
        <v>1387</v>
      </c>
      <c r="D1598" s="288" t="s">
        <v>2334</v>
      </c>
      <c r="E1598" s="288" t="s">
        <v>2138</v>
      </c>
      <c r="F1598" s="287">
        <v>60281</v>
      </c>
      <c r="G1598" s="288" t="s">
        <v>86</v>
      </c>
      <c r="H1598" s="288" t="s">
        <v>1393</v>
      </c>
      <c r="I1598" s="288" t="s">
        <v>63</v>
      </c>
      <c r="J1598" s="287">
        <v>22</v>
      </c>
      <c r="K1598" s="287">
        <v>2</v>
      </c>
      <c r="L1598" s="288" t="s">
        <v>57</v>
      </c>
      <c r="M1598" s="288" t="s">
        <v>546</v>
      </c>
      <c r="N1598" s="288" t="s">
        <v>547</v>
      </c>
      <c r="O1598" s="288" t="s">
        <v>547</v>
      </c>
      <c r="P1598" s="288" t="s">
        <v>1387</v>
      </c>
      <c r="Q1598" s="289">
        <v>0</v>
      </c>
      <c r="R1598" s="289">
        <v>0</v>
      </c>
      <c r="S1598" s="289">
        <v>11913</v>
      </c>
      <c r="T1598" s="289">
        <v>11913</v>
      </c>
      <c r="U1598" s="289">
        <v>1293</v>
      </c>
      <c r="V1598" s="287">
        <v>2017</v>
      </c>
      <c r="W1598" s="404"/>
      <c r="X1598" s="453" t="str">
        <f t="shared" si="24"/>
        <v/>
      </c>
      <c r="Y1598" s="267"/>
    </row>
    <row r="1599" spans="1:25" x14ac:dyDescent="0.2">
      <c r="A1599" s="287">
        <v>60775</v>
      </c>
      <c r="B1599" s="288" t="s">
        <v>38</v>
      </c>
      <c r="C1599" s="288" t="s">
        <v>1387</v>
      </c>
      <c r="D1599" s="288" t="s">
        <v>2335</v>
      </c>
      <c r="E1599" s="288" t="s">
        <v>2336</v>
      </c>
      <c r="F1599" s="287">
        <v>60461</v>
      </c>
      <c r="G1599" s="288" t="s">
        <v>86</v>
      </c>
      <c r="H1599" s="288" t="s">
        <v>1393</v>
      </c>
      <c r="I1599" s="288" t="s">
        <v>63</v>
      </c>
      <c r="J1599" s="287">
        <v>22</v>
      </c>
      <c r="K1599" s="287">
        <v>2</v>
      </c>
      <c r="L1599" s="288" t="s">
        <v>57</v>
      </c>
      <c r="M1599" s="288" t="s">
        <v>546</v>
      </c>
      <c r="N1599" s="288" t="s">
        <v>547</v>
      </c>
      <c r="O1599" s="288" t="s">
        <v>547</v>
      </c>
      <c r="P1599" s="288" t="s">
        <v>1387</v>
      </c>
      <c r="Q1599" s="289">
        <v>0</v>
      </c>
      <c r="R1599" s="289">
        <v>0</v>
      </c>
      <c r="S1599" s="289">
        <v>332</v>
      </c>
      <c r="T1599" s="289">
        <v>332</v>
      </c>
      <c r="U1599" s="289">
        <v>36</v>
      </c>
      <c r="V1599" s="287">
        <v>2017</v>
      </c>
      <c r="W1599" s="404"/>
      <c r="X1599" s="453" t="str">
        <f t="shared" si="24"/>
        <v/>
      </c>
      <c r="Y1599" s="267"/>
    </row>
    <row r="1600" spans="1:25" x14ac:dyDescent="0.2">
      <c r="A1600" s="287">
        <v>60799</v>
      </c>
      <c r="B1600" s="288" t="s">
        <v>38</v>
      </c>
      <c r="C1600" s="288" t="s">
        <v>1387</v>
      </c>
      <c r="D1600" s="288" t="s">
        <v>2337</v>
      </c>
      <c r="E1600" s="288" t="s">
        <v>2337</v>
      </c>
      <c r="F1600" s="287">
        <v>60479</v>
      </c>
      <c r="G1600" s="288" t="s">
        <v>86</v>
      </c>
      <c r="H1600" s="288" t="s">
        <v>1393</v>
      </c>
      <c r="I1600" s="288" t="s">
        <v>63</v>
      </c>
      <c r="J1600" s="287">
        <v>22</v>
      </c>
      <c r="K1600" s="287">
        <v>2</v>
      </c>
      <c r="L1600" s="288" t="s">
        <v>57</v>
      </c>
      <c r="M1600" s="288" t="s">
        <v>546</v>
      </c>
      <c r="N1600" s="288" t="s">
        <v>547</v>
      </c>
      <c r="O1600" s="288" t="s">
        <v>547</v>
      </c>
      <c r="P1600" s="288" t="s">
        <v>1387</v>
      </c>
      <c r="Q1600" s="289">
        <v>0</v>
      </c>
      <c r="R1600" s="289">
        <v>0</v>
      </c>
      <c r="S1600" s="289">
        <v>39136</v>
      </c>
      <c r="T1600" s="289">
        <v>39136</v>
      </c>
      <c r="U1600" s="289">
        <v>4248</v>
      </c>
      <c r="V1600" s="287">
        <v>2017</v>
      </c>
      <c r="W1600" s="404"/>
      <c r="X1600" s="453" t="str">
        <f t="shared" si="24"/>
        <v/>
      </c>
      <c r="Y1600" s="267"/>
    </row>
    <row r="1601" spans="1:25" x14ac:dyDescent="0.2">
      <c r="A1601" s="287">
        <v>60815</v>
      </c>
      <c r="B1601" s="288" t="s">
        <v>38</v>
      </c>
      <c r="C1601" s="288" t="s">
        <v>1387</v>
      </c>
      <c r="D1601" s="288" t="s">
        <v>2338</v>
      </c>
      <c r="E1601" s="288" t="s">
        <v>2061</v>
      </c>
      <c r="F1601" s="287">
        <v>60947</v>
      </c>
      <c r="G1601" s="288" t="s">
        <v>86</v>
      </c>
      <c r="H1601" s="288" t="s">
        <v>1393</v>
      </c>
      <c r="I1601" s="288" t="s">
        <v>63</v>
      </c>
      <c r="J1601" s="287">
        <v>22</v>
      </c>
      <c r="K1601" s="287">
        <v>2</v>
      </c>
      <c r="L1601" s="288" t="s">
        <v>57</v>
      </c>
      <c r="M1601" s="288" t="s">
        <v>2025</v>
      </c>
      <c r="N1601" s="288" t="s">
        <v>1211</v>
      </c>
      <c r="O1601" s="288" t="s">
        <v>87</v>
      </c>
      <c r="P1601" s="288" t="s">
        <v>1387</v>
      </c>
      <c r="Q1601" s="289">
        <v>0</v>
      </c>
      <c r="R1601" s="289">
        <v>0</v>
      </c>
      <c r="S1601" s="289">
        <v>0</v>
      </c>
      <c r="T1601" s="289">
        <v>0</v>
      </c>
      <c r="U1601" s="289">
        <v>0</v>
      </c>
      <c r="V1601" s="287">
        <v>2017</v>
      </c>
      <c r="W1601" s="404"/>
      <c r="X1601" s="453" t="str">
        <f t="shared" si="24"/>
        <v/>
      </c>
      <c r="Y1601" s="267"/>
    </row>
    <row r="1602" spans="1:25" x14ac:dyDescent="0.2">
      <c r="A1602" s="287">
        <v>60815</v>
      </c>
      <c r="B1602" s="288" t="s">
        <v>38</v>
      </c>
      <c r="C1602" s="288" t="s">
        <v>1387</v>
      </c>
      <c r="D1602" s="288" t="s">
        <v>2338</v>
      </c>
      <c r="E1602" s="288" t="s">
        <v>2061</v>
      </c>
      <c r="F1602" s="287">
        <v>60947</v>
      </c>
      <c r="G1602" s="288" t="s">
        <v>86</v>
      </c>
      <c r="H1602" s="288" t="s">
        <v>1393</v>
      </c>
      <c r="I1602" s="288" t="s">
        <v>63</v>
      </c>
      <c r="J1602" s="287">
        <v>22</v>
      </c>
      <c r="K1602" s="287">
        <v>2</v>
      </c>
      <c r="L1602" s="288" t="s">
        <v>57</v>
      </c>
      <c r="M1602" s="288" t="s">
        <v>546</v>
      </c>
      <c r="N1602" s="288" t="s">
        <v>547</v>
      </c>
      <c r="O1602" s="288" t="s">
        <v>547</v>
      </c>
      <c r="P1602" s="288" t="s">
        <v>1387</v>
      </c>
      <c r="Q1602" s="289">
        <v>0</v>
      </c>
      <c r="R1602" s="289">
        <v>0</v>
      </c>
      <c r="S1602" s="289">
        <v>0</v>
      </c>
      <c r="T1602" s="289">
        <v>0</v>
      </c>
      <c r="U1602" s="289">
        <v>0</v>
      </c>
      <c r="V1602" s="287">
        <v>2017</v>
      </c>
      <c r="W1602" s="404"/>
      <c r="X1602" s="453" t="str">
        <f t="shared" si="24"/>
        <v/>
      </c>
      <c r="Y1602" s="267"/>
    </row>
    <row r="1603" spans="1:25" x14ac:dyDescent="0.2">
      <c r="A1603" s="287">
        <v>60816</v>
      </c>
      <c r="B1603" s="288" t="s">
        <v>38</v>
      </c>
      <c r="C1603" s="288" t="s">
        <v>1387</v>
      </c>
      <c r="D1603" s="288" t="s">
        <v>2339</v>
      </c>
      <c r="E1603" s="288" t="s">
        <v>2340</v>
      </c>
      <c r="F1603" s="287">
        <v>61132</v>
      </c>
      <c r="G1603" s="288" t="s">
        <v>86</v>
      </c>
      <c r="H1603" s="288" t="s">
        <v>1393</v>
      </c>
      <c r="I1603" s="288" t="s">
        <v>63</v>
      </c>
      <c r="J1603" s="287">
        <v>22</v>
      </c>
      <c r="K1603" s="287">
        <v>2</v>
      </c>
      <c r="L1603" s="288" t="s">
        <v>57</v>
      </c>
      <c r="M1603" s="288" t="s">
        <v>546</v>
      </c>
      <c r="N1603" s="288" t="s">
        <v>547</v>
      </c>
      <c r="O1603" s="288" t="s">
        <v>547</v>
      </c>
      <c r="P1603" s="288" t="s">
        <v>1387</v>
      </c>
      <c r="Q1603" s="289">
        <v>0</v>
      </c>
      <c r="R1603" s="289">
        <v>0</v>
      </c>
      <c r="S1603" s="289">
        <v>14483</v>
      </c>
      <c r="T1603" s="289">
        <v>14483</v>
      </c>
      <c r="U1603" s="289">
        <v>1572</v>
      </c>
      <c r="V1603" s="287">
        <v>2017</v>
      </c>
      <c r="W1603" s="404"/>
      <c r="X1603" s="453" t="str">
        <f t="shared" si="24"/>
        <v/>
      </c>
      <c r="Y1603" s="267"/>
    </row>
    <row r="1604" spans="1:25" x14ac:dyDescent="0.2">
      <c r="A1604" s="287">
        <v>60817</v>
      </c>
      <c r="B1604" s="288" t="s">
        <v>38</v>
      </c>
      <c r="C1604" s="288" t="s">
        <v>1387</v>
      </c>
      <c r="D1604" s="288" t="s">
        <v>2171</v>
      </c>
      <c r="E1604" s="288" t="s">
        <v>2061</v>
      </c>
      <c r="F1604" s="287">
        <v>60947</v>
      </c>
      <c r="G1604" s="288" t="s">
        <v>62</v>
      </c>
      <c r="H1604" s="288" t="s">
        <v>1392</v>
      </c>
      <c r="I1604" s="288" t="s">
        <v>63</v>
      </c>
      <c r="J1604" s="287">
        <v>22</v>
      </c>
      <c r="K1604" s="287">
        <v>2</v>
      </c>
      <c r="L1604" s="288" t="s">
        <v>57</v>
      </c>
      <c r="M1604" s="288" t="s">
        <v>546</v>
      </c>
      <c r="N1604" s="288" t="s">
        <v>547</v>
      </c>
      <c r="O1604" s="288" t="s">
        <v>547</v>
      </c>
      <c r="P1604" s="288" t="s">
        <v>1387</v>
      </c>
      <c r="Q1604" s="289">
        <v>0</v>
      </c>
      <c r="R1604" s="289">
        <v>0</v>
      </c>
      <c r="S1604" s="289">
        <v>14657</v>
      </c>
      <c r="T1604" s="289">
        <v>14657</v>
      </c>
      <c r="U1604" s="289">
        <v>1591</v>
      </c>
      <c r="V1604" s="287">
        <v>2017</v>
      </c>
      <c r="W1604" s="404"/>
      <c r="X1604" s="453" t="str">
        <f t="shared" si="24"/>
        <v/>
      </c>
      <c r="Y1604" s="267"/>
    </row>
    <row r="1605" spans="1:25" x14ac:dyDescent="0.2">
      <c r="A1605" s="287">
        <v>60818</v>
      </c>
      <c r="B1605" s="288" t="s">
        <v>38</v>
      </c>
      <c r="C1605" s="288" t="s">
        <v>1387</v>
      </c>
      <c r="D1605" s="288" t="s">
        <v>2172</v>
      </c>
      <c r="E1605" s="288" t="s">
        <v>2061</v>
      </c>
      <c r="F1605" s="287">
        <v>60947</v>
      </c>
      <c r="G1605" s="288" t="s">
        <v>62</v>
      </c>
      <c r="H1605" s="288" t="s">
        <v>1392</v>
      </c>
      <c r="I1605" s="288" t="s">
        <v>63</v>
      </c>
      <c r="J1605" s="287">
        <v>22</v>
      </c>
      <c r="K1605" s="287">
        <v>2</v>
      </c>
      <c r="L1605" s="288" t="s">
        <v>57</v>
      </c>
      <c r="M1605" s="288" t="s">
        <v>546</v>
      </c>
      <c r="N1605" s="288" t="s">
        <v>547</v>
      </c>
      <c r="O1605" s="288" t="s">
        <v>547</v>
      </c>
      <c r="P1605" s="288" t="s">
        <v>1387</v>
      </c>
      <c r="Q1605" s="289">
        <v>0</v>
      </c>
      <c r="R1605" s="289">
        <v>0</v>
      </c>
      <c r="S1605" s="289">
        <v>0</v>
      </c>
      <c r="T1605" s="289">
        <v>0</v>
      </c>
      <c r="U1605" s="289">
        <v>0</v>
      </c>
      <c r="V1605" s="287">
        <v>2017</v>
      </c>
      <c r="W1605" s="404"/>
      <c r="X1605" s="453" t="str">
        <f t="shared" si="24"/>
        <v/>
      </c>
      <c r="Y1605" s="267"/>
    </row>
    <row r="1606" spans="1:25" x14ac:dyDescent="0.2">
      <c r="A1606" s="287">
        <v>60819</v>
      </c>
      <c r="B1606" s="288" t="s">
        <v>38</v>
      </c>
      <c r="C1606" s="288" t="s">
        <v>1387</v>
      </c>
      <c r="D1606" s="288" t="s">
        <v>2341</v>
      </c>
      <c r="E1606" s="288" t="s">
        <v>2342</v>
      </c>
      <c r="F1606" s="287">
        <v>61060</v>
      </c>
      <c r="G1606" s="288" t="s">
        <v>62</v>
      </c>
      <c r="H1606" s="288" t="s">
        <v>1392</v>
      </c>
      <c r="I1606" s="288" t="s">
        <v>63</v>
      </c>
      <c r="J1606" s="287">
        <v>22</v>
      </c>
      <c r="K1606" s="287">
        <v>2</v>
      </c>
      <c r="L1606" s="288" t="s">
        <v>57</v>
      </c>
      <c r="M1606" s="288" t="s">
        <v>546</v>
      </c>
      <c r="N1606" s="288" t="s">
        <v>547</v>
      </c>
      <c r="O1606" s="288" t="s">
        <v>547</v>
      </c>
      <c r="P1606" s="288" t="s">
        <v>1387</v>
      </c>
      <c r="Q1606" s="289">
        <v>0</v>
      </c>
      <c r="R1606" s="289">
        <v>0</v>
      </c>
      <c r="S1606" s="289">
        <v>0</v>
      </c>
      <c r="T1606" s="289">
        <v>0</v>
      </c>
      <c r="U1606" s="289">
        <v>0</v>
      </c>
      <c r="V1606" s="287">
        <v>2017</v>
      </c>
      <c r="W1606" s="404"/>
      <c r="X1606" s="453" t="str">
        <f t="shared" si="24"/>
        <v/>
      </c>
      <c r="Y1606" s="267"/>
    </row>
    <row r="1607" spans="1:25" x14ac:dyDescent="0.2">
      <c r="A1607" s="287">
        <v>60831</v>
      </c>
      <c r="B1607" s="288" t="s">
        <v>38</v>
      </c>
      <c r="C1607" s="288" t="s">
        <v>1387</v>
      </c>
      <c r="D1607" s="288" t="s">
        <v>2343</v>
      </c>
      <c r="E1607" s="288" t="s">
        <v>2344</v>
      </c>
      <c r="F1607" s="287">
        <v>61249</v>
      </c>
      <c r="G1607" s="288" t="s">
        <v>140</v>
      </c>
      <c r="H1607" s="288" t="s">
        <v>1393</v>
      </c>
      <c r="I1607" s="288" t="s">
        <v>63</v>
      </c>
      <c r="J1607" s="287">
        <v>22</v>
      </c>
      <c r="K1607" s="287">
        <v>2</v>
      </c>
      <c r="L1607" s="288" t="s">
        <v>57</v>
      </c>
      <c r="M1607" s="288" t="s">
        <v>56</v>
      </c>
      <c r="N1607" s="288" t="s">
        <v>73</v>
      </c>
      <c r="O1607" s="288" t="s">
        <v>54</v>
      </c>
      <c r="P1607" s="288" t="s">
        <v>45</v>
      </c>
      <c r="Q1607" s="289">
        <v>0</v>
      </c>
      <c r="R1607" s="289">
        <v>0</v>
      </c>
      <c r="S1607" s="289">
        <v>0</v>
      </c>
      <c r="T1607" s="289">
        <v>0</v>
      </c>
      <c r="U1607" s="289">
        <v>0</v>
      </c>
      <c r="V1607" s="287">
        <v>2017</v>
      </c>
      <c r="W1607" s="404"/>
      <c r="X1607" s="453" t="str">
        <f t="shared" ref="X1607:X1670" si="25">IF(OR(K1607&gt;3,T1607=0),"",IF(N1607="WDS",T1607/U1607,""))</f>
        <v/>
      </c>
      <c r="Y1607" s="267"/>
    </row>
    <row r="1608" spans="1:25" x14ac:dyDescent="0.2">
      <c r="A1608" s="287">
        <v>60854</v>
      </c>
      <c r="B1608" s="288" t="s">
        <v>38</v>
      </c>
      <c r="C1608" s="288" t="s">
        <v>1387</v>
      </c>
      <c r="D1608" s="288" t="s">
        <v>2345</v>
      </c>
      <c r="E1608" s="288" t="s">
        <v>2346</v>
      </c>
      <c r="F1608" s="287">
        <v>60513</v>
      </c>
      <c r="G1608" s="288" t="s">
        <v>86</v>
      </c>
      <c r="H1608" s="288" t="s">
        <v>1393</v>
      </c>
      <c r="I1608" s="288" t="s">
        <v>63</v>
      </c>
      <c r="J1608" s="287">
        <v>22</v>
      </c>
      <c r="K1608" s="287">
        <v>2</v>
      </c>
      <c r="L1608" s="288" t="s">
        <v>57</v>
      </c>
      <c r="M1608" s="288" t="s">
        <v>546</v>
      </c>
      <c r="N1608" s="288" t="s">
        <v>547</v>
      </c>
      <c r="O1608" s="288" t="s">
        <v>547</v>
      </c>
      <c r="P1608" s="288" t="s">
        <v>1387</v>
      </c>
      <c r="Q1608" s="289">
        <v>0</v>
      </c>
      <c r="R1608" s="289">
        <v>0</v>
      </c>
      <c r="S1608" s="289">
        <v>16620</v>
      </c>
      <c r="T1608" s="289">
        <v>16620</v>
      </c>
      <c r="U1608" s="289">
        <v>1804</v>
      </c>
      <c r="V1608" s="287">
        <v>2017</v>
      </c>
      <c r="W1608" s="404"/>
      <c r="X1608" s="453" t="str">
        <f t="shared" si="25"/>
        <v/>
      </c>
      <c r="Y1608" s="267"/>
    </row>
    <row r="1609" spans="1:25" x14ac:dyDescent="0.2">
      <c r="A1609" s="287">
        <v>60855</v>
      </c>
      <c r="B1609" s="288" t="s">
        <v>38</v>
      </c>
      <c r="C1609" s="288" t="s">
        <v>1387</v>
      </c>
      <c r="D1609" s="288" t="s">
        <v>2173</v>
      </c>
      <c r="E1609" s="288" t="s">
        <v>2174</v>
      </c>
      <c r="F1609" s="287">
        <v>60514</v>
      </c>
      <c r="G1609" s="288" t="s">
        <v>86</v>
      </c>
      <c r="H1609" s="288" t="s">
        <v>1393</v>
      </c>
      <c r="I1609" s="288" t="s">
        <v>63</v>
      </c>
      <c r="J1609" s="287">
        <v>22</v>
      </c>
      <c r="K1609" s="287">
        <v>2</v>
      </c>
      <c r="L1609" s="288" t="s">
        <v>57</v>
      </c>
      <c r="M1609" s="288" t="s">
        <v>546</v>
      </c>
      <c r="N1609" s="288" t="s">
        <v>547</v>
      </c>
      <c r="O1609" s="288" t="s">
        <v>547</v>
      </c>
      <c r="P1609" s="288" t="s">
        <v>1387</v>
      </c>
      <c r="Q1609" s="289">
        <v>0</v>
      </c>
      <c r="R1609" s="289">
        <v>0</v>
      </c>
      <c r="S1609" s="289">
        <v>36271</v>
      </c>
      <c r="T1609" s="289">
        <v>36271</v>
      </c>
      <c r="U1609" s="289">
        <v>3937</v>
      </c>
      <c r="V1609" s="287">
        <v>2017</v>
      </c>
      <c r="W1609" s="404"/>
      <c r="X1609" s="453" t="str">
        <f t="shared" si="25"/>
        <v/>
      </c>
      <c r="Y1609" s="267"/>
    </row>
    <row r="1610" spans="1:25" x14ac:dyDescent="0.2">
      <c r="A1610" s="287">
        <v>60858</v>
      </c>
      <c r="B1610" s="288" t="s">
        <v>38</v>
      </c>
      <c r="C1610" s="288" t="s">
        <v>1387</v>
      </c>
      <c r="D1610" s="288" t="s">
        <v>2175</v>
      </c>
      <c r="E1610" s="288" t="s">
        <v>2175</v>
      </c>
      <c r="F1610" s="287">
        <v>60517</v>
      </c>
      <c r="G1610" s="288" t="s">
        <v>86</v>
      </c>
      <c r="H1610" s="288" t="s">
        <v>1393</v>
      </c>
      <c r="I1610" s="288" t="s">
        <v>63</v>
      </c>
      <c r="J1610" s="287">
        <v>22</v>
      </c>
      <c r="K1610" s="287">
        <v>2</v>
      </c>
      <c r="L1610" s="288" t="s">
        <v>57</v>
      </c>
      <c r="M1610" s="288" t="s">
        <v>546</v>
      </c>
      <c r="N1610" s="288" t="s">
        <v>547</v>
      </c>
      <c r="O1610" s="288" t="s">
        <v>547</v>
      </c>
      <c r="P1610" s="288" t="s">
        <v>1387</v>
      </c>
      <c r="Q1610" s="289">
        <v>0</v>
      </c>
      <c r="R1610" s="289">
        <v>0</v>
      </c>
      <c r="S1610" s="289">
        <v>20739</v>
      </c>
      <c r="T1610" s="289">
        <v>20739</v>
      </c>
      <c r="U1610" s="289">
        <v>2251</v>
      </c>
      <c r="V1610" s="287">
        <v>2017</v>
      </c>
      <c r="W1610" s="404"/>
      <c r="X1610" s="453" t="str">
        <f t="shared" si="25"/>
        <v/>
      </c>
      <c r="Y1610" s="267"/>
    </row>
    <row r="1611" spans="1:25" x14ac:dyDescent="0.2">
      <c r="A1611" s="287">
        <v>60860</v>
      </c>
      <c r="B1611" s="288" t="s">
        <v>38</v>
      </c>
      <c r="C1611" s="288" t="s">
        <v>1387</v>
      </c>
      <c r="D1611" s="288" t="s">
        <v>2176</v>
      </c>
      <c r="E1611" s="288" t="s">
        <v>2177</v>
      </c>
      <c r="F1611" s="287">
        <v>60520</v>
      </c>
      <c r="G1611" s="288" t="s">
        <v>94</v>
      </c>
      <c r="H1611" s="288" t="s">
        <v>1393</v>
      </c>
      <c r="I1611" s="288" t="s">
        <v>63</v>
      </c>
      <c r="J1611" s="287">
        <v>22</v>
      </c>
      <c r="K1611" s="287">
        <v>2</v>
      </c>
      <c r="L1611" s="288" t="s">
        <v>57</v>
      </c>
      <c r="M1611" s="288" t="s">
        <v>546</v>
      </c>
      <c r="N1611" s="288" t="s">
        <v>547</v>
      </c>
      <c r="O1611" s="288" t="s">
        <v>547</v>
      </c>
      <c r="P1611" s="288" t="s">
        <v>1387</v>
      </c>
      <c r="Q1611" s="289">
        <v>0</v>
      </c>
      <c r="R1611" s="289">
        <v>0</v>
      </c>
      <c r="S1611" s="289">
        <v>13664</v>
      </c>
      <c r="T1611" s="289">
        <v>13664</v>
      </c>
      <c r="U1611" s="289">
        <v>1483</v>
      </c>
      <c r="V1611" s="287">
        <v>2017</v>
      </c>
      <c r="W1611" s="404"/>
      <c r="X1611" s="453" t="str">
        <f t="shared" si="25"/>
        <v/>
      </c>
      <c r="Y1611" s="267"/>
    </row>
    <row r="1612" spans="1:25" x14ac:dyDescent="0.2">
      <c r="A1612" s="287">
        <v>60865</v>
      </c>
      <c r="B1612" s="288" t="s">
        <v>38</v>
      </c>
      <c r="C1612" s="288" t="s">
        <v>1387</v>
      </c>
      <c r="D1612" s="288" t="s">
        <v>2178</v>
      </c>
      <c r="E1612" s="288" t="s">
        <v>2178</v>
      </c>
      <c r="F1612" s="287">
        <v>60521</v>
      </c>
      <c r="G1612" s="288" t="s">
        <v>86</v>
      </c>
      <c r="H1612" s="288" t="s">
        <v>1393</v>
      </c>
      <c r="I1612" s="288" t="s">
        <v>63</v>
      </c>
      <c r="J1612" s="287">
        <v>22</v>
      </c>
      <c r="K1612" s="287">
        <v>2</v>
      </c>
      <c r="L1612" s="288" t="s">
        <v>57</v>
      </c>
      <c r="M1612" s="288" t="s">
        <v>76</v>
      </c>
      <c r="N1612" s="288" t="s">
        <v>77</v>
      </c>
      <c r="O1612" s="288" t="s">
        <v>77</v>
      </c>
      <c r="P1612" s="288" t="s">
        <v>1387</v>
      </c>
      <c r="Q1612" s="289">
        <v>0</v>
      </c>
      <c r="R1612" s="289">
        <v>0</v>
      </c>
      <c r="S1612" s="289">
        <v>71235</v>
      </c>
      <c r="T1612" s="289">
        <v>71235</v>
      </c>
      <c r="U1612" s="289">
        <v>7732</v>
      </c>
      <c r="V1612" s="287">
        <v>2017</v>
      </c>
      <c r="W1612" s="404"/>
      <c r="X1612" s="453" t="str">
        <f t="shared" si="25"/>
        <v/>
      </c>
      <c r="Y1612" s="267"/>
    </row>
    <row r="1613" spans="1:25" x14ac:dyDescent="0.2">
      <c r="A1613" s="287">
        <v>60866</v>
      </c>
      <c r="B1613" s="288" t="s">
        <v>38</v>
      </c>
      <c r="C1613" s="288" t="s">
        <v>1387</v>
      </c>
      <c r="D1613" s="288" t="s">
        <v>2179</v>
      </c>
      <c r="E1613" s="288" t="s">
        <v>2180</v>
      </c>
      <c r="F1613" s="287">
        <v>60484</v>
      </c>
      <c r="G1613" s="288" t="s">
        <v>86</v>
      </c>
      <c r="H1613" s="288" t="s">
        <v>1393</v>
      </c>
      <c r="I1613" s="288" t="s">
        <v>63</v>
      </c>
      <c r="J1613" s="287">
        <v>22</v>
      </c>
      <c r="K1613" s="287">
        <v>2</v>
      </c>
      <c r="L1613" s="288" t="s">
        <v>57</v>
      </c>
      <c r="M1613" s="288" t="s">
        <v>546</v>
      </c>
      <c r="N1613" s="288" t="s">
        <v>547</v>
      </c>
      <c r="O1613" s="288" t="s">
        <v>547</v>
      </c>
      <c r="P1613" s="288" t="s">
        <v>1387</v>
      </c>
      <c r="Q1613" s="289">
        <v>0</v>
      </c>
      <c r="R1613" s="289">
        <v>0</v>
      </c>
      <c r="S1613" s="289">
        <v>20001</v>
      </c>
      <c r="T1613" s="289">
        <v>20001</v>
      </c>
      <c r="U1613" s="289">
        <v>2171</v>
      </c>
      <c r="V1613" s="287">
        <v>2017</v>
      </c>
      <c r="W1613" s="404"/>
      <c r="X1613" s="453" t="str">
        <f t="shared" si="25"/>
        <v/>
      </c>
      <c r="Y1613" s="267"/>
    </row>
    <row r="1614" spans="1:25" x14ac:dyDescent="0.2">
      <c r="A1614" s="287">
        <v>60867</v>
      </c>
      <c r="B1614" s="288" t="s">
        <v>38</v>
      </c>
      <c r="C1614" s="288" t="s">
        <v>1387</v>
      </c>
      <c r="D1614" s="288" t="s">
        <v>2181</v>
      </c>
      <c r="E1614" s="288" t="s">
        <v>1855</v>
      </c>
      <c r="F1614" s="287">
        <v>59232</v>
      </c>
      <c r="G1614" s="288" t="s">
        <v>86</v>
      </c>
      <c r="H1614" s="288" t="s">
        <v>1393</v>
      </c>
      <c r="I1614" s="288" t="s">
        <v>63</v>
      </c>
      <c r="J1614" s="287">
        <v>22</v>
      </c>
      <c r="K1614" s="287">
        <v>2</v>
      </c>
      <c r="L1614" s="288" t="s">
        <v>57</v>
      </c>
      <c r="M1614" s="288" t="s">
        <v>546</v>
      </c>
      <c r="N1614" s="288" t="s">
        <v>547</v>
      </c>
      <c r="O1614" s="288" t="s">
        <v>547</v>
      </c>
      <c r="P1614" s="288" t="s">
        <v>1387</v>
      </c>
      <c r="Q1614" s="289">
        <v>0</v>
      </c>
      <c r="R1614" s="289">
        <v>0</v>
      </c>
      <c r="S1614" s="289">
        <v>54560</v>
      </c>
      <c r="T1614" s="289">
        <v>54560</v>
      </c>
      <c r="U1614" s="289">
        <v>5922</v>
      </c>
      <c r="V1614" s="287">
        <v>2017</v>
      </c>
      <c r="W1614" s="404"/>
      <c r="X1614" s="453" t="str">
        <f t="shared" si="25"/>
        <v/>
      </c>
      <c r="Y1614" s="267"/>
    </row>
    <row r="1615" spans="1:25" x14ac:dyDescent="0.2">
      <c r="A1615" s="287">
        <v>60874</v>
      </c>
      <c r="B1615" s="288" t="s">
        <v>38</v>
      </c>
      <c r="C1615" s="288" t="s">
        <v>1387</v>
      </c>
      <c r="D1615" s="288" t="s">
        <v>2182</v>
      </c>
      <c r="E1615" s="288" t="s">
        <v>141</v>
      </c>
      <c r="F1615" s="287">
        <v>7601</v>
      </c>
      <c r="G1615" s="288" t="s">
        <v>94</v>
      </c>
      <c r="H1615" s="288" t="s">
        <v>1393</v>
      </c>
      <c r="I1615" s="288" t="s">
        <v>63</v>
      </c>
      <c r="J1615" s="287">
        <v>22</v>
      </c>
      <c r="K1615" s="287">
        <v>1</v>
      </c>
      <c r="L1615" s="288" t="s">
        <v>39</v>
      </c>
      <c r="M1615" s="288" t="s">
        <v>546</v>
      </c>
      <c r="N1615" s="288" t="s">
        <v>547</v>
      </c>
      <c r="O1615" s="288" t="s">
        <v>547</v>
      </c>
      <c r="P1615" s="288" t="s">
        <v>1387</v>
      </c>
      <c r="Q1615" s="289">
        <v>0</v>
      </c>
      <c r="R1615" s="289">
        <v>0</v>
      </c>
      <c r="S1615" s="289">
        <v>67569</v>
      </c>
      <c r="T1615" s="289">
        <v>67569</v>
      </c>
      <c r="U1615" s="289">
        <v>7334</v>
      </c>
      <c r="V1615" s="287">
        <v>2017</v>
      </c>
      <c r="W1615" s="404"/>
      <c r="X1615" s="453" t="str">
        <f t="shared" si="25"/>
        <v/>
      </c>
      <c r="Y1615" s="267"/>
    </row>
    <row r="1616" spans="1:25" x14ac:dyDescent="0.2">
      <c r="A1616" s="287">
        <v>60875</v>
      </c>
      <c r="B1616" s="288" t="s">
        <v>38</v>
      </c>
      <c r="C1616" s="288" t="s">
        <v>1387</v>
      </c>
      <c r="D1616" s="288" t="s">
        <v>2183</v>
      </c>
      <c r="E1616" s="288" t="s">
        <v>141</v>
      </c>
      <c r="F1616" s="287">
        <v>7601</v>
      </c>
      <c r="G1616" s="288" t="s">
        <v>94</v>
      </c>
      <c r="H1616" s="288" t="s">
        <v>1393</v>
      </c>
      <c r="I1616" s="288" t="s">
        <v>63</v>
      </c>
      <c r="J1616" s="287">
        <v>22</v>
      </c>
      <c r="K1616" s="287">
        <v>1</v>
      </c>
      <c r="L1616" s="288" t="s">
        <v>39</v>
      </c>
      <c r="M1616" s="288" t="s">
        <v>546</v>
      </c>
      <c r="N1616" s="288" t="s">
        <v>547</v>
      </c>
      <c r="O1616" s="288" t="s">
        <v>547</v>
      </c>
      <c r="P1616" s="288" t="s">
        <v>1387</v>
      </c>
      <c r="Q1616" s="289">
        <v>0</v>
      </c>
      <c r="R1616" s="289">
        <v>0</v>
      </c>
      <c r="S1616" s="289">
        <v>62613</v>
      </c>
      <c r="T1616" s="289">
        <v>62613</v>
      </c>
      <c r="U1616" s="289">
        <v>6796</v>
      </c>
      <c r="V1616" s="287">
        <v>2017</v>
      </c>
      <c r="W1616" s="404"/>
      <c r="X1616" s="453" t="str">
        <f t="shared" si="25"/>
        <v/>
      </c>
      <c r="Y1616" s="267"/>
    </row>
    <row r="1617" spans="1:25" x14ac:dyDescent="0.2">
      <c r="A1617" s="287">
        <v>60877</v>
      </c>
      <c r="B1617" s="288" t="s">
        <v>38</v>
      </c>
      <c r="C1617" s="288" t="s">
        <v>1387</v>
      </c>
      <c r="D1617" s="288" t="s">
        <v>2184</v>
      </c>
      <c r="E1617" s="288" t="s">
        <v>141</v>
      </c>
      <c r="F1617" s="287">
        <v>7601</v>
      </c>
      <c r="G1617" s="288" t="s">
        <v>94</v>
      </c>
      <c r="H1617" s="288" t="s">
        <v>1393</v>
      </c>
      <c r="I1617" s="288" t="s">
        <v>63</v>
      </c>
      <c r="J1617" s="287">
        <v>22</v>
      </c>
      <c r="K1617" s="287">
        <v>1</v>
      </c>
      <c r="L1617" s="288" t="s">
        <v>39</v>
      </c>
      <c r="M1617" s="288" t="s">
        <v>546</v>
      </c>
      <c r="N1617" s="288" t="s">
        <v>547</v>
      </c>
      <c r="O1617" s="288" t="s">
        <v>547</v>
      </c>
      <c r="P1617" s="288" t="s">
        <v>1387</v>
      </c>
      <c r="Q1617" s="289">
        <v>0</v>
      </c>
      <c r="R1617" s="289">
        <v>0</v>
      </c>
      <c r="S1617" s="289">
        <v>65072</v>
      </c>
      <c r="T1617" s="289">
        <v>65072</v>
      </c>
      <c r="U1617" s="289">
        <v>7063</v>
      </c>
      <c r="V1617" s="287">
        <v>2017</v>
      </c>
      <c r="W1617" s="404"/>
      <c r="X1617" s="453" t="str">
        <f t="shared" si="25"/>
        <v/>
      </c>
      <c r="Y1617" s="267"/>
    </row>
    <row r="1618" spans="1:25" x14ac:dyDescent="0.2">
      <c r="A1618" s="287">
        <v>60878</v>
      </c>
      <c r="B1618" s="288" t="s">
        <v>38</v>
      </c>
      <c r="C1618" s="288" t="s">
        <v>1387</v>
      </c>
      <c r="D1618" s="288" t="s">
        <v>2347</v>
      </c>
      <c r="E1618" s="288" t="s">
        <v>2185</v>
      </c>
      <c r="F1618" s="287">
        <v>60529</v>
      </c>
      <c r="G1618" s="288" t="s">
        <v>86</v>
      </c>
      <c r="H1618" s="288" t="s">
        <v>1393</v>
      </c>
      <c r="I1618" s="288" t="s">
        <v>63</v>
      </c>
      <c r="J1618" s="287">
        <v>22</v>
      </c>
      <c r="K1618" s="287">
        <v>2</v>
      </c>
      <c r="L1618" s="288" t="s">
        <v>57</v>
      </c>
      <c r="M1618" s="288" t="s">
        <v>546</v>
      </c>
      <c r="N1618" s="288" t="s">
        <v>547</v>
      </c>
      <c r="O1618" s="288" t="s">
        <v>547</v>
      </c>
      <c r="P1618" s="288" t="s">
        <v>1387</v>
      </c>
      <c r="Q1618" s="289">
        <v>0</v>
      </c>
      <c r="R1618" s="289">
        <v>0</v>
      </c>
      <c r="S1618" s="289">
        <v>28265</v>
      </c>
      <c r="T1618" s="289">
        <v>28265</v>
      </c>
      <c r="U1618" s="289">
        <v>3068</v>
      </c>
      <c r="V1618" s="287">
        <v>2017</v>
      </c>
      <c r="W1618" s="404"/>
      <c r="X1618" s="453" t="str">
        <f t="shared" si="25"/>
        <v/>
      </c>
      <c r="Y1618" s="267"/>
    </row>
    <row r="1619" spans="1:25" x14ac:dyDescent="0.2">
      <c r="A1619" s="287">
        <v>60879</v>
      </c>
      <c r="B1619" s="288" t="s">
        <v>38</v>
      </c>
      <c r="C1619" s="288" t="s">
        <v>1387</v>
      </c>
      <c r="D1619" s="288" t="s">
        <v>2348</v>
      </c>
      <c r="E1619" s="288" t="s">
        <v>2186</v>
      </c>
      <c r="F1619" s="287">
        <v>60530</v>
      </c>
      <c r="G1619" s="288" t="s">
        <v>86</v>
      </c>
      <c r="H1619" s="288" t="s">
        <v>1393</v>
      </c>
      <c r="I1619" s="288" t="s">
        <v>63</v>
      </c>
      <c r="J1619" s="287">
        <v>22</v>
      </c>
      <c r="K1619" s="287">
        <v>2</v>
      </c>
      <c r="L1619" s="288" t="s">
        <v>57</v>
      </c>
      <c r="M1619" s="288" t="s">
        <v>546</v>
      </c>
      <c r="N1619" s="288" t="s">
        <v>547</v>
      </c>
      <c r="O1619" s="288" t="s">
        <v>547</v>
      </c>
      <c r="P1619" s="288" t="s">
        <v>1387</v>
      </c>
      <c r="Q1619" s="289">
        <v>0</v>
      </c>
      <c r="R1619" s="289">
        <v>0</v>
      </c>
      <c r="S1619" s="289">
        <v>21190</v>
      </c>
      <c r="T1619" s="289">
        <v>21190</v>
      </c>
      <c r="U1619" s="289">
        <v>2300</v>
      </c>
      <c r="V1619" s="287">
        <v>2017</v>
      </c>
      <c r="W1619" s="404"/>
      <c r="X1619" s="453" t="str">
        <f t="shared" si="25"/>
        <v/>
      </c>
      <c r="Y1619" s="267"/>
    </row>
    <row r="1620" spans="1:25" x14ac:dyDescent="0.2">
      <c r="A1620" s="287">
        <v>60880</v>
      </c>
      <c r="B1620" s="288" t="s">
        <v>38</v>
      </c>
      <c r="C1620" s="288" t="s">
        <v>1387</v>
      </c>
      <c r="D1620" s="288" t="s">
        <v>2187</v>
      </c>
      <c r="E1620" s="288" t="s">
        <v>2188</v>
      </c>
      <c r="F1620" s="287">
        <v>60911</v>
      </c>
      <c r="G1620" s="288" t="s">
        <v>46</v>
      </c>
      <c r="H1620" s="288" t="s">
        <v>1393</v>
      </c>
      <c r="I1620" s="288" t="s">
        <v>63</v>
      </c>
      <c r="J1620" s="287">
        <v>22</v>
      </c>
      <c r="K1620" s="287">
        <v>2</v>
      </c>
      <c r="L1620" s="288" t="s">
        <v>57</v>
      </c>
      <c r="M1620" s="288" t="s">
        <v>546</v>
      </c>
      <c r="N1620" s="288" t="s">
        <v>547</v>
      </c>
      <c r="O1620" s="288" t="s">
        <v>547</v>
      </c>
      <c r="P1620" s="288" t="s">
        <v>1387</v>
      </c>
      <c r="Q1620" s="289">
        <v>0</v>
      </c>
      <c r="R1620" s="289">
        <v>0</v>
      </c>
      <c r="S1620" s="289">
        <v>30119</v>
      </c>
      <c r="T1620" s="289">
        <v>30119</v>
      </c>
      <c r="U1620" s="289">
        <v>3269</v>
      </c>
      <c r="V1620" s="287">
        <v>2017</v>
      </c>
      <c r="W1620" s="404"/>
      <c r="X1620" s="453" t="str">
        <f t="shared" si="25"/>
        <v/>
      </c>
      <c r="Y1620" s="267"/>
    </row>
    <row r="1621" spans="1:25" x14ac:dyDescent="0.2">
      <c r="A1621" s="287">
        <v>60904</v>
      </c>
      <c r="B1621" s="288" t="s">
        <v>38</v>
      </c>
      <c r="C1621" s="288" t="s">
        <v>1387</v>
      </c>
      <c r="D1621" s="288" t="s">
        <v>2349</v>
      </c>
      <c r="E1621" s="288" t="s">
        <v>2061</v>
      </c>
      <c r="F1621" s="287">
        <v>60947</v>
      </c>
      <c r="G1621" s="288" t="s">
        <v>62</v>
      </c>
      <c r="H1621" s="288" t="s">
        <v>1392</v>
      </c>
      <c r="I1621" s="288" t="s">
        <v>63</v>
      </c>
      <c r="J1621" s="287">
        <v>22</v>
      </c>
      <c r="K1621" s="287">
        <v>2</v>
      </c>
      <c r="L1621" s="288" t="s">
        <v>57</v>
      </c>
      <c r="M1621" s="288" t="s">
        <v>546</v>
      </c>
      <c r="N1621" s="288" t="s">
        <v>547</v>
      </c>
      <c r="O1621" s="288" t="s">
        <v>547</v>
      </c>
      <c r="P1621" s="288" t="s">
        <v>1387</v>
      </c>
      <c r="Q1621" s="289">
        <v>0</v>
      </c>
      <c r="R1621" s="289">
        <v>0</v>
      </c>
      <c r="S1621" s="289">
        <v>0</v>
      </c>
      <c r="T1621" s="289">
        <v>0</v>
      </c>
      <c r="U1621" s="289">
        <v>0</v>
      </c>
      <c r="V1621" s="287">
        <v>2017</v>
      </c>
      <c r="W1621" s="404"/>
      <c r="X1621" s="453" t="str">
        <f t="shared" si="25"/>
        <v/>
      </c>
      <c r="Y1621" s="267"/>
    </row>
    <row r="1622" spans="1:25" x14ac:dyDescent="0.2">
      <c r="A1622" s="287">
        <v>60906</v>
      </c>
      <c r="B1622" s="288" t="s">
        <v>38</v>
      </c>
      <c r="C1622" s="288" t="s">
        <v>1387</v>
      </c>
      <c r="D1622" s="288" t="s">
        <v>2189</v>
      </c>
      <c r="E1622" s="288" t="s">
        <v>2190</v>
      </c>
      <c r="F1622" s="287">
        <v>60471</v>
      </c>
      <c r="G1622" s="288" t="s">
        <v>86</v>
      </c>
      <c r="H1622" s="288" t="s">
        <v>1393</v>
      </c>
      <c r="I1622" s="288" t="s">
        <v>63</v>
      </c>
      <c r="J1622" s="287">
        <v>22</v>
      </c>
      <c r="K1622" s="287">
        <v>2</v>
      </c>
      <c r="L1622" s="288" t="s">
        <v>57</v>
      </c>
      <c r="M1622" s="288" t="s">
        <v>546</v>
      </c>
      <c r="N1622" s="288" t="s">
        <v>547</v>
      </c>
      <c r="O1622" s="288" t="s">
        <v>547</v>
      </c>
      <c r="P1622" s="288" t="s">
        <v>1387</v>
      </c>
      <c r="Q1622" s="289">
        <v>0</v>
      </c>
      <c r="R1622" s="289">
        <v>0</v>
      </c>
      <c r="S1622" s="289">
        <v>54449</v>
      </c>
      <c r="T1622" s="289">
        <v>54449</v>
      </c>
      <c r="U1622" s="289">
        <v>5910</v>
      </c>
      <c r="V1622" s="287">
        <v>2017</v>
      </c>
      <c r="W1622" s="404"/>
      <c r="X1622" s="453" t="str">
        <f t="shared" si="25"/>
        <v/>
      </c>
      <c r="Y1622" s="267"/>
    </row>
    <row r="1623" spans="1:25" x14ac:dyDescent="0.2">
      <c r="A1623" s="287">
        <v>60908</v>
      </c>
      <c r="B1623" s="288" t="s">
        <v>38</v>
      </c>
      <c r="C1623" s="288" t="s">
        <v>1387</v>
      </c>
      <c r="D1623" s="288" t="s">
        <v>2350</v>
      </c>
      <c r="E1623" s="288" t="s">
        <v>2351</v>
      </c>
      <c r="F1623" s="287">
        <v>60541</v>
      </c>
      <c r="G1623" s="288" t="s">
        <v>86</v>
      </c>
      <c r="H1623" s="288" t="s">
        <v>1393</v>
      </c>
      <c r="I1623" s="288" t="s">
        <v>63</v>
      </c>
      <c r="J1623" s="287">
        <v>22</v>
      </c>
      <c r="K1623" s="287">
        <v>2</v>
      </c>
      <c r="L1623" s="288" t="s">
        <v>57</v>
      </c>
      <c r="M1623" s="288" t="s">
        <v>546</v>
      </c>
      <c r="N1623" s="288" t="s">
        <v>547</v>
      </c>
      <c r="O1623" s="288" t="s">
        <v>547</v>
      </c>
      <c r="P1623" s="288" t="s">
        <v>1387</v>
      </c>
      <c r="Q1623" s="289">
        <v>0</v>
      </c>
      <c r="R1623" s="289">
        <v>0</v>
      </c>
      <c r="S1623" s="289">
        <v>2082</v>
      </c>
      <c r="T1623" s="289">
        <v>2082</v>
      </c>
      <c r="U1623" s="289">
        <v>226</v>
      </c>
      <c r="V1623" s="287">
        <v>2017</v>
      </c>
      <c r="W1623" s="404"/>
      <c r="X1623" s="453" t="str">
        <f t="shared" si="25"/>
        <v/>
      </c>
      <c r="Y1623" s="267"/>
    </row>
    <row r="1624" spans="1:25" x14ac:dyDescent="0.2">
      <c r="A1624" s="287">
        <v>60909</v>
      </c>
      <c r="B1624" s="288" t="s">
        <v>38</v>
      </c>
      <c r="C1624" s="288" t="s">
        <v>1387</v>
      </c>
      <c r="D1624" s="288" t="s">
        <v>2191</v>
      </c>
      <c r="E1624" s="288" t="s">
        <v>2192</v>
      </c>
      <c r="F1624" s="287">
        <v>60166</v>
      </c>
      <c r="G1624" s="288" t="s">
        <v>46</v>
      </c>
      <c r="H1624" s="288" t="s">
        <v>1393</v>
      </c>
      <c r="I1624" s="288" t="s">
        <v>63</v>
      </c>
      <c r="J1624" s="287">
        <v>22</v>
      </c>
      <c r="K1624" s="287">
        <v>2</v>
      </c>
      <c r="L1624" s="288" t="s">
        <v>57</v>
      </c>
      <c r="M1624" s="288" t="s">
        <v>546</v>
      </c>
      <c r="N1624" s="288" t="s">
        <v>547</v>
      </c>
      <c r="O1624" s="288" t="s">
        <v>547</v>
      </c>
      <c r="P1624" s="288" t="s">
        <v>1387</v>
      </c>
      <c r="Q1624" s="289">
        <v>0</v>
      </c>
      <c r="R1624" s="289">
        <v>0</v>
      </c>
      <c r="S1624" s="289">
        <v>13498</v>
      </c>
      <c r="T1624" s="289">
        <v>13498</v>
      </c>
      <c r="U1624" s="289">
        <v>1465</v>
      </c>
      <c r="V1624" s="287">
        <v>2017</v>
      </c>
      <c r="W1624" s="404"/>
      <c r="X1624" s="453" t="str">
        <f t="shared" si="25"/>
        <v/>
      </c>
      <c r="Y1624" s="267"/>
    </row>
    <row r="1625" spans="1:25" x14ac:dyDescent="0.2">
      <c r="A1625" s="287">
        <v>60912</v>
      </c>
      <c r="B1625" s="288" t="s">
        <v>38</v>
      </c>
      <c r="C1625" s="288" t="s">
        <v>1387</v>
      </c>
      <c r="D1625" s="288" t="s">
        <v>2193</v>
      </c>
      <c r="E1625" s="288" t="s">
        <v>2194</v>
      </c>
      <c r="F1625" s="287">
        <v>60571</v>
      </c>
      <c r="G1625" s="288" t="s">
        <v>94</v>
      </c>
      <c r="H1625" s="288" t="s">
        <v>1393</v>
      </c>
      <c r="I1625" s="288" t="s">
        <v>63</v>
      </c>
      <c r="J1625" s="287">
        <v>22</v>
      </c>
      <c r="K1625" s="287">
        <v>2</v>
      </c>
      <c r="L1625" s="288" t="s">
        <v>57</v>
      </c>
      <c r="M1625" s="288" t="s">
        <v>546</v>
      </c>
      <c r="N1625" s="288" t="s">
        <v>547</v>
      </c>
      <c r="O1625" s="288" t="s">
        <v>547</v>
      </c>
      <c r="P1625" s="288" t="s">
        <v>1387</v>
      </c>
      <c r="Q1625" s="289">
        <v>0</v>
      </c>
      <c r="R1625" s="289">
        <v>0</v>
      </c>
      <c r="S1625" s="289">
        <v>31675</v>
      </c>
      <c r="T1625" s="289">
        <v>31675</v>
      </c>
      <c r="U1625" s="289">
        <v>3438</v>
      </c>
      <c r="V1625" s="287">
        <v>2017</v>
      </c>
      <c r="W1625" s="404"/>
      <c r="X1625" s="453" t="str">
        <f t="shared" si="25"/>
        <v/>
      </c>
      <c r="Y1625" s="267"/>
    </row>
    <row r="1626" spans="1:25" x14ac:dyDescent="0.2">
      <c r="A1626" s="287">
        <v>60954</v>
      </c>
      <c r="B1626" s="288" t="s">
        <v>38</v>
      </c>
      <c r="C1626" s="288" t="s">
        <v>1387</v>
      </c>
      <c r="D1626" s="288" t="s">
        <v>2352</v>
      </c>
      <c r="E1626" s="288" t="s">
        <v>2177</v>
      </c>
      <c r="F1626" s="287">
        <v>60520</v>
      </c>
      <c r="G1626" s="288" t="s">
        <v>94</v>
      </c>
      <c r="H1626" s="288" t="s">
        <v>1393</v>
      </c>
      <c r="I1626" s="288" t="s">
        <v>63</v>
      </c>
      <c r="J1626" s="287">
        <v>22</v>
      </c>
      <c r="K1626" s="287">
        <v>2</v>
      </c>
      <c r="L1626" s="288" t="s">
        <v>57</v>
      </c>
      <c r="M1626" s="288" t="s">
        <v>546</v>
      </c>
      <c r="N1626" s="288" t="s">
        <v>547</v>
      </c>
      <c r="O1626" s="288" t="s">
        <v>547</v>
      </c>
      <c r="P1626" s="288" t="s">
        <v>1387</v>
      </c>
      <c r="Q1626" s="289">
        <v>0</v>
      </c>
      <c r="R1626" s="289">
        <v>0</v>
      </c>
      <c r="S1626" s="289">
        <v>277</v>
      </c>
      <c r="T1626" s="289">
        <v>277</v>
      </c>
      <c r="U1626" s="289">
        <v>30</v>
      </c>
      <c r="V1626" s="287">
        <v>2017</v>
      </c>
      <c r="W1626" s="404"/>
      <c r="X1626" s="453" t="str">
        <f t="shared" si="25"/>
        <v/>
      </c>
      <c r="Y1626" s="267"/>
    </row>
    <row r="1627" spans="1:25" x14ac:dyDescent="0.2">
      <c r="A1627" s="287">
        <v>60959</v>
      </c>
      <c r="B1627" s="288" t="s">
        <v>38</v>
      </c>
      <c r="C1627" s="288" t="s">
        <v>1387</v>
      </c>
      <c r="D1627" s="288" t="s">
        <v>2195</v>
      </c>
      <c r="E1627" s="288" t="s">
        <v>2196</v>
      </c>
      <c r="F1627" s="287">
        <v>58375</v>
      </c>
      <c r="G1627" s="288" t="s">
        <v>86</v>
      </c>
      <c r="H1627" s="288" t="s">
        <v>1393</v>
      </c>
      <c r="I1627" s="288" t="s">
        <v>63</v>
      </c>
      <c r="J1627" s="287">
        <v>22</v>
      </c>
      <c r="K1627" s="287">
        <v>1</v>
      </c>
      <c r="L1627" s="288" t="s">
        <v>39</v>
      </c>
      <c r="M1627" s="288" t="s">
        <v>2025</v>
      </c>
      <c r="N1627" s="288" t="s">
        <v>1211</v>
      </c>
      <c r="O1627" s="288" t="s">
        <v>87</v>
      </c>
      <c r="P1627" s="288" t="s">
        <v>1387</v>
      </c>
      <c r="Q1627" s="289">
        <v>284</v>
      </c>
      <c r="R1627" s="289">
        <v>284</v>
      </c>
      <c r="S1627" s="289">
        <v>0</v>
      </c>
      <c r="T1627" s="289">
        <v>0</v>
      </c>
      <c r="U1627" s="289">
        <v>-140</v>
      </c>
      <c r="V1627" s="287">
        <v>2017</v>
      </c>
      <c r="W1627" s="404"/>
      <c r="X1627" s="453" t="str">
        <f t="shared" si="25"/>
        <v/>
      </c>
      <c r="Y1627" s="267"/>
    </row>
    <row r="1628" spans="1:25" x14ac:dyDescent="0.2">
      <c r="A1628" s="287">
        <v>60967</v>
      </c>
      <c r="B1628" s="288" t="s">
        <v>38</v>
      </c>
      <c r="C1628" s="288" t="s">
        <v>1387</v>
      </c>
      <c r="D1628" s="288" t="s">
        <v>2197</v>
      </c>
      <c r="E1628" s="288" t="s">
        <v>2198</v>
      </c>
      <c r="F1628" s="287">
        <v>60584</v>
      </c>
      <c r="G1628" s="288" t="s">
        <v>62</v>
      </c>
      <c r="H1628" s="288" t="s">
        <v>1392</v>
      </c>
      <c r="I1628" s="288" t="s">
        <v>63</v>
      </c>
      <c r="J1628" s="287">
        <v>22</v>
      </c>
      <c r="K1628" s="287">
        <v>2</v>
      </c>
      <c r="L1628" s="288" t="s">
        <v>57</v>
      </c>
      <c r="M1628" s="288" t="s">
        <v>546</v>
      </c>
      <c r="N1628" s="288" t="s">
        <v>547</v>
      </c>
      <c r="O1628" s="288" t="s">
        <v>547</v>
      </c>
      <c r="P1628" s="288" t="s">
        <v>1387</v>
      </c>
      <c r="Q1628" s="289">
        <v>0</v>
      </c>
      <c r="R1628" s="289">
        <v>0</v>
      </c>
      <c r="S1628" s="289">
        <v>27013</v>
      </c>
      <c r="T1628" s="289">
        <v>27013</v>
      </c>
      <c r="U1628" s="289">
        <v>2932</v>
      </c>
      <c r="V1628" s="287">
        <v>2017</v>
      </c>
      <c r="W1628" s="404"/>
      <c r="X1628" s="453" t="str">
        <f t="shared" si="25"/>
        <v/>
      </c>
      <c r="Y1628" s="267"/>
    </row>
    <row r="1629" spans="1:25" x14ac:dyDescent="0.2">
      <c r="A1629" s="287">
        <v>60986</v>
      </c>
      <c r="B1629" s="288" t="s">
        <v>38</v>
      </c>
      <c r="C1629" s="288" t="s">
        <v>1387</v>
      </c>
      <c r="D1629" s="288" t="s">
        <v>2199</v>
      </c>
      <c r="E1629" s="288" t="s">
        <v>1971</v>
      </c>
      <c r="F1629" s="287">
        <v>57081</v>
      </c>
      <c r="G1629" s="288" t="s">
        <v>86</v>
      </c>
      <c r="H1629" s="288" t="s">
        <v>1393</v>
      </c>
      <c r="I1629" s="288" t="s">
        <v>63</v>
      </c>
      <c r="J1629" s="287">
        <v>22</v>
      </c>
      <c r="K1629" s="287">
        <v>2</v>
      </c>
      <c r="L1629" s="288" t="s">
        <v>57</v>
      </c>
      <c r="M1629" s="288" t="s">
        <v>546</v>
      </c>
      <c r="N1629" s="288" t="s">
        <v>547</v>
      </c>
      <c r="O1629" s="288" t="s">
        <v>547</v>
      </c>
      <c r="P1629" s="288" t="s">
        <v>1387</v>
      </c>
      <c r="Q1629" s="289">
        <v>0</v>
      </c>
      <c r="R1629" s="289">
        <v>0</v>
      </c>
      <c r="S1629" s="289">
        <v>33361</v>
      </c>
      <c r="T1629" s="289">
        <v>33361</v>
      </c>
      <c r="U1629" s="289">
        <v>3621</v>
      </c>
      <c r="V1629" s="287">
        <v>2017</v>
      </c>
      <c r="W1629" s="404"/>
      <c r="X1629" s="453" t="str">
        <f t="shared" si="25"/>
        <v/>
      </c>
      <c r="Y1629" s="267"/>
    </row>
    <row r="1630" spans="1:25" x14ac:dyDescent="0.2">
      <c r="A1630" s="287">
        <v>61002</v>
      </c>
      <c r="B1630" s="288" t="s">
        <v>38</v>
      </c>
      <c r="C1630" s="288" t="s">
        <v>1387</v>
      </c>
      <c r="D1630" s="288" t="s">
        <v>2200</v>
      </c>
      <c r="E1630" s="288" t="s">
        <v>2200</v>
      </c>
      <c r="F1630" s="287">
        <v>60621</v>
      </c>
      <c r="G1630" s="288" t="s">
        <v>140</v>
      </c>
      <c r="H1630" s="288" t="s">
        <v>1393</v>
      </c>
      <c r="I1630" s="288" t="s">
        <v>63</v>
      </c>
      <c r="J1630" s="287">
        <v>22</v>
      </c>
      <c r="K1630" s="287">
        <v>2</v>
      </c>
      <c r="L1630" s="288" t="s">
        <v>57</v>
      </c>
      <c r="M1630" s="288" t="s">
        <v>76</v>
      </c>
      <c r="N1630" s="288" t="s">
        <v>77</v>
      </c>
      <c r="O1630" s="288" t="s">
        <v>77</v>
      </c>
      <c r="P1630" s="288" t="s">
        <v>1387</v>
      </c>
      <c r="Q1630" s="289">
        <v>0</v>
      </c>
      <c r="R1630" s="289">
        <v>0</v>
      </c>
      <c r="S1630" s="289">
        <v>46958</v>
      </c>
      <c r="T1630" s="289">
        <v>46958</v>
      </c>
      <c r="U1630" s="289">
        <v>5097</v>
      </c>
      <c r="V1630" s="287">
        <v>2017</v>
      </c>
      <c r="W1630" s="404"/>
      <c r="X1630" s="453" t="str">
        <f t="shared" si="25"/>
        <v/>
      </c>
      <c r="Y1630" s="267"/>
    </row>
    <row r="1631" spans="1:25" x14ac:dyDescent="0.2">
      <c r="A1631" s="287">
        <v>61003</v>
      </c>
      <c r="B1631" s="288" t="s">
        <v>38</v>
      </c>
      <c r="C1631" s="288" t="s">
        <v>1387</v>
      </c>
      <c r="D1631" s="288" t="s">
        <v>2201</v>
      </c>
      <c r="E1631" s="288" t="s">
        <v>2202</v>
      </c>
      <c r="F1631" s="287">
        <v>60643</v>
      </c>
      <c r="G1631" s="288" t="s">
        <v>62</v>
      </c>
      <c r="H1631" s="288" t="s">
        <v>1392</v>
      </c>
      <c r="I1631" s="288" t="s">
        <v>63</v>
      </c>
      <c r="J1631" s="287">
        <v>22</v>
      </c>
      <c r="K1631" s="287">
        <v>2</v>
      </c>
      <c r="L1631" s="288" t="s">
        <v>57</v>
      </c>
      <c r="M1631" s="288" t="s">
        <v>546</v>
      </c>
      <c r="N1631" s="288" t="s">
        <v>547</v>
      </c>
      <c r="O1631" s="288" t="s">
        <v>547</v>
      </c>
      <c r="P1631" s="288" t="s">
        <v>1387</v>
      </c>
      <c r="Q1631" s="289">
        <v>0</v>
      </c>
      <c r="R1631" s="289">
        <v>0</v>
      </c>
      <c r="S1631" s="289">
        <v>25069</v>
      </c>
      <c r="T1631" s="289">
        <v>25069</v>
      </c>
      <c r="U1631" s="289">
        <v>2721</v>
      </c>
      <c r="V1631" s="287">
        <v>2017</v>
      </c>
      <c r="W1631" s="404"/>
      <c r="X1631" s="453" t="str">
        <f t="shared" si="25"/>
        <v/>
      </c>
      <c r="Y1631" s="267"/>
    </row>
    <row r="1632" spans="1:25" x14ac:dyDescent="0.2">
      <c r="A1632" s="287">
        <v>61007</v>
      </c>
      <c r="B1632" s="288" t="s">
        <v>38</v>
      </c>
      <c r="C1632" s="288" t="s">
        <v>1387</v>
      </c>
      <c r="D1632" s="288" t="s">
        <v>2353</v>
      </c>
      <c r="E1632" s="288" t="s">
        <v>2354</v>
      </c>
      <c r="F1632" s="287">
        <v>60649</v>
      </c>
      <c r="G1632" s="288" t="s">
        <v>86</v>
      </c>
      <c r="H1632" s="288" t="s">
        <v>1393</v>
      </c>
      <c r="I1632" s="288" t="s">
        <v>63</v>
      </c>
      <c r="J1632" s="287">
        <v>22</v>
      </c>
      <c r="K1632" s="287">
        <v>2</v>
      </c>
      <c r="L1632" s="288" t="s">
        <v>57</v>
      </c>
      <c r="M1632" s="288" t="s">
        <v>546</v>
      </c>
      <c r="N1632" s="288" t="s">
        <v>547</v>
      </c>
      <c r="O1632" s="288" t="s">
        <v>547</v>
      </c>
      <c r="P1632" s="288" t="s">
        <v>1387</v>
      </c>
      <c r="Q1632" s="289">
        <v>0</v>
      </c>
      <c r="R1632" s="289">
        <v>0</v>
      </c>
      <c r="S1632" s="289">
        <v>4983</v>
      </c>
      <c r="T1632" s="289">
        <v>4983</v>
      </c>
      <c r="U1632" s="289">
        <v>541</v>
      </c>
      <c r="V1632" s="287">
        <v>2017</v>
      </c>
      <c r="W1632" s="404"/>
      <c r="X1632" s="453" t="str">
        <f t="shared" si="25"/>
        <v/>
      </c>
      <c r="Y1632" s="267"/>
    </row>
    <row r="1633" spans="1:25" x14ac:dyDescent="0.2">
      <c r="A1633" s="287">
        <v>61008</v>
      </c>
      <c r="B1633" s="288" t="s">
        <v>38</v>
      </c>
      <c r="C1633" s="288" t="s">
        <v>1387</v>
      </c>
      <c r="D1633" s="288" t="s">
        <v>2355</v>
      </c>
      <c r="E1633" s="288" t="s">
        <v>2356</v>
      </c>
      <c r="F1633" s="287">
        <v>60650</v>
      </c>
      <c r="G1633" s="288" t="s">
        <v>86</v>
      </c>
      <c r="H1633" s="288" t="s">
        <v>1393</v>
      </c>
      <c r="I1633" s="288" t="s">
        <v>63</v>
      </c>
      <c r="J1633" s="287">
        <v>22</v>
      </c>
      <c r="K1633" s="287">
        <v>2</v>
      </c>
      <c r="L1633" s="288" t="s">
        <v>57</v>
      </c>
      <c r="M1633" s="288" t="s">
        <v>546</v>
      </c>
      <c r="N1633" s="288" t="s">
        <v>547</v>
      </c>
      <c r="O1633" s="288" t="s">
        <v>547</v>
      </c>
      <c r="P1633" s="288" t="s">
        <v>1387</v>
      </c>
      <c r="Q1633" s="289">
        <v>0</v>
      </c>
      <c r="R1633" s="289">
        <v>0</v>
      </c>
      <c r="S1633" s="289">
        <v>6265</v>
      </c>
      <c r="T1633" s="289">
        <v>6265</v>
      </c>
      <c r="U1633" s="289">
        <v>680</v>
      </c>
      <c r="V1633" s="287">
        <v>2017</v>
      </c>
      <c r="W1633" s="404"/>
      <c r="X1633" s="453" t="str">
        <f t="shared" si="25"/>
        <v/>
      </c>
      <c r="Y1633" s="267"/>
    </row>
    <row r="1634" spans="1:25" x14ac:dyDescent="0.2">
      <c r="A1634" s="287">
        <v>61009</v>
      </c>
      <c r="B1634" s="288" t="s">
        <v>38</v>
      </c>
      <c r="C1634" s="288" t="s">
        <v>1387</v>
      </c>
      <c r="D1634" s="288" t="s">
        <v>2357</v>
      </c>
      <c r="E1634" s="288" t="s">
        <v>2358</v>
      </c>
      <c r="F1634" s="287">
        <v>60651</v>
      </c>
      <c r="G1634" s="288" t="s">
        <v>86</v>
      </c>
      <c r="H1634" s="288" t="s">
        <v>1393</v>
      </c>
      <c r="I1634" s="288" t="s">
        <v>63</v>
      </c>
      <c r="J1634" s="287">
        <v>22</v>
      </c>
      <c r="K1634" s="287">
        <v>2</v>
      </c>
      <c r="L1634" s="288" t="s">
        <v>57</v>
      </c>
      <c r="M1634" s="288" t="s">
        <v>546</v>
      </c>
      <c r="N1634" s="288" t="s">
        <v>547</v>
      </c>
      <c r="O1634" s="288" t="s">
        <v>547</v>
      </c>
      <c r="P1634" s="288" t="s">
        <v>1387</v>
      </c>
      <c r="Q1634" s="289">
        <v>0</v>
      </c>
      <c r="R1634" s="289">
        <v>0</v>
      </c>
      <c r="S1634" s="289">
        <v>24524</v>
      </c>
      <c r="T1634" s="289">
        <v>24524</v>
      </c>
      <c r="U1634" s="289">
        <v>2662</v>
      </c>
      <c r="V1634" s="287">
        <v>2017</v>
      </c>
      <c r="W1634" s="404"/>
      <c r="X1634" s="453" t="str">
        <f t="shared" si="25"/>
        <v/>
      </c>
      <c r="Y1634" s="267"/>
    </row>
    <row r="1635" spans="1:25" x14ac:dyDescent="0.2">
      <c r="A1635" s="287">
        <v>61010</v>
      </c>
      <c r="B1635" s="288" t="s">
        <v>38</v>
      </c>
      <c r="C1635" s="288" t="s">
        <v>1387</v>
      </c>
      <c r="D1635" s="288" t="s">
        <v>2359</v>
      </c>
      <c r="E1635" s="288" t="s">
        <v>2360</v>
      </c>
      <c r="F1635" s="287">
        <v>60655</v>
      </c>
      <c r="G1635" s="288" t="s">
        <v>86</v>
      </c>
      <c r="H1635" s="288" t="s">
        <v>1393</v>
      </c>
      <c r="I1635" s="288" t="s">
        <v>63</v>
      </c>
      <c r="J1635" s="287">
        <v>22</v>
      </c>
      <c r="K1635" s="287">
        <v>2</v>
      </c>
      <c r="L1635" s="288" t="s">
        <v>57</v>
      </c>
      <c r="M1635" s="288" t="s">
        <v>546</v>
      </c>
      <c r="N1635" s="288" t="s">
        <v>547</v>
      </c>
      <c r="O1635" s="288" t="s">
        <v>547</v>
      </c>
      <c r="P1635" s="288" t="s">
        <v>1387</v>
      </c>
      <c r="Q1635" s="289">
        <v>0</v>
      </c>
      <c r="R1635" s="289">
        <v>0</v>
      </c>
      <c r="S1635" s="289">
        <v>0</v>
      </c>
      <c r="T1635" s="289">
        <v>0</v>
      </c>
      <c r="U1635" s="289">
        <v>0</v>
      </c>
      <c r="V1635" s="287">
        <v>2017</v>
      </c>
      <c r="W1635" s="404"/>
      <c r="X1635" s="453" t="str">
        <f t="shared" si="25"/>
        <v/>
      </c>
      <c r="Y1635" s="267"/>
    </row>
    <row r="1636" spans="1:25" x14ac:dyDescent="0.2">
      <c r="A1636" s="287">
        <v>61012</v>
      </c>
      <c r="B1636" s="288" t="s">
        <v>38</v>
      </c>
      <c r="C1636" s="288" t="s">
        <v>1387</v>
      </c>
      <c r="D1636" s="288" t="s">
        <v>2203</v>
      </c>
      <c r="E1636" s="288" t="s">
        <v>1040</v>
      </c>
      <c r="F1636" s="287">
        <v>54842</v>
      </c>
      <c r="G1636" s="288" t="s">
        <v>62</v>
      </c>
      <c r="H1636" s="288" t="s">
        <v>1392</v>
      </c>
      <c r="I1636" s="288" t="s">
        <v>63</v>
      </c>
      <c r="J1636" s="287">
        <v>22</v>
      </c>
      <c r="K1636" s="287">
        <v>2</v>
      </c>
      <c r="L1636" s="288" t="s">
        <v>57</v>
      </c>
      <c r="M1636" s="288" t="s">
        <v>56</v>
      </c>
      <c r="N1636" s="288" t="s">
        <v>68</v>
      </c>
      <c r="O1636" s="288" t="s">
        <v>69</v>
      </c>
      <c r="P1636" s="288" t="s">
        <v>1195</v>
      </c>
      <c r="Q1636" s="289">
        <v>1170903</v>
      </c>
      <c r="R1636" s="289">
        <v>1170903</v>
      </c>
      <c r="S1636" s="289">
        <v>638141</v>
      </c>
      <c r="T1636" s="289">
        <v>638141</v>
      </c>
      <c r="U1636" s="289">
        <v>52632</v>
      </c>
      <c r="V1636" s="287">
        <v>2017</v>
      </c>
      <c r="W1636" s="404"/>
      <c r="X1636" s="453" t="str">
        <f t="shared" si="25"/>
        <v/>
      </c>
      <c r="Y1636" s="267"/>
    </row>
    <row r="1637" spans="1:25" x14ac:dyDescent="0.2">
      <c r="A1637" s="287">
        <v>61015</v>
      </c>
      <c r="B1637" s="288" t="s">
        <v>38</v>
      </c>
      <c r="C1637" s="288" t="s">
        <v>1387</v>
      </c>
      <c r="D1637" s="288" t="s">
        <v>2204</v>
      </c>
      <c r="E1637" s="288" t="s">
        <v>2202</v>
      </c>
      <c r="F1637" s="287">
        <v>60643</v>
      </c>
      <c r="G1637" s="288" t="s">
        <v>62</v>
      </c>
      <c r="H1637" s="288" t="s">
        <v>1392</v>
      </c>
      <c r="I1637" s="288" t="s">
        <v>63</v>
      </c>
      <c r="J1637" s="287">
        <v>22</v>
      </c>
      <c r="K1637" s="287">
        <v>2</v>
      </c>
      <c r="L1637" s="288" t="s">
        <v>57</v>
      </c>
      <c r="M1637" s="288" t="s">
        <v>546</v>
      </c>
      <c r="N1637" s="288" t="s">
        <v>547</v>
      </c>
      <c r="O1637" s="288" t="s">
        <v>547</v>
      </c>
      <c r="P1637" s="288" t="s">
        <v>1387</v>
      </c>
      <c r="Q1637" s="289">
        <v>0</v>
      </c>
      <c r="R1637" s="289">
        <v>0</v>
      </c>
      <c r="S1637" s="289">
        <v>25519</v>
      </c>
      <c r="T1637" s="289">
        <v>25519</v>
      </c>
      <c r="U1637" s="289">
        <v>2770</v>
      </c>
      <c r="V1637" s="287">
        <v>2017</v>
      </c>
      <c r="W1637" s="404"/>
      <c r="X1637" s="453" t="str">
        <f t="shared" si="25"/>
        <v/>
      </c>
      <c r="Y1637" s="267"/>
    </row>
    <row r="1638" spans="1:25" x14ac:dyDescent="0.2">
      <c r="A1638" s="287">
        <v>61016</v>
      </c>
      <c r="B1638" s="288" t="s">
        <v>38</v>
      </c>
      <c r="C1638" s="288" t="s">
        <v>1387</v>
      </c>
      <c r="D1638" s="288" t="s">
        <v>2361</v>
      </c>
      <c r="E1638" s="288" t="s">
        <v>2362</v>
      </c>
      <c r="F1638" s="287">
        <v>60652</v>
      </c>
      <c r="G1638" s="288" t="s">
        <v>86</v>
      </c>
      <c r="H1638" s="288" t="s">
        <v>1393</v>
      </c>
      <c r="I1638" s="288" t="s">
        <v>63</v>
      </c>
      <c r="J1638" s="287">
        <v>22</v>
      </c>
      <c r="K1638" s="287">
        <v>2</v>
      </c>
      <c r="L1638" s="288" t="s">
        <v>57</v>
      </c>
      <c r="M1638" s="288" t="s">
        <v>546</v>
      </c>
      <c r="N1638" s="288" t="s">
        <v>547</v>
      </c>
      <c r="O1638" s="288" t="s">
        <v>547</v>
      </c>
      <c r="P1638" s="288" t="s">
        <v>1387</v>
      </c>
      <c r="Q1638" s="289">
        <v>0</v>
      </c>
      <c r="R1638" s="289">
        <v>0</v>
      </c>
      <c r="S1638" s="289">
        <v>0</v>
      </c>
      <c r="T1638" s="289">
        <v>0</v>
      </c>
      <c r="U1638" s="289">
        <v>0</v>
      </c>
      <c r="V1638" s="287">
        <v>2017</v>
      </c>
      <c r="W1638" s="404"/>
      <c r="X1638" s="453" t="str">
        <f t="shared" si="25"/>
        <v/>
      </c>
      <c r="Y1638" s="267"/>
    </row>
    <row r="1639" spans="1:25" x14ac:dyDescent="0.2">
      <c r="A1639" s="287">
        <v>61017</v>
      </c>
      <c r="B1639" s="288" t="s">
        <v>38</v>
      </c>
      <c r="C1639" s="288" t="s">
        <v>1387</v>
      </c>
      <c r="D1639" s="288" t="s">
        <v>2363</v>
      </c>
      <c r="E1639" s="288" t="s">
        <v>2364</v>
      </c>
      <c r="F1639" s="287">
        <v>60653</v>
      </c>
      <c r="G1639" s="288" t="s">
        <v>86</v>
      </c>
      <c r="H1639" s="288" t="s">
        <v>1393</v>
      </c>
      <c r="I1639" s="288" t="s">
        <v>63</v>
      </c>
      <c r="J1639" s="287">
        <v>22</v>
      </c>
      <c r="K1639" s="287">
        <v>2</v>
      </c>
      <c r="L1639" s="288" t="s">
        <v>57</v>
      </c>
      <c r="M1639" s="288" t="s">
        <v>546</v>
      </c>
      <c r="N1639" s="288" t="s">
        <v>547</v>
      </c>
      <c r="O1639" s="288" t="s">
        <v>547</v>
      </c>
      <c r="P1639" s="288" t="s">
        <v>1387</v>
      </c>
      <c r="Q1639" s="289">
        <v>0</v>
      </c>
      <c r="R1639" s="289">
        <v>0</v>
      </c>
      <c r="S1639" s="289">
        <v>0</v>
      </c>
      <c r="T1639" s="289">
        <v>0</v>
      </c>
      <c r="U1639" s="289">
        <v>0</v>
      </c>
      <c r="V1639" s="287">
        <v>2017</v>
      </c>
      <c r="W1639" s="404"/>
      <c r="X1639" s="453" t="str">
        <f t="shared" si="25"/>
        <v/>
      </c>
      <c r="Y1639" s="267"/>
    </row>
    <row r="1640" spans="1:25" x14ac:dyDescent="0.2">
      <c r="A1640" s="287">
        <v>61018</v>
      </c>
      <c r="B1640" s="288" t="s">
        <v>38</v>
      </c>
      <c r="C1640" s="288" t="s">
        <v>1387</v>
      </c>
      <c r="D1640" s="288" t="s">
        <v>2365</v>
      </c>
      <c r="E1640" s="288" t="s">
        <v>2366</v>
      </c>
      <c r="F1640" s="287">
        <v>60654</v>
      </c>
      <c r="G1640" s="288" t="s">
        <v>86</v>
      </c>
      <c r="H1640" s="288" t="s">
        <v>1393</v>
      </c>
      <c r="I1640" s="288" t="s">
        <v>63</v>
      </c>
      <c r="J1640" s="287">
        <v>22</v>
      </c>
      <c r="K1640" s="287">
        <v>2</v>
      </c>
      <c r="L1640" s="288" t="s">
        <v>57</v>
      </c>
      <c r="M1640" s="288" t="s">
        <v>546</v>
      </c>
      <c r="N1640" s="288" t="s">
        <v>547</v>
      </c>
      <c r="O1640" s="288" t="s">
        <v>547</v>
      </c>
      <c r="P1640" s="288" t="s">
        <v>1387</v>
      </c>
      <c r="Q1640" s="289">
        <v>0</v>
      </c>
      <c r="R1640" s="289">
        <v>0</v>
      </c>
      <c r="S1640" s="289">
        <v>0</v>
      </c>
      <c r="T1640" s="289">
        <v>0</v>
      </c>
      <c r="U1640" s="289">
        <v>0</v>
      </c>
      <c r="V1640" s="287">
        <v>2017</v>
      </c>
      <c r="W1640" s="404"/>
      <c r="X1640" s="453" t="str">
        <f t="shared" si="25"/>
        <v/>
      </c>
      <c r="Y1640" s="267"/>
    </row>
    <row r="1641" spans="1:25" x14ac:dyDescent="0.2">
      <c r="A1641" s="287">
        <v>61025</v>
      </c>
      <c r="B1641" s="288" t="s">
        <v>38</v>
      </c>
      <c r="C1641" s="288" t="s">
        <v>1387</v>
      </c>
      <c r="D1641" s="288" t="s">
        <v>2205</v>
      </c>
      <c r="E1641" s="288" t="s">
        <v>2206</v>
      </c>
      <c r="F1641" s="287">
        <v>60675</v>
      </c>
      <c r="G1641" s="288" t="s">
        <v>62</v>
      </c>
      <c r="H1641" s="288" t="s">
        <v>1392</v>
      </c>
      <c r="I1641" s="288" t="s">
        <v>63</v>
      </c>
      <c r="J1641" s="287">
        <v>622</v>
      </c>
      <c r="K1641" s="287">
        <v>4</v>
      </c>
      <c r="L1641" s="288" t="s">
        <v>492</v>
      </c>
      <c r="M1641" s="288" t="s">
        <v>56</v>
      </c>
      <c r="N1641" s="288" t="s">
        <v>51</v>
      </c>
      <c r="O1641" s="288" t="s">
        <v>51</v>
      </c>
      <c r="P1641" s="288" t="s">
        <v>52</v>
      </c>
      <c r="Q1641" s="289">
        <v>0</v>
      </c>
      <c r="R1641" s="289">
        <v>0</v>
      </c>
      <c r="S1641" s="289">
        <v>0</v>
      </c>
      <c r="T1641" s="289">
        <v>0</v>
      </c>
      <c r="U1641" s="289">
        <v>0</v>
      </c>
      <c r="V1641" s="287">
        <v>2017</v>
      </c>
      <c r="W1641" s="404"/>
      <c r="X1641" s="453" t="str">
        <f t="shared" si="25"/>
        <v/>
      </c>
      <c r="Y1641" s="267"/>
    </row>
    <row r="1642" spans="1:25" x14ac:dyDescent="0.2">
      <c r="A1642" s="287">
        <v>61026</v>
      </c>
      <c r="B1642" s="288" t="s">
        <v>38</v>
      </c>
      <c r="C1642" s="288" t="s">
        <v>1387</v>
      </c>
      <c r="D1642" s="288" t="s">
        <v>2207</v>
      </c>
      <c r="E1642" s="288" t="s">
        <v>2208</v>
      </c>
      <c r="F1642" s="287">
        <v>60676</v>
      </c>
      <c r="G1642" s="288" t="s">
        <v>62</v>
      </c>
      <c r="H1642" s="288" t="s">
        <v>1392</v>
      </c>
      <c r="I1642" s="288" t="s">
        <v>63</v>
      </c>
      <c r="J1642" s="287">
        <v>622</v>
      </c>
      <c r="K1642" s="287">
        <v>4</v>
      </c>
      <c r="L1642" s="288" t="s">
        <v>492</v>
      </c>
      <c r="M1642" s="288" t="s">
        <v>56</v>
      </c>
      <c r="N1642" s="288" t="s">
        <v>51</v>
      </c>
      <c r="O1642" s="288" t="s">
        <v>51</v>
      </c>
      <c r="P1642" s="288" t="s">
        <v>52</v>
      </c>
      <c r="Q1642" s="289">
        <v>373</v>
      </c>
      <c r="R1642" s="289">
        <v>373</v>
      </c>
      <c r="S1642" s="289">
        <v>2056</v>
      </c>
      <c r="T1642" s="289">
        <v>2056</v>
      </c>
      <c r="U1642" s="289">
        <v>223</v>
      </c>
      <c r="V1642" s="287">
        <v>2017</v>
      </c>
      <c r="W1642" s="404"/>
      <c r="X1642" s="453" t="str">
        <f t="shared" si="25"/>
        <v/>
      </c>
      <c r="Y1642" s="267"/>
    </row>
    <row r="1643" spans="1:25" x14ac:dyDescent="0.2">
      <c r="A1643" s="287">
        <v>61030</v>
      </c>
      <c r="B1643" s="288" t="s">
        <v>38</v>
      </c>
      <c r="C1643" s="288" t="s">
        <v>1387</v>
      </c>
      <c r="D1643" s="288" t="s">
        <v>2209</v>
      </c>
      <c r="E1643" s="288" t="s">
        <v>2210</v>
      </c>
      <c r="F1643" s="287">
        <v>60669</v>
      </c>
      <c r="G1643" s="288" t="s">
        <v>62</v>
      </c>
      <c r="H1643" s="288" t="s">
        <v>1392</v>
      </c>
      <c r="I1643" s="288" t="s">
        <v>63</v>
      </c>
      <c r="J1643" s="287">
        <v>22</v>
      </c>
      <c r="K1643" s="287">
        <v>2</v>
      </c>
      <c r="L1643" s="288" t="s">
        <v>57</v>
      </c>
      <c r="M1643" s="288" t="s">
        <v>546</v>
      </c>
      <c r="N1643" s="288" t="s">
        <v>547</v>
      </c>
      <c r="O1643" s="288" t="s">
        <v>547</v>
      </c>
      <c r="P1643" s="288" t="s">
        <v>1387</v>
      </c>
      <c r="Q1643" s="289">
        <v>0</v>
      </c>
      <c r="R1643" s="289">
        <v>0</v>
      </c>
      <c r="S1643" s="289">
        <v>25897</v>
      </c>
      <c r="T1643" s="289">
        <v>25897</v>
      </c>
      <c r="U1643" s="289">
        <v>2811</v>
      </c>
      <c r="V1643" s="287">
        <v>2017</v>
      </c>
      <c r="W1643" s="404"/>
      <c r="X1643" s="453" t="str">
        <f t="shared" si="25"/>
        <v/>
      </c>
      <c r="Y1643" s="267"/>
    </row>
    <row r="1644" spans="1:25" x14ac:dyDescent="0.2">
      <c r="A1644" s="287">
        <v>61039</v>
      </c>
      <c r="B1644" s="288" t="s">
        <v>38</v>
      </c>
      <c r="C1644" s="288" t="s">
        <v>1387</v>
      </c>
      <c r="D1644" s="288" t="s">
        <v>2367</v>
      </c>
      <c r="E1644" s="288" t="s">
        <v>2049</v>
      </c>
      <c r="F1644" s="287">
        <v>15399</v>
      </c>
      <c r="G1644" s="288" t="s">
        <v>94</v>
      </c>
      <c r="H1644" s="288" t="s">
        <v>1393</v>
      </c>
      <c r="I1644" s="288" t="s">
        <v>63</v>
      </c>
      <c r="J1644" s="287">
        <v>22</v>
      </c>
      <c r="K1644" s="287">
        <v>2</v>
      </c>
      <c r="L1644" s="288" t="s">
        <v>57</v>
      </c>
      <c r="M1644" s="288" t="s">
        <v>76</v>
      </c>
      <c r="N1644" s="288" t="s">
        <v>77</v>
      </c>
      <c r="O1644" s="288" t="s">
        <v>77</v>
      </c>
      <c r="P1644" s="288" t="s">
        <v>1387</v>
      </c>
      <c r="Q1644" s="289">
        <v>0</v>
      </c>
      <c r="R1644" s="289">
        <v>0</v>
      </c>
      <c r="S1644" s="289">
        <v>51381</v>
      </c>
      <c r="T1644" s="289">
        <v>51381</v>
      </c>
      <c r="U1644" s="289">
        <v>5577</v>
      </c>
      <c r="V1644" s="287">
        <v>2017</v>
      </c>
      <c r="W1644" s="404"/>
      <c r="X1644" s="453" t="str">
        <f t="shared" si="25"/>
        <v/>
      </c>
      <c r="Y1644" s="267"/>
    </row>
    <row r="1645" spans="1:25" x14ac:dyDescent="0.2">
      <c r="A1645" s="287">
        <v>61042</v>
      </c>
      <c r="B1645" s="288" t="s">
        <v>38</v>
      </c>
      <c r="C1645" s="288" t="s">
        <v>1387</v>
      </c>
      <c r="D1645" s="288" t="s">
        <v>2368</v>
      </c>
      <c r="E1645" s="288" t="s">
        <v>2194</v>
      </c>
      <c r="F1645" s="287">
        <v>60571</v>
      </c>
      <c r="G1645" s="288" t="s">
        <v>62</v>
      </c>
      <c r="H1645" s="288" t="s">
        <v>1392</v>
      </c>
      <c r="I1645" s="288" t="s">
        <v>63</v>
      </c>
      <c r="J1645" s="287">
        <v>22</v>
      </c>
      <c r="K1645" s="287">
        <v>2</v>
      </c>
      <c r="L1645" s="288" t="s">
        <v>57</v>
      </c>
      <c r="M1645" s="288" t="s">
        <v>546</v>
      </c>
      <c r="N1645" s="288" t="s">
        <v>547</v>
      </c>
      <c r="O1645" s="288" t="s">
        <v>547</v>
      </c>
      <c r="P1645" s="288" t="s">
        <v>1387</v>
      </c>
      <c r="Q1645" s="289">
        <v>0</v>
      </c>
      <c r="R1645" s="289">
        <v>0</v>
      </c>
      <c r="S1645" s="289">
        <v>15109</v>
      </c>
      <c r="T1645" s="289">
        <v>15109</v>
      </c>
      <c r="U1645" s="289">
        <v>1640</v>
      </c>
      <c r="V1645" s="287">
        <v>2017</v>
      </c>
      <c r="W1645" s="404"/>
      <c r="X1645" s="453" t="str">
        <f t="shared" si="25"/>
        <v/>
      </c>
      <c r="Y1645" s="267"/>
    </row>
    <row r="1646" spans="1:25" x14ac:dyDescent="0.2">
      <c r="A1646" s="287">
        <v>61043</v>
      </c>
      <c r="B1646" s="288" t="s">
        <v>38</v>
      </c>
      <c r="C1646" s="288" t="s">
        <v>1387</v>
      </c>
      <c r="D1646" s="288" t="s">
        <v>2211</v>
      </c>
      <c r="E1646" s="288" t="s">
        <v>2194</v>
      </c>
      <c r="F1646" s="287">
        <v>60571</v>
      </c>
      <c r="G1646" s="288" t="s">
        <v>62</v>
      </c>
      <c r="H1646" s="288" t="s">
        <v>1392</v>
      </c>
      <c r="I1646" s="288" t="s">
        <v>63</v>
      </c>
      <c r="J1646" s="287">
        <v>22</v>
      </c>
      <c r="K1646" s="287">
        <v>2</v>
      </c>
      <c r="L1646" s="288" t="s">
        <v>57</v>
      </c>
      <c r="M1646" s="288" t="s">
        <v>546</v>
      </c>
      <c r="N1646" s="288" t="s">
        <v>547</v>
      </c>
      <c r="O1646" s="288" t="s">
        <v>547</v>
      </c>
      <c r="P1646" s="288" t="s">
        <v>1387</v>
      </c>
      <c r="Q1646" s="289">
        <v>0</v>
      </c>
      <c r="R1646" s="289">
        <v>0</v>
      </c>
      <c r="S1646" s="289">
        <v>25365</v>
      </c>
      <c r="T1646" s="289">
        <v>25365</v>
      </c>
      <c r="U1646" s="289">
        <v>2753</v>
      </c>
      <c r="V1646" s="287">
        <v>2017</v>
      </c>
      <c r="W1646" s="404"/>
      <c r="X1646" s="453" t="str">
        <f t="shared" si="25"/>
        <v/>
      </c>
      <c r="Y1646" s="267"/>
    </row>
    <row r="1647" spans="1:25" x14ac:dyDescent="0.2">
      <c r="A1647" s="287">
        <v>61069</v>
      </c>
      <c r="B1647" s="288" t="s">
        <v>38</v>
      </c>
      <c r="C1647" s="288" t="s">
        <v>1387</v>
      </c>
      <c r="D1647" s="288" t="s">
        <v>2369</v>
      </c>
      <c r="E1647" s="288" t="s">
        <v>2370</v>
      </c>
      <c r="F1647" s="287">
        <v>60692</v>
      </c>
      <c r="G1647" s="288" t="s">
        <v>86</v>
      </c>
      <c r="H1647" s="288" t="s">
        <v>1393</v>
      </c>
      <c r="I1647" s="288" t="s">
        <v>63</v>
      </c>
      <c r="J1647" s="287">
        <v>22</v>
      </c>
      <c r="K1647" s="287">
        <v>2</v>
      </c>
      <c r="L1647" s="288" t="s">
        <v>57</v>
      </c>
      <c r="M1647" s="288" t="s">
        <v>546</v>
      </c>
      <c r="N1647" s="288" t="s">
        <v>547</v>
      </c>
      <c r="O1647" s="288" t="s">
        <v>547</v>
      </c>
      <c r="P1647" s="288" t="s">
        <v>1387</v>
      </c>
      <c r="Q1647" s="289">
        <v>0</v>
      </c>
      <c r="R1647" s="289">
        <v>0</v>
      </c>
      <c r="S1647" s="289">
        <v>3740</v>
      </c>
      <c r="T1647" s="289">
        <v>3740</v>
      </c>
      <c r="U1647" s="289">
        <v>406</v>
      </c>
      <c r="V1647" s="287">
        <v>2017</v>
      </c>
      <c r="W1647" s="404"/>
      <c r="X1647" s="453" t="str">
        <f t="shared" si="25"/>
        <v/>
      </c>
      <c r="Y1647" s="267"/>
    </row>
    <row r="1648" spans="1:25" x14ac:dyDescent="0.2">
      <c r="A1648" s="287">
        <v>61097</v>
      </c>
      <c r="B1648" s="288" t="s">
        <v>38</v>
      </c>
      <c r="C1648" s="288" t="s">
        <v>1387</v>
      </c>
      <c r="D1648" s="288" t="s">
        <v>2212</v>
      </c>
      <c r="E1648" s="288" t="s">
        <v>2213</v>
      </c>
      <c r="F1648" s="287">
        <v>60710</v>
      </c>
      <c r="G1648" s="288" t="s">
        <v>86</v>
      </c>
      <c r="H1648" s="288" t="s">
        <v>1393</v>
      </c>
      <c r="I1648" s="288" t="s">
        <v>63</v>
      </c>
      <c r="J1648" s="287">
        <v>22</v>
      </c>
      <c r="K1648" s="287">
        <v>2</v>
      </c>
      <c r="L1648" s="288" t="s">
        <v>57</v>
      </c>
      <c r="M1648" s="288" t="s">
        <v>546</v>
      </c>
      <c r="N1648" s="288" t="s">
        <v>547</v>
      </c>
      <c r="O1648" s="288" t="s">
        <v>547</v>
      </c>
      <c r="P1648" s="288" t="s">
        <v>1387</v>
      </c>
      <c r="Q1648" s="289">
        <v>0</v>
      </c>
      <c r="R1648" s="289">
        <v>0</v>
      </c>
      <c r="S1648" s="289">
        <v>59443</v>
      </c>
      <c r="T1648" s="289">
        <v>59443</v>
      </c>
      <c r="U1648" s="289">
        <v>6452</v>
      </c>
      <c r="V1648" s="287">
        <v>2017</v>
      </c>
      <c r="W1648" s="404"/>
      <c r="X1648" s="453" t="str">
        <f t="shared" si="25"/>
        <v/>
      </c>
      <c r="Y1648" s="267"/>
    </row>
    <row r="1649" spans="1:25" x14ac:dyDescent="0.2">
      <c r="A1649" s="287">
        <v>61124</v>
      </c>
      <c r="B1649" s="288" t="s">
        <v>38</v>
      </c>
      <c r="C1649" s="288" t="s">
        <v>1387</v>
      </c>
      <c r="D1649" s="288" t="s">
        <v>2371</v>
      </c>
      <c r="E1649" s="288" t="s">
        <v>2372</v>
      </c>
      <c r="F1649" s="287">
        <v>60734</v>
      </c>
      <c r="G1649" s="288" t="s">
        <v>94</v>
      </c>
      <c r="H1649" s="288" t="s">
        <v>1393</v>
      </c>
      <c r="I1649" s="288" t="s">
        <v>63</v>
      </c>
      <c r="J1649" s="287">
        <v>22</v>
      </c>
      <c r="K1649" s="287">
        <v>2</v>
      </c>
      <c r="L1649" s="288" t="s">
        <v>57</v>
      </c>
      <c r="M1649" s="288" t="s">
        <v>546</v>
      </c>
      <c r="N1649" s="288" t="s">
        <v>547</v>
      </c>
      <c r="O1649" s="288" t="s">
        <v>547</v>
      </c>
      <c r="P1649" s="288" t="s">
        <v>1387</v>
      </c>
      <c r="Q1649" s="289">
        <v>0</v>
      </c>
      <c r="R1649" s="289">
        <v>0</v>
      </c>
      <c r="S1649" s="289">
        <v>1106</v>
      </c>
      <c r="T1649" s="289">
        <v>1106</v>
      </c>
      <c r="U1649" s="289">
        <v>120</v>
      </c>
      <c r="V1649" s="287">
        <v>2017</v>
      </c>
      <c r="W1649" s="404"/>
      <c r="X1649" s="453" t="str">
        <f t="shared" si="25"/>
        <v/>
      </c>
      <c r="Y1649" s="267"/>
    </row>
    <row r="1650" spans="1:25" x14ac:dyDescent="0.2">
      <c r="A1650" s="287">
        <v>61125</v>
      </c>
      <c r="B1650" s="288" t="s">
        <v>38</v>
      </c>
      <c r="C1650" s="288" t="s">
        <v>1387</v>
      </c>
      <c r="D1650" s="288" t="s">
        <v>2214</v>
      </c>
      <c r="E1650" s="288" t="s">
        <v>2215</v>
      </c>
      <c r="F1650" s="287">
        <v>27316</v>
      </c>
      <c r="G1650" s="288" t="s">
        <v>94</v>
      </c>
      <c r="H1650" s="288" t="s">
        <v>1393</v>
      </c>
      <c r="I1650" s="288" t="s">
        <v>63</v>
      </c>
      <c r="J1650" s="287">
        <v>22</v>
      </c>
      <c r="K1650" s="287">
        <v>1</v>
      </c>
      <c r="L1650" s="288" t="s">
        <v>39</v>
      </c>
      <c r="M1650" s="288" t="s">
        <v>546</v>
      </c>
      <c r="N1650" s="288" t="s">
        <v>547</v>
      </c>
      <c r="O1650" s="288" t="s">
        <v>547</v>
      </c>
      <c r="P1650" s="288" t="s">
        <v>1387</v>
      </c>
      <c r="Q1650" s="289">
        <v>0</v>
      </c>
      <c r="R1650" s="289">
        <v>0</v>
      </c>
      <c r="S1650" s="289">
        <v>12162</v>
      </c>
      <c r="T1650" s="289">
        <v>12162</v>
      </c>
      <c r="U1650" s="289">
        <v>1320</v>
      </c>
      <c r="V1650" s="287">
        <v>2017</v>
      </c>
      <c r="W1650" s="404"/>
      <c r="X1650" s="453" t="str">
        <f t="shared" si="25"/>
        <v/>
      </c>
      <c r="Y1650" s="267"/>
    </row>
    <row r="1651" spans="1:25" x14ac:dyDescent="0.2">
      <c r="A1651" s="287">
        <v>61163</v>
      </c>
      <c r="B1651" s="288" t="s">
        <v>38</v>
      </c>
      <c r="C1651" s="288" t="s">
        <v>1387</v>
      </c>
      <c r="D1651" s="288" t="s">
        <v>2216</v>
      </c>
      <c r="E1651" s="288" t="s">
        <v>2217</v>
      </c>
      <c r="F1651" s="287">
        <v>60792</v>
      </c>
      <c r="G1651" s="288" t="s">
        <v>86</v>
      </c>
      <c r="H1651" s="288" t="s">
        <v>1393</v>
      </c>
      <c r="I1651" s="288" t="s">
        <v>63</v>
      </c>
      <c r="J1651" s="287">
        <v>22</v>
      </c>
      <c r="K1651" s="287">
        <v>2</v>
      </c>
      <c r="L1651" s="288" t="s">
        <v>57</v>
      </c>
      <c r="M1651" s="288" t="s">
        <v>546</v>
      </c>
      <c r="N1651" s="288" t="s">
        <v>547</v>
      </c>
      <c r="O1651" s="288" t="s">
        <v>547</v>
      </c>
      <c r="P1651" s="288" t="s">
        <v>1387</v>
      </c>
      <c r="Q1651" s="289">
        <v>0</v>
      </c>
      <c r="R1651" s="289">
        <v>0</v>
      </c>
      <c r="S1651" s="289">
        <v>16353</v>
      </c>
      <c r="T1651" s="289">
        <v>16353</v>
      </c>
      <c r="U1651" s="289">
        <v>1775</v>
      </c>
      <c r="V1651" s="287">
        <v>2017</v>
      </c>
      <c r="W1651" s="404"/>
      <c r="X1651" s="453" t="str">
        <f t="shared" si="25"/>
        <v/>
      </c>
      <c r="Y1651" s="267"/>
    </row>
    <row r="1652" spans="1:25" x14ac:dyDescent="0.2">
      <c r="A1652" s="287">
        <v>61164</v>
      </c>
      <c r="B1652" s="288" t="s">
        <v>38</v>
      </c>
      <c r="C1652" s="288" t="s">
        <v>1387</v>
      </c>
      <c r="D1652" s="288" t="s">
        <v>2218</v>
      </c>
      <c r="E1652" s="288" t="s">
        <v>2217</v>
      </c>
      <c r="F1652" s="287">
        <v>60792</v>
      </c>
      <c r="G1652" s="288" t="s">
        <v>86</v>
      </c>
      <c r="H1652" s="288" t="s">
        <v>1393</v>
      </c>
      <c r="I1652" s="288" t="s">
        <v>63</v>
      </c>
      <c r="J1652" s="287">
        <v>22</v>
      </c>
      <c r="K1652" s="287">
        <v>2</v>
      </c>
      <c r="L1652" s="288" t="s">
        <v>57</v>
      </c>
      <c r="M1652" s="288" t="s">
        <v>546</v>
      </c>
      <c r="N1652" s="288" t="s">
        <v>547</v>
      </c>
      <c r="O1652" s="288" t="s">
        <v>547</v>
      </c>
      <c r="P1652" s="288" t="s">
        <v>1387</v>
      </c>
      <c r="Q1652" s="289">
        <v>0</v>
      </c>
      <c r="R1652" s="289">
        <v>0</v>
      </c>
      <c r="S1652" s="289">
        <v>15902</v>
      </c>
      <c r="T1652" s="289">
        <v>15902</v>
      </c>
      <c r="U1652" s="289">
        <v>1726</v>
      </c>
      <c r="V1652" s="287">
        <v>2017</v>
      </c>
      <c r="W1652" s="404"/>
      <c r="X1652" s="453" t="str">
        <f t="shared" si="25"/>
        <v/>
      </c>
      <c r="Y1652" s="267"/>
    </row>
    <row r="1653" spans="1:25" x14ac:dyDescent="0.2">
      <c r="A1653" s="287">
        <v>61186</v>
      </c>
      <c r="B1653" s="288" t="s">
        <v>59</v>
      </c>
      <c r="C1653" s="288" t="s">
        <v>1387</v>
      </c>
      <c r="D1653" s="288" t="s">
        <v>2373</v>
      </c>
      <c r="E1653" s="288" t="s">
        <v>2374</v>
      </c>
      <c r="F1653" s="287">
        <v>60816</v>
      </c>
      <c r="G1653" s="288" t="s">
        <v>86</v>
      </c>
      <c r="H1653" s="288" t="s">
        <v>1393</v>
      </c>
      <c r="I1653" s="288" t="s">
        <v>63</v>
      </c>
      <c r="J1653" s="287">
        <v>622</v>
      </c>
      <c r="K1653" s="287">
        <v>5</v>
      </c>
      <c r="L1653" s="288" t="s">
        <v>493</v>
      </c>
      <c r="M1653" s="288" t="s">
        <v>56</v>
      </c>
      <c r="N1653" s="288" t="s">
        <v>44</v>
      </c>
      <c r="O1653" s="288" t="s">
        <v>44</v>
      </c>
      <c r="P1653" s="288" t="s">
        <v>1195</v>
      </c>
      <c r="Q1653" s="289">
        <v>119565</v>
      </c>
      <c r="R1653" s="289">
        <v>117344</v>
      </c>
      <c r="S1653" s="289">
        <v>122793</v>
      </c>
      <c r="T1653" s="289">
        <v>120512</v>
      </c>
      <c r="U1653" s="289">
        <v>10384.08</v>
      </c>
      <c r="V1653" s="287">
        <v>2017</v>
      </c>
      <c r="W1653" s="404"/>
      <c r="X1653" s="453" t="str">
        <f t="shared" si="25"/>
        <v/>
      </c>
      <c r="Y1653" s="267"/>
    </row>
    <row r="1654" spans="1:25" x14ac:dyDescent="0.2">
      <c r="A1654" s="287">
        <v>61207</v>
      </c>
      <c r="B1654" s="288" t="s">
        <v>38</v>
      </c>
      <c r="C1654" s="288" t="s">
        <v>1387</v>
      </c>
      <c r="D1654" s="288" t="s">
        <v>2219</v>
      </c>
      <c r="E1654" s="288" t="s">
        <v>1581</v>
      </c>
      <c r="F1654" s="287">
        <v>58756</v>
      </c>
      <c r="G1654" s="288" t="s">
        <v>62</v>
      </c>
      <c r="H1654" s="288" t="s">
        <v>1392</v>
      </c>
      <c r="I1654" s="288" t="s">
        <v>63</v>
      </c>
      <c r="J1654" s="287">
        <v>22</v>
      </c>
      <c r="K1654" s="287">
        <v>2</v>
      </c>
      <c r="L1654" s="288" t="s">
        <v>57</v>
      </c>
      <c r="M1654" s="288" t="s">
        <v>40</v>
      </c>
      <c r="N1654" s="288" t="s">
        <v>41</v>
      </c>
      <c r="O1654" s="288" t="s">
        <v>42</v>
      </c>
      <c r="P1654" s="288" t="s">
        <v>1387</v>
      </c>
      <c r="Q1654" s="289">
        <v>0</v>
      </c>
      <c r="R1654" s="289">
        <v>0</v>
      </c>
      <c r="S1654" s="289">
        <v>379005</v>
      </c>
      <c r="T1654" s="289">
        <v>379005</v>
      </c>
      <c r="U1654" s="289">
        <v>41138</v>
      </c>
      <c r="V1654" s="287">
        <v>2017</v>
      </c>
      <c r="W1654" s="404"/>
      <c r="X1654" s="453" t="str">
        <f t="shared" si="25"/>
        <v/>
      </c>
      <c r="Y1654" s="267"/>
    </row>
    <row r="1655" spans="1:25" x14ac:dyDescent="0.2">
      <c r="A1655" s="287">
        <v>61210</v>
      </c>
      <c r="B1655" s="288" t="s">
        <v>38</v>
      </c>
      <c r="C1655" s="288" t="s">
        <v>1387</v>
      </c>
      <c r="D1655" s="288" t="s">
        <v>2220</v>
      </c>
      <c r="E1655" s="288" t="s">
        <v>2221</v>
      </c>
      <c r="F1655" s="287">
        <v>60833</v>
      </c>
      <c r="G1655" s="288" t="s">
        <v>62</v>
      </c>
      <c r="H1655" s="288" t="s">
        <v>1392</v>
      </c>
      <c r="I1655" s="288" t="s">
        <v>63</v>
      </c>
      <c r="J1655" s="287">
        <v>22</v>
      </c>
      <c r="K1655" s="287">
        <v>2</v>
      </c>
      <c r="L1655" s="288" t="s">
        <v>57</v>
      </c>
      <c r="M1655" s="288" t="s">
        <v>546</v>
      </c>
      <c r="N1655" s="288" t="s">
        <v>547</v>
      </c>
      <c r="O1655" s="288" t="s">
        <v>547</v>
      </c>
      <c r="P1655" s="288" t="s">
        <v>1387</v>
      </c>
      <c r="Q1655" s="289">
        <v>0</v>
      </c>
      <c r="R1655" s="289">
        <v>0</v>
      </c>
      <c r="S1655" s="289">
        <v>35792</v>
      </c>
      <c r="T1655" s="289">
        <v>35792</v>
      </c>
      <c r="U1655" s="289">
        <v>3885</v>
      </c>
      <c r="V1655" s="287">
        <v>2017</v>
      </c>
      <c r="W1655" s="404"/>
      <c r="X1655" s="453" t="str">
        <f t="shared" si="25"/>
        <v/>
      </c>
      <c r="Y1655" s="267"/>
    </row>
    <row r="1656" spans="1:25" x14ac:dyDescent="0.2">
      <c r="A1656" s="287">
        <v>61237</v>
      </c>
      <c r="B1656" s="288" t="s">
        <v>38</v>
      </c>
      <c r="C1656" s="288" t="s">
        <v>1387</v>
      </c>
      <c r="D1656" s="288" t="s">
        <v>2222</v>
      </c>
      <c r="E1656" s="288" t="s">
        <v>2222</v>
      </c>
      <c r="F1656" s="287">
        <v>60858</v>
      </c>
      <c r="G1656" s="288" t="s">
        <v>86</v>
      </c>
      <c r="H1656" s="288" t="s">
        <v>1393</v>
      </c>
      <c r="I1656" s="288" t="s">
        <v>63</v>
      </c>
      <c r="J1656" s="287">
        <v>22</v>
      </c>
      <c r="K1656" s="287">
        <v>2</v>
      </c>
      <c r="L1656" s="288" t="s">
        <v>57</v>
      </c>
      <c r="M1656" s="288" t="s">
        <v>546</v>
      </c>
      <c r="N1656" s="288" t="s">
        <v>547</v>
      </c>
      <c r="O1656" s="288" t="s">
        <v>547</v>
      </c>
      <c r="P1656" s="288" t="s">
        <v>1387</v>
      </c>
      <c r="Q1656" s="289">
        <v>0</v>
      </c>
      <c r="R1656" s="289">
        <v>0</v>
      </c>
      <c r="S1656" s="289">
        <v>33739</v>
      </c>
      <c r="T1656" s="289">
        <v>33739</v>
      </c>
      <c r="U1656" s="289">
        <v>3662</v>
      </c>
      <c r="V1656" s="287">
        <v>2017</v>
      </c>
      <c r="W1656" s="404"/>
      <c r="X1656" s="453" t="str">
        <f t="shared" si="25"/>
        <v/>
      </c>
      <c r="Y1656" s="267"/>
    </row>
    <row r="1657" spans="1:25" ht="25.5" x14ac:dyDescent="0.2">
      <c r="A1657" s="287">
        <v>61238</v>
      </c>
      <c r="B1657" s="288" t="s">
        <v>59</v>
      </c>
      <c r="C1657" s="288" t="s">
        <v>1387</v>
      </c>
      <c r="D1657" s="288" t="s">
        <v>2223</v>
      </c>
      <c r="E1657" s="288" t="s">
        <v>2224</v>
      </c>
      <c r="F1657" s="287">
        <v>60883</v>
      </c>
      <c r="G1657" s="288" t="s">
        <v>62</v>
      </c>
      <c r="H1657" s="288" t="s">
        <v>1392</v>
      </c>
      <c r="I1657" s="288" t="s">
        <v>63</v>
      </c>
      <c r="J1657" s="287">
        <v>622</v>
      </c>
      <c r="K1657" s="287">
        <v>5</v>
      </c>
      <c r="L1657" s="288" t="s">
        <v>493</v>
      </c>
      <c r="M1657" s="288" t="s">
        <v>55</v>
      </c>
      <c r="N1657" s="288" t="s">
        <v>44</v>
      </c>
      <c r="O1657" s="288" t="s">
        <v>44</v>
      </c>
      <c r="P1657" s="288" t="s">
        <v>1195</v>
      </c>
      <c r="Q1657" s="289">
        <v>514359</v>
      </c>
      <c r="R1657" s="289">
        <v>514359</v>
      </c>
      <c r="S1657" s="289">
        <v>529789</v>
      </c>
      <c r="T1657" s="289">
        <v>529789</v>
      </c>
      <c r="U1657" s="289">
        <v>45248</v>
      </c>
      <c r="V1657" s="287">
        <v>2017</v>
      </c>
      <c r="W1657" s="404"/>
      <c r="X1657" s="453" t="str">
        <f t="shared" si="25"/>
        <v/>
      </c>
      <c r="Y1657" s="267"/>
    </row>
    <row r="1658" spans="1:25" ht="25.5" x14ac:dyDescent="0.2">
      <c r="A1658" s="287">
        <v>61238</v>
      </c>
      <c r="B1658" s="288" t="s">
        <v>59</v>
      </c>
      <c r="C1658" s="288" t="s">
        <v>1387</v>
      </c>
      <c r="D1658" s="288" t="s">
        <v>2223</v>
      </c>
      <c r="E1658" s="288" t="s">
        <v>2224</v>
      </c>
      <c r="F1658" s="287">
        <v>60883</v>
      </c>
      <c r="G1658" s="288" t="s">
        <v>62</v>
      </c>
      <c r="H1658" s="288" t="s">
        <v>1392</v>
      </c>
      <c r="I1658" s="288" t="s">
        <v>63</v>
      </c>
      <c r="J1658" s="287">
        <v>622</v>
      </c>
      <c r="K1658" s="287">
        <v>5</v>
      </c>
      <c r="L1658" s="288" t="s">
        <v>493</v>
      </c>
      <c r="M1658" s="288" t="s">
        <v>56</v>
      </c>
      <c r="N1658" s="288" t="s">
        <v>51</v>
      </c>
      <c r="O1658" s="288" t="s">
        <v>51</v>
      </c>
      <c r="P1658" s="288" t="s">
        <v>52</v>
      </c>
      <c r="Q1658" s="289">
        <v>162</v>
      </c>
      <c r="R1658" s="289">
        <v>162</v>
      </c>
      <c r="S1658" s="289">
        <v>942</v>
      </c>
      <c r="T1658" s="289">
        <v>942</v>
      </c>
      <c r="U1658" s="289">
        <v>1525</v>
      </c>
      <c r="V1658" s="287">
        <v>2017</v>
      </c>
      <c r="W1658" s="404"/>
      <c r="X1658" s="453" t="str">
        <f t="shared" si="25"/>
        <v/>
      </c>
      <c r="Y1658" s="267"/>
    </row>
    <row r="1659" spans="1:25" x14ac:dyDescent="0.2">
      <c r="A1659" s="287">
        <v>61243</v>
      </c>
      <c r="B1659" s="288" t="s">
        <v>38</v>
      </c>
      <c r="C1659" s="288" t="s">
        <v>1387</v>
      </c>
      <c r="D1659" s="288" t="s">
        <v>2225</v>
      </c>
      <c r="E1659" s="288" t="s">
        <v>1862</v>
      </c>
      <c r="F1659" s="287">
        <v>59254</v>
      </c>
      <c r="G1659" s="288" t="s">
        <v>86</v>
      </c>
      <c r="H1659" s="288" t="s">
        <v>1393</v>
      </c>
      <c r="I1659" s="288" t="s">
        <v>63</v>
      </c>
      <c r="J1659" s="287">
        <v>22</v>
      </c>
      <c r="K1659" s="287">
        <v>2</v>
      </c>
      <c r="L1659" s="288" t="s">
        <v>57</v>
      </c>
      <c r="M1659" s="288" t="s">
        <v>546</v>
      </c>
      <c r="N1659" s="288" t="s">
        <v>547</v>
      </c>
      <c r="O1659" s="288" t="s">
        <v>547</v>
      </c>
      <c r="P1659" s="288" t="s">
        <v>1387</v>
      </c>
      <c r="Q1659" s="289">
        <v>0</v>
      </c>
      <c r="R1659" s="289">
        <v>0</v>
      </c>
      <c r="S1659" s="289">
        <v>64748</v>
      </c>
      <c r="T1659" s="289">
        <v>64748</v>
      </c>
      <c r="U1659" s="289">
        <v>7028</v>
      </c>
      <c r="V1659" s="287">
        <v>2017</v>
      </c>
      <c r="W1659" s="404"/>
      <c r="X1659" s="453" t="str">
        <f t="shared" si="25"/>
        <v/>
      </c>
      <c r="Y1659" s="267"/>
    </row>
    <row r="1660" spans="1:25" x14ac:dyDescent="0.2">
      <c r="A1660" s="287">
        <v>61244</v>
      </c>
      <c r="B1660" s="288" t="s">
        <v>38</v>
      </c>
      <c r="C1660" s="288" t="s">
        <v>1387</v>
      </c>
      <c r="D1660" s="288" t="s">
        <v>2226</v>
      </c>
      <c r="E1660" s="288" t="s">
        <v>1862</v>
      </c>
      <c r="F1660" s="287">
        <v>59254</v>
      </c>
      <c r="G1660" s="288" t="s">
        <v>86</v>
      </c>
      <c r="H1660" s="288" t="s">
        <v>1393</v>
      </c>
      <c r="I1660" s="288" t="s">
        <v>63</v>
      </c>
      <c r="J1660" s="287">
        <v>22</v>
      </c>
      <c r="K1660" s="287">
        <v>2</v>
      </c>
      <c r="L1660" s="288" t="s">
        <v>57</v>
      </c>
      <c r="M1660" s="288" t="s">
        <v>546</v>
      </c>
      <c r="N1660" s="288" t="s">
        <v>547</v>
      </c>
      <c r="O1660" s="288" t="s">
        <v>547</v>
      </c>
      <c r="P1660" s="288" t="s">
        <v>1387</v>
      </c>
      <c r="Q1660" s="289">
        <v>0</v>
      </c>
      <c r="R1660" s="289">
        <v>0</v>
      </c>
      <c r="S1660" s="289">
        <v>21171</v>
      </c>
      <c r="T1660" s="289">
        <v>21171</v>
      </c>
      <c r="U1660" s="289">
        <v>2298</v>
      </c>
      <c r="V1660" s="287">
        <v>2017</v>
      </c>
      <c r="W1660" s="404"/>
      <c r="X1660" s="453" t="str">
        <f t="shared" si="25"/>
        <v/>
      </c>
      <c r="Y1660" s="267"/>
    </row>
    <row r="1661" spans="1:25" x14ac:dyDescent="0.2">
      <c r="A1661" s="287">
        <v>61245</v>
      </c>
      <c r="B1661" s="288" t="s">
        <v>38</v>
      </c>
      <c r="C1661" s="288" t="s">
        <v>1387</v>
      </c>
      <c r="D1661" s="288" t="s">
        <v>2227</v>
      </c>
      <c r="E1661" s="288" t="s">
        <v>1862</v>
      </c>
      <c r="F1661" s="287">
        <v>59254</v>
      </c>
      <c r="G1661" s="288" t="s">
        <v>86</v>
      </c>
      <c r="H1661" s="288" t="s">
        <v>1393</v>
      </c>
      <c r="I1661" s="288" t="s">
        <v>63</v>
      </c>
      <c r="J1661" s="287">
        <v>22</v>
      </c>
      <c r="K1661" s="287">
        <v>2</v>
      </c>
      <c r="L1661" s="288" t="s">
        <v>57</v>
      </c>
      <c r="M1661" s="288" t="s">
        <v>546</v>
      </c>
      <c r="N1661" s="288" t="s">
        <v>547</v>
      </c>
      <c r="O1661" s="288" t="s">
        <v>547</v>
      </c>
      <c r="P1661" s="288" t="s">
        <v>1387</v>
      </c>
      <c r="Q1661" s="289">
        <v>0</v>
      </c>
      <c r="R1661" s="289">
        <v>0</v>
      </c>
      <c r="S1661" s="289">
        <v>64748</v>
      </c>
      <c r="T1661" s="289">
        <v>64748</v>
      </c>
      <c r="U1661" s="289">
        <v>7028</v>
      </c>
      <c r="V1661" s="287">
        <v>2017</v>
      </c>
      <c r="W1661" s="404"/>
      <c r="X1661" s="453" t="str">
        <f t="shared" si="25"/>
        <v/>
      </c>
      <c r="Y1661" s="267"/>
    </row>
    <row r="1662" spans="1:25" x14ac:dyDescent="0.2">
      <c r="A1662" s="287">
        <v>61294</v>
      </c>
      <c r="B1662" s="288" t="s">
        <v>38</v>
      </c>
      <c r="C1662" s="288" t="s">
        <v>1387</v>
      </c>
      <c r="D1662" s="288" t="s">
        <v>2375</v>
      </c>
      <c r="E1662" s="288" t="s">
        <v>2376</v>
      </c>
      <c r="F1662" s="287">
        <v>60921</v>
      </c>
      <c r="G1662" s="288" t="s">
        <v>86</v>
      </c>
      <c r="H1662" s="288" t="s">
        <v>1393</v>
      </c>
      <c r="I1662" s="288" t="s">
        <v>63</v>
      </c>
      <c r="J1662" s="287">
        <v>22</v>
      </c>
      <c r="K1662" s="287">
        <v>2</v>
      </c>
      <c r="L1662" s="288" t="s">
        <v>57</v>
      </c>
      <c r="M1662" s="288" t="s">
        <v>546</v>
      </c>
      <c r="N1662" s="288" t="s">
        <v>547</v>
      </c>
      <c r="O1662" s="288" t="s">
        <v>547</v>
      </c>
      <c r="P1662" s="288" t="s">
        <v>1387</v>
      </c>
      <c r="Q1662" s="289">
        <v>0</v>
      </c>
      <c r="R1662" s="289">
        <v>0</v>
      </c>
      <c r="S1662" s="289">
        <v>2662</v>
      </c>
      <c r="T1662" s="289">
        <v>2662</v>
      </c>
      <c r="U1662" s="289">
        <v>289</v>
      </c>
      <c r="V1662" s="287">
        <v>2017</v>
      </c>
      <c r="W1662" s="404"/>
      <c r="X1662" s="453" t="str">
        <f t="shared" si="25"/>
        <v/>
      </c>
      <c r="Y1662" s="267"/>
    </row>
    <row r="1663" spans="1:25" x14ac:dyDescent="0.2">
      <c r="A1663" s="287">
        <v>61295</v>
      </c>
      <c r="B1663" s="288" t="s">
        <v>38</v>
      </c>
      <c r="C1663" s="288" t="s">
        <v>1387</v>
      </c>
      <c r="D1663" s="288" t="s">
        <v>2377</v>
      </c>
      <c r="E1663" s="288" t="s">
        <v>2378</v>
      </c>
      <c r="F1663" s="287">
        <v>60922</v>
      </c>
      <c r="G1663" s="288" t="s">
        <v>86</v>
      </c>
      <c r="H1663" s="288" t="s">
        <v>1393</v>
      </c>
      <c r="I1663" s="288" t="s">
        <v>63</v>
      </c>
      <c r="J1663" s="287">
        <v>22</v>
      </c>
      <c r="K1663" s="287">
        <v>2</v>
      </c>
      <c r="L1663" s="288" t="s">
        <v>57</v>
      </c>
      <c r="M1663" s="288" t="s">
        <v>546</v>
      </c>
      <c r="N1663" s="288" t="s">
        <v>547</v>
      </c>
      <c r="O1663" s="288" t="s">
        <v>547</v>
      </c>
      <c r="P1663" s="288" t="s">
        <v>1387</v>
      </c>
      <c r="Q1663" s="289">
        <v>0</v>
      </c>
      <c r="R1663" s="289">
        <v>0</v>
      </c>
      <c r="S1663" s="289">
        <v>0</v>
      </c>
      <c r="T1663" s="289">
        <v>0</v>
      </c>
      <c r="U1663" s="289">
        <v>0</v>
      </c>
      <c r="V1663" s="287">
        <v>2017</v>
      </c>
      <c r="W1663" s="404"/>
      <c r="X1663" s="453" t="str">
        <f t="shared" si="25"/>
        <v/>
      </c>
      <c r="Y1663" s="267"/>
    </row>
    <row r="1664" spans="1:25" x14ac:dyDescent="0.2">
      <c r="A1664" s="287">
        <v>61296</v>
      </c>
      <c r="B1664" s="288" t="s">
        <v>38</v>
      </c>
      <c r="C1664" s="288" t="s">
        <v>1387</v>
      </c>
      <c r="D1664" s="288" t="s">
        <v>2379</v>
      </c>
      <c r="E1664" s="288" t="s">
        <v>2380</v>
      </c>
      <c r="F1664" s="287">
        <v>60923</v>
      </c>
      <c r="G1664" s="288" t="s">
        <v>86</v>
      </c>
      <c r="H1664" s="288" t="s">
        <v>1393</v>
      </c>
      <c r="I1664" s="288" t="s">
        <v>63</v>
      </c>
      <c r="J1664" s="287">
        <v>22</v>
      </c>
      <c r="K1664" s="287">
        <v>2</v>
      </c>
      <c r="L1664" s="288" t="s">
        <v>57</v>
      </c>
      <c r="M1664" s="288" t="s">
        <v>546</v>
      </c>
      <c r="N1664" s="288" t="s">
        <v>547</v>
      </c>
      <c r="O1664" s="288" t="s">
        <v>547</v>
      </c>
      <c r="P1664" s="288" t="s">
        <v>1387</v>
      </c>
      <c r="Q1664" s="289">
        <v>0</v>
      </c>
      <c r="R1664" s="289">
        <v>0</v>
      </c>
      <c r="S1664" s="289">
        <v>0</v>
      </c>
      <c r="T1664" s="289">
        <v>0</v>
      </c>
      <c r="U1664" s="289">
        <v>0</v>
      </c>
      <c r="V1664" s="287">
        <v>2017</v>
      </c>
      <c r="W1664" s="404"/>
      <c r="X1664" s="453" t="str">
        <f t="shared" si="25"/>
        <v/>
      </c>
      <c r="Y1664" s="267"/>
    </row>
    <row r="1665" spans="1:25" x14ac:dyDescent="0.2">
      <c r="A1665" s="287">
        <v>61297</v>
      </c>
      <c r="B1665" s="288" t="s">
        <v>38</v>
      </c>
      <c r="C1665" s="288" t="s">
        <v>1387</v>
      </c>
      <c r="D1665" s="288" t="s">
        <v>2381</v>
      </c>
      <c r="E1665" s="288" t="s">
        <v>2382</v>
      </c>
      <c r="F1665" s="287">
        <v>60924</v>
      </c>
      <c r="G1665" s="288" t="s">
        <v>86</v>
      </c>
      <c r="H1665" s="288" t="s">
        <v>1393</v>
      </c>
      <c r="I1665" s="288" t="s">
        <v>63</v>
      </c>
      <c r="J1665" s="287">
        <v>22</v>
      </c>
      <c r="K1665" s="287">
        <v>2</v>
      </c>
      <c r="L1665" s="288" t="s">
        <v>57</v>
      </c>
      <c r="M1665" s="288" t="s">
        <v>546</v>
      </c>
      <c r="N1665" s="288" t="s">
        <v>547</v>
      </c>
      <c r="O1665" s="288" t="s">
        <v>547</v>
      </c>
      <c r="P1665" s="288" t="s">
        <v>1387</v>
      </c>
      <c r="Q1665" s="289">
        <v>0</v>
      </c>
      <c r="R1665" s="289">
        <v>0</v>
      </c>
      <c r="S1665" s="289">
        <v>8015</v>
      </c>
      <c r="T1665" s="289">
        <v>8015</v>
      </c>
      <c r="U1665" s="289">
        <v>870</v>
      </c>
      <c r="V1665" s="287">
        <v>2017</v>
      </c>
      <c r="W1665" s="404"/>
      <c r="X1665" s="453" t="str">
        <f t="shared" si="25"/>
        <v/>
      </c>
      <c r="Y1665" s="267"/>
    </row>
    <row r="1666" spans="1:25" x14ac:dyDescent="0.2">
      <c r="A1666" s="287">
        <v>61298</v>
      </c>
      <c r="B1666" s="288" t="s">
        <v>38</v>
      </c>
      <c r="C1666" s="288" t="s">
        <v>1387</v>
      </c>
      <c r="D1666" s="288" t="s">
        <v>2383</v>
      </c>
      <c r="E1666" s="288" t="s">
        <v>2384</v>
      </c>
      <c r="F1666" s="287">
        <v>60925</v>
      </c>
      <c r="G1666" s="288" t="s">
        <v>86</v>
      </c>
      <c r="H1666" s="288" t="s">
        <v>1393</v>
      </c>
      <c r="I1666" s="288" t="s">
        <v>63</v>
      </c>
      <c r="J1666" s="287">
        <v>22</v>
      </c>
      <c r="K1666" s="287">
        <v>2</v>
      </c>
      <c r="L1666" s="288" t="s">
        <v>57</v>
      </c>
      <c r="M1666" s="288" t="s">
        <v>546</v>
      </c>
      <c r="N1666" s="288" t="s">
        <v>547</v>
      </c>
      <c r="O1666" s="288" t="s">
        <v>547</v>
      </c>
      <c r="P1666" s="288" t="s">
        <v>1387</v>
      </c>
      <c r="Q1666" s="289">
        <v>0</v>
      </c>
      <c r="R1666" s="289">
        <v>0</v>
      </c>
      <c r="S1666" s="289">
        <v>2027</v>
      </c>
      <c r="T1666" s="289">
        <v>2027</v>
      </c>
      <c r="U1666" s="289">
        <v>220</v>
      </c>
      <c r="V1666" s="287">
        <v>2017</v>
      </c>
      <c r="W1666" s="404"/>
      <c r="X1666" s="453" t="str">
        <f t="shared" si="25"/>
        <v/>
      </c>
      <c r="Y1666" s="267"/>
    </row>
    <row r="1667" spans="1:25" x14ac:dyDescent="0.2">
      <c r="A1667" s="287">
        <v>61299</v>
      </c>
      <c r="B1667" s="288" t="s">
        <v>38</v>
      </c>
      <c r="C1667" s="288" t="s">
        <v>1387</v>
      </c>
      <c r="D1667" s="288" t="s">
        <v>2385</v>
      </c>
      <c r="E1667" s="288" t="s">
        <v>2386</v>
      </c>
      <c r="F1667" s="287">
        <v>60926</v>
      </c>
      <c r="G1667" s="288" t="s">
        <v>86</v>
      </c>
      <c r="H1667" s="288" t="s">
        <v>1393</v>
      </c>
      <c r="I1667" s="288" t="s">
        <v>63</v>
      </c>
      <c r="J1667" s="287">
        <v>22</v>
      </c>
      <c r="K1667" s="287">
        <v>2</v>
      </c>
      <c r="L1667" s="288" t="s">
        <v>57</v>
      </c>
      <c r="M1667" s="288" t="s">
        <v>546</v>
      </c>
      <c r="N1667" s="288" t="s">
        <v>547</v>
      </c>
      <c r="O1667" s="288" t="s">
        <v>547</v>
      </c>
      <c r="P1667" s="288" t="s">
        <v>1387</v>
      </c>
      <c r="Q1667" s="289">
        <v>0</v>
      </c>
      <c r="R1667" s="289">
        <v>0</v>
      </c>
      <c r="S1667" s="289">
        <v>6873</v>
      </c>
      <c r="T1667" s="289">
        <v>6873</v>
      </c>
      <c r="U1667" s="289">
        <v>746</v>
      </c>
      <c r="V1667" s="287">
        <v>2017</v>
      </c>
      <c r="W1667" s="404"/>
      <c r="X1667" s="453" t="str">
        <f t="shared" si="25"/>
        <v/>
      </c>
      <c r="Y1667" s="267"/>
    </row>
    <row r="1668" spans="1:25" x14ac:dyDescent="0.2">
      <c r="A1668" s="287">
        <v>61307</v>
      </c>
      <c r="B1668" s="288" t="s">
        <v>38</v>
      </c>
      <c r="C1668" s="288" t="s">
        <v>1387</v>
      </c>
      <c r="D1668" s="288" t="s">
        <v>2387</v>
      </c>
      <c r="E1668" s="288" t="s">
        <v>2388</v>
      </c>
      <c r="F1668" s="287">
        <v>60920</v>
      </c>
      <c r="G1668" s="288" t="s">
        <v>86</v>
      </c>
      <c r="H1668" s="288" t="s">
        <v>1393</v>
      </c>
      <c r="I1668" s="288" t="s">
        <v>63</v>
      </c>
      <c r="J1668" s="287">
        <v>22</v>
      </c>
      <c r="K1668" s="287">
        <v>2</v>
      </c>
      <c r="L1668" s="288" t="s">
        <v>57</v>
      </c>
      <c r="M1668" s="288" t="s">
        <v>546</v>
      </c>
      <c r="N1668" s="288" t="s">
        <v>547</v>
      </c>
      <c r="O1668" s="288" t="s">
        <v>547</v>
      </c>
      <c r="P1668" s="288" t="s">
        <v>1387</v>
      </c>
      <c r="Q1668" s="289">
        <v>0</v>
      </c>
      <c r="R1668" s="289">
        <v>0</v>
      </c>
      <c r="S1668" s="289">
        <v>27621</v>
      </c>
      <c r="T1668" s="289">
        <v>27621</v>
      </c>
      <c r="U1668" s="289">
        <v>2998</v>
      </c>
      <c r="V1668" s="287">
        <v>2017</v>
      </c>
      <c r="W1668" s="404"/>
      <c r="X1668" s="453" t="str">
        <f t="shared" si="25"/>
        <v/>
      </c>
      <c r="Y1668" s="267"/>
    </row>
    <row r="1669" spans="1:25" x14ac:dyDescent="0.2">
      <c r="A1669" s="287">
        <v>61308</v>
      </c>
      <c r="B1669" s="288" t="s">
        <v>38</v>
      </c>
      <c r="C1669" s="288" t="s">
        <v>1387</v>
      </c>
      <c r="D1669" s="288" t="s">
        <v>2389</v>
      </c>
      <c r="E1669" s="288" t="s">
        <v>2390</v>
      </c>
      <c r="F1669" s="287">
        <v>60919</v>
      </c>
      <c r="G1669" s="288" t="s">
        <v>86</v>
      </c>
      <c r="H1669" s="288" t="s">
        <v>1393</v>
      </c>
      <c r="I1669" s="288" t="s">
        <v>63</v>
      </c>
      <c r="J1669" s="287">
        <v>22</v>
      </c>
      <c r="K1669" s="287">
        <v>2</v>
      </c>
      <c r="L1669" s="288" t="s">
        <v>57</v>
      </c>
      <c r="M1669" s="288" t="s">
        <v>546</v>
      </c>
      <c r="N1669" s="288" t="s">
        <v>547</v>
      </c>
      <c r="O1669" s="288" t="s">
        <v>547</v>
      </c>
      <c r="P1669" s="288" t="s">
        <v>1387</v>
      </c>
      <c r="Q1669" s="289">
        <v>0</v>
      </c>
      <c r="R1669" s="289">
        <v>0</v>
      </c>
      <c r="S1669" s="289">
        <v>0</v>
      </c>
      <c r="T1669" s="289">
        <v>0</v>
      </c>
      <c r="U1669" s="289">
        <v>0</v>
      </c>
      <c r="V1669" s="287">
        <v>2017</v>
      </c>
      <c r="W1669" s="404"/>
      <c r="X1669" s="453" t="str">
        <f t="shared" si="25"/>
        <v/>
      </c>
      <c r="Y1669" s="267"/>
    </row>
    <row r="1670" spans="1:25" x14ac:dyDescent="0.2">
      <c r="A1670" s="287">
        <v>61315</v>
      </c>
      <c r="B1670" s="288" t="s">
        <v>38</v>
      </c>
      <c r="C1670" s="288" t="s">
        <v>1387</v>
      </c>
      <c r="D1670" s="288" t="s">
        <v>2391</v>
      </c>
      <c r="E1670" s="288" t="s">
        <v>2392</v>
      </c>
      <c r="F1670" s="287">
        <v>60917</v>
      </c>
      <c r="G1670" s="288" t="s">
        <v>86</v>
      </c>
      <c r="H1670" s="288" t="s">
        <v>1393</v>
      </c>
      <c r="I1670" s="288" t="s">
        <v>63</v>
      </c>
      <c r="J1670" s="287">
        <v>22</v>
      </c>
      <c r="K1670" s="287">
        <v>2</v>
      </c>
      <c r="L1670" s="288" t="s">
        <v>57</v>
      </c>
      <c r="M1670" s="288" t="s">
        <v>546</v>
      </c>
      <c r="N1670" s="288" t="s">
        <v>547</v>
      </c>
      <c r="O1670" s="288" t="s">
        <v>547</v>
      </c>
      <c r="P1670" s="288" t="s">
        <v>1387</v>
      </c>
      <c r="Q1670" s="289">
        <v>0</v>
      </c>
      <c r="R1670" s="289">
        <v>0</v>
      </c>
      <c r="S1670" s="289">
        <v>11830</v>
      </c>
      <c r="T1670" s="289">
        <v>11830</v>
      </c>
      <c r="U1670" s="289">
        <v>1284</v>
      </c>
      <c r="V1670" s="287">
        <v>2017</v>
      </c>
      <c r="W1670" s="404"/>
      <c r="X1670" s="453" t="str">
        <f t="shared" si="25"/>
        <v/>
      </c>
      <c r="Y1670" s="267"/>
    </row>
    <row r="1671" spans="1:25" x14ac:dyDescent="0.2">
      <c r="A1671" s="287">
        <v>61340</v>
      </c>
      <c r="B1671" s="288" t="s">
        <v>38</v>
      </c>
      <c r="C1671" s="288" t="s">
        <v>1387</v>
      </c>
      <c r="D1671" s="288" t="s">
        <v>2393</v>
      </c>
      <c r="E1671" s="288" t="s">
        <v>2342</v>
      </c>
      <c r="F1671" s="287">
        <v>61060</v>
      </c>
      <c r="G1671" s="288" t="s">
        <v>94</v>
      </c>
      <c r="H1671" s="288" t="s">
        <v>1393</v>
      </c>
      <c r="I1671" s="288" t="s">
        <v>63</v>
      </c>
      <c r="J1671" s="287">
        <v>22</v>
      </c>
      <c r="K1671" s="287">
        <v>2</v>
      </c>
      <c r="L1671" s="288" t="s">
        <v>57</v>
      </c>
      <c r="M1671" s="288" t="s">
        <v>546</v>
      </c>
      <c r="N1671" s="288" t="s">
        <v>547</v>
      </c>
      <c r="O1671" s="288" t="s">
        <v>547</v>
      </c>
      <c r="P1671" s="288" t="s">
        <v>1387</v>
      </c>
      <c r="Q1671" s="289">
        <v>0</v>
      </c>
      <c r="R1671" s="289">
        <v>0</v>
      </c>
      <c r="S1671" s="289">
        <v>0</v>
      </c>
      <c r="T1671" s="289">
        <v>0</v>
      </c>
      <c r="U1671" s="289">
        <v>0</v>
      </c>
      <c r="V1671" s="287">
        <v>2017</v>
      </c>
      <c r="W1671" s="404"/>
      <c r="X1671" s="453" t="str">
        <f t="shared" ref="X1671:X1734" si="26">IF(OR(K1671&gt;3,T1671=0),"",IF(N1671="WDS",T1671/U1671,""))</f>
        <v/>
      </c>
      <c r="Y1671" s="267"/>
    </row>
    <row r="1672" spans="1:25" x14ac:dyDescent="0.2">
      <c r="A1672" s="287">
        <v>61341</v>
      </c>
      <c r="B1672" s="288" t="s">
        <v>38</v>
      </c>
      <c r="C1672" s="288" t="s">
        <v>1387</v>
      </c>
      <c r="D1672" s="288" t="s">
        <v>2228</v>
      </c>
      <c r="E1672" s="288" t="s">
        <v>2229</v>
      </c>
      <c r="F1672" s="287">
        <v>60979</v>
      </c>
      <c r="G1672" s="288" t="s">
        <v>86</v>
      </c>
      <c r="H1672" s="288" t="s">
        <v>1393</v>
      </c>
      <c r="I1672" s="288" t="s">
        <v>63</v>
      </c>
      <c r="J1672" s="287">
        <v>22</v>
      </c>
      <c r="K1672" s="287">
        <v>2</v>
      </c>
      <c r="L1672" s="288" t="s">
        <v>57</v>
      </c>
      <c r="M1672" s="288" t="s">
        <v>546</v>
      </c>
      <c r="N1672" s="288" t="s">
        <v>547</v>
      </c>
      <c r="O1672" s="288" t="s">
        <v>547</v>
      </c>
      <c r="P1672" s="288" t="s">
        <v>1387</v>
      </c>
      <c r="Q1672" s="289">
        <v>0</v>
      </c>
      <c r="R1672" s="289">
        <v>0</v>
      </c>
      <c r="S1672" s="289">
        <v>39285</v>
      </c>
      <c r="T1672" s="289">
        <v>39285</v>
      </c>
      <c r="U1672" s="289">
        <v>4264</v>
      </c>
      <c r="V1672" s="287">
        <v>2017</v>
      </c>
      <c r="W1672" s="404"/>
      <c r="X1672" s="453" t="str">
        <f t="shared" si="26"/>
        <v/>
      </c>
      <c r="Y1672" s="267"/>
    </row>
    <row r="1673" spans="1:25" x14ac:dyDescent="0.2">
      <c r="A1673" s="287">
        <v>61342</v>
      </c>
      <c r="B1673" s="288" t="s">
        <v>38</v>
      </c>
      <c r="C1673" s="288" t="s">
        <v>1387</v>
      </c>
      <c r="D1673" s="288" t="s">
        <v>2230</v>
      </c>
      <c r="E1673" s="288" t="s">
        <v>2231</v>
      </c>
      <c r="F1673" s="287">
        <v>60980</v>
      </c>
      <c r="G1673" s="288" t="s">
        <v>86</v>
      </c>
      <c r="H1673" s="288" t="s">
        <v>1393</v>
      </c>
      <c r="I1673" s="288" t="s">
        <v>63</v>
      </c>
      <c r="J1673" s="287">
        <v>22</v>
      </c>
      <c r="K1673" s="287">
        <v>2</v>
      </c>
      <c r="L1673" s="288" t="s">
        <v>57</v>
      </c>
      <c r="M1673" s="288" t="s">
        <v>546</v>
      </c>
      <c r="N1673" s="288" t="s">
        <v>547</v>
      </c>
      <c r="O1673" s="288" t="s">
        <v>547</v>
      </c>
      <c r="P1673" s="288" t="s">
        <v>1387</v>
      </c>
      <c r="Q1673" s="289">
        <v>0</v>
      </c>
      <c r="R1673" s="289">
        <v>0</v>
      </c>
      <c r="S1673" s="289">
        <v>172458</v>
      </c>
      <c r="T1673" s="289">
        <v>172458</v>
      </c>
      <c r="U1673" s="289">
        <v>18719</v>
      </c>
      <c r="V1673" s="287">
        <v>2017</v>
      </c>
      <c r="W1673" s="404"/>
      <c r="X1673" s="453" t="str">
        <f t="shared" si="26"/>
        <v/>
      </c>
      <c r="Y1673" s="267"/>
    </row>
    <row r="1674" spans="1:25" x14ac:dyDescent="0.2">
      <c r="A1674" s="287">
        <v>61350</v>
      </c>
      <c r="B1674" s="288" t="s">
        <v>38</v>
      </c>
      <c r="C1674" s="288" t="s">
        <v>1387</v>
      </c>
      <c r="D1674" s="288" t="s">
        <v>2232</v>
      </c>
      <c r="E1674" s="288" t="s">
        <v>1971</v>
      </c>
      <c r="F1674" s="287">
        <v>57081</v>
      </c>
      <c r="G1674" s="288" t="s">
        <v>86</v>
      </c>
      <c r="H1674" s="288" t="s">
        <v>1393</v>
      </c>
      <c r="I1674" s="288" t="s">
        <v>63</v>
      </c>
      <c r="J1674" s="287">
        <v>22</v>
      </c>
      <c r="K1674" s="287">
        <v>2</v>
      </c>
      <c r="L1674" s="288" t="s">
        <v>57</v>
      </c>
      <c r="M1674" s="288" t="s">
        <v>546</v>
      </c>
      <c r="N1674" s="288" t="s">
        <v>547</v>
      </c>
      <c r="O1674" s="288" t="s">
        <v>547</v>
      </c>
      <c r="P1674" s="288" t="s">
        <v>1387</v>
      </c>
      <c r="Q1674" s="289">
        <v>0</v>
      </c>
      <c r="R1674" s="289">
        <v>0</v>
      </c>
      <c r="S1674" s="289">
        <v>21327</v>
      </c>
      <c r="T1674" s="289">
        <v>21327</v>
      </c>
      <c r="U1674" s="289">
        <v>2315</v>
      </c>
      <c r="V1674" s="287">
        <v>2017</v>
      </c>
      <c r="W1674" s="404"/>
      <c r="X1674" s="453" t="str">
        <f t="shared" si="26"/>
        <v/>
      </c>
      <c r="Y1674" s="267"/>
    </row>
    <row r="1675" spans="1:25" x14ac:dyDescent="0.2">
      <c r="A1675" s="287">
        <v>61367</v>
      </c>
      <c r="B1675" s="288" t="s">
        <v>38</v>
      </c>
      <c r="C1675" s="288" t="s">
        <v>1387</v>
      </c>
      <c r="D1675" s="288" t="s">
        <v>2394</v>
      </c>
      <c r="E1675" s="288" t="s">
        <v>1430</v>
      </c>
      <c r="F1675" s="287">
        <v>57319</v>
      </c>
      <c r="G1675" s="288" t="s">
        <v>86</v>
      </c>
      <c r="H1675" s="288" t="s">
        <v>1393</v>
      </c>
      <c r="I1675" s="288" t="s">
        <v>63</v>
      </c>
      <c r="J1675" s="287">
        <v>22</v>
      </c>
      <c r="K1675" s="287">
        <v>2</v>
      </c>
      <c r="L1675" s="288" t="s">
        <v>57</v>
      </c>
      <c r="M1675" s="288" t="s">
        <v>546</v>
      </c>
      <c r="N1675" s="288" t="s">
        <v>547</v>
      </c>
      <c r="O1675" s="288" t="s">
        <v>547</v>
      </c>
      <c r="P1675" s="288" t="s">
        <v>1387</v>
      </c>
      <c r="Q1675" s="289">
        <v>0</v>
      </c>
      <c r="R1675" s="289">
        <v>0</v>
      </c>
      <c r="S1675" s="289">
        <v>12355</v>
      </c>
      <c r="T1675" s="289">
        <v>12355</v>
      </c>
      <c r="U1675" s="289">
        <v>1341</v>
      </c>
      <c r="V1675" s="287">
        <v>2017</v>
      </c>
      <c r="W1675" s="404"/>
      <c r="X1675" s="453" t="str">
        <f t="shared" si="26"/>
        <v/>
      </c>
      <c r="Y1675" s="267"/>
    </row>
    <row r="1676" spans="1:25" x14ac:dyDescent="0.2">
      <c r="A1676" s="287">
        <v>61371</v>
      </c>
      <c r="B1676" s="288" t="s">
        <v>38</v>
      </c>
      <c r="C1676" s="288" t="s">
        <v>1387</v>
      </c>
      <c r="D1676" s="288" t="s">
        <v>2233</v>
      </c>
      <c r="E1676" s="288" t="s">
        <v>2234</v>
      </c>
      <c r="F1676" s="287">
        <v>61009</v>
      </c>
      <c r="G1676" s="288" t="s">
        <v>86</v>
      </c>
      <c r="H1676" s="288" t="s">
        <v>1393</v>
      </c>
      <c r="I1676" s="288" t="s">
        <v>63</v>
      </c>
      <c r="J1676" s="287">
        <v>22</v>
      </c>
      <c r="K1676" s="287">
        <v>2</v>
      </c>
      <c r="L1676" s="288" t="s">
        <v>57</v>
      </c>
      <c r="M1676" s="288" t="s">
        <v>546</v>
      </c>
      <c r="N1676" s="288" t="s">
        <v>547</v>
      </c>
      <c r="O1676" s="288" t="s">
        <v>547</v>
      </c>
      <c r="P1676" s="288" t="s">
        <v>1387</v>
      </c>
      <c r="Q1676" s="289">
        <v>0</v>
      </c>
      <c r="R1676" s="289">
        <v>0</v>
      </c>
      <c r="S1676" s="289">
        <v>30619</v>
      </c>
      <c r="T1676" s="289">
        <v>30619</v>
      </c>
      <c r="U1676" s="289">
        <v>3323.43</v>
      </c>
      <c r="V1676" s="287">
        <v>2017</v>
      </c>
      <c r="W1676" s="404"/>
      <c r="X1676" s="453" t="str">
        <f t="shared" si="26"/>
        <v/>
      </c>
      <c r="Y1676" s="267"/>
    </row>
    <row r="1677" spans="1:25" x14ac:dyDescent="0.2">
      <c r="A1677" s="287">
        <v>61373</v>
      </c>
      <c r="B1677" s="288" t="s">
        <v>38</v>
      </c>
      <c r="C1677" s="288" t="s">
        <v>1387</v>
      </c>
      <c r="D1677" s="288" t="s">
        <v>2235</v>
      </c>
      <c r="E1677" s="288" t="s">
        <v>2236</v>
      </c>
      <c r="F1677" s="287">
        <v>61011</v>
      </c>
      <c r="G1677" s="288" t="s">
        <v>86</v>
      </c>
      <c r="H1677" s="288" t="s">
        <v>1393</v>
      </c>
      <c r="I1677" s="288" t="s">
        <v>63</v>
      </c>
      <c r="J1677" s="287">
        <v>22</v>
      </c>
      <c r="K1677" s="287">
        <v>2</v>
      </c>
      <c r="L1677" s="288" t="s">
        <v>57</v>
      </c>
      <c r="M1677" s="288" t="s">
        <v>546</v>
      </c>
      <c r="N1677" s="288" t="s">
        <v>547</v>
      </c>
      <c r="O1677" s="288" t="s">
        <v>547</v>
      </c>
      <c r="P1677" s="288" t="s">
        <v>1387</v>
      </c>
      <c r="Q1677" s="289">
        <v>0</v>
      </c>
      <c r="R1677" s="289">
        <v>0</v>
      </c>
      <c r="S1677" s="289">
        <v>42261</v>
      </c>
      <c r="T1677" s="289">
        <v>42261</v>
      </c>
      <c r="U1677" s="289">
        <v>4587</v>
      </c>
      <c r="V1677" s="287">
        <v>2017</v>
      </c>
      <c r="W1677" s="404"/>
      <c r="X1677" s="453" t="str">
        <f t="shared" si="26"/>
        <v/>
      </c>
      <c r="Y1677" s="267"/>
    </row>
    <row r="1678" spans="1:25" x14ac:dyDescent="0.2">
      <c r="A1678" s="287">
        <v>61376</v>
      </c>
      <c r="B1678" s="288" t="s">
        <v>38</v>
      </c>
      <c r="C1678" s="288" t="s">
        <v>1387</v>
      </c>
      <c r="D1678" s="288" t="s">
        <v>2395</v>
      </c>
      <c r="E1678" s="288" t="s">
        <v>2396</v>
      </c>
      <c r="F1678" s="287">
        <v>61012</v>
      </c>
      <c r="G1678" s="288" t="s">
        <v>62</v>
      </c>
      <c r="H1678" s="288" t="s">
        <v>1392</v>
      </c>
      <c r="I1678" s="288" t="s">
        <v>63</v>
      </c>
      <c r="J1678" s="287">
        <v>22</v>
      </c>
      <c r="K1678" s="287">
        <v>2</v>
      </c>
      <c r="L1678" s="288" t="s">
        <v>57</v>
      </c>
      <c r="M1678" s="288" t="s">
        <v>546</v>
      </c>
      <c r="N1678" s="288" t="s">
        <v>547</v>
      </c>
      <c r="O1678" s="288" t="s">
        <v>547</v>
      </c>
      <c r="P1678" s="288" t="s">
        <v>1387</v>
      </c>
      <c r="Q1678" s="289">
        <v>0</v>
      </c>
      <c r="R1678" s="289">
        <v>0</v>
      </c>
      <c r="S1678" s="289">
        <v>6633</v>
      </c>
      <c r="T1678" s="289">
        <v>6633</v>
      </c>
      <c r="U1678" s="289">
        <v>720</v>
      </c>
      <c r="V1678" s="287">
        <v>2017</v>
      </c>
      <c r="W1678" s="404"/>
      <c r="X1678" s="453" t="str">
        <f t="shared" si="26"/>
        <v/>
      </c>
      <c r="Y1678" s="267"/>
    </row>
    <row r="1679" spans="1:25" x14ac:dyDescent="0.2">
      <c r="A1679" s="287">
        <v>61378</v>
      </c>
      <c r="B1679" s="288" t="s">
        <v>38</v>
      </c>
      <c r="C1679" s="288" t="s">
        <v>1387</v>
      </c>
      <c r="D1679" s="288" t="s">
        <v>2397</v>
      </c>
      <c r="E1679" s="288" t="s">
        <v>2397</v>
      </c>
      <c r="F1679" s="287">
        <v>61013</v>
      </c>
      <c r="G1679" s="288" t="s">
        <v>62</v>
      </c>
      <c r="H1679" s="288" t="s">
        <v>1392</v>
      </c>
      <c r="I1679" s="288" t="s">
        <v>63</v>
      </c>
      <c r="J1679" s="287">
        <v>622</v>
      </c>
      <c r="K1679" s="287">
        <v>4</v>
      </c>
      <c r="L1679" s="288" t="s">
        <v>492</v>
      </c>
      <c r="M1679" s="288" t="s">
        <v>56</v>
      </c>
      <c r="N1679" s="288" t="s">
        <v>51</v>
      </c>
      <c r="O1679" s="288" t="s">
        <v>51</v>
      </c>
      <c r="P1679" s="288" t="s">
        <v>52</v>
      </c>
      <c r="Q1679" s="289">
        <v>119</v>
      </c>
      <c r="R1679" s="289">
        <v>119</v>
      </c>
      <c r="S1679" s="289">
        <v>725</v>
      </c>
      <c r="T1679" s="289">
        <v>725</v>
      </c>
      <c r="U1679" s="289">
        <v>0</v>
      </c>
      <c r="V1679" s="287">
        <v>2017</v>
      </c>
      <c r="W1679" s="404"/>
      <c r="X1679" s="453" t="str">
        <f t="shared" si="26"/>
        <v/>
      </c>
      <c r="Y1679" s="267"/>
    </row>
    <row r="1680" spans="1:25" x14ac:dyDescent="0.2">
      <c r="A1680" s="287">
        <v>61378</v>
      </c>
      <c r="B1680" s="288" t="s">
        <v>38</v>
      </c>
      <c r="C1680" s="288" t="s">
        <v>1387</v>
      </c>
      <c r="D1680" s="288" t="s">
        <v>2397</v>
      </c>
      <c r="E1680" s="288" t="s">
        <v>2397</v>
      </c>
      <c r="F1680" s="287">
        <v>61013</v>
      </c>
      <c r="G1680" s="288" t="s">
        <v>62</v>
      </c>
      <c r="H1680" s="288" t="s">
        <v>1392</v>
      </c>
      <c r="I1680" s="288" t="s">
        <v>63</v>
      </c>
      <c r="J1680" s="287">
        <v>622</v>
      </c>
      <c r="K1680" s="287">
        <v>4</v>
      </c>
      <c r="L1680" s="288" t="s">
        <v>492</v>
      </c>
      <c r="M1680" s="288" t="s">
        <v>56</v>
      </c>
      <c r="N1680" s="288" t="s">
        <v>44</v>
      </c>
      <c r="O1680" s="288" t="s">
        <v>44</v>
      </c>
      <c r="P1680" s="288" t="s">
        <v>1195</v>
      </c>
      <c r="Q1680" s="289">
        <v>1</v>
      </c>
      <c r="R1680" s="289">
        <v>1</v>
      </c>
      <c r="S1680" s="289">
        <v>1</v>
      </c>
      <c r="T1680" s="289">
        <v>1</v>
      </c>
      <c r="U1680" s="289">
        <v>0</v>
      </c>
      <c r="V1680" s="287">
        <v>2017</v>
      </c>
      <c r="W1680" s="404"/>
      <c r="X1680" s="453" t="str">
        <f t="shared" si="26"/>
        <v/>
      </c>
      <c r="Y1680" s="267"/>
    </row>
    <row r="1681" spans="1:25" x14ac:dyDescent="0.2">
      <c r="A1681" s="287">
        <v>61389</v>
      </c>
      <c r="B1681" s="288" t="s">
        <v>38</v>
      </c>
      <c r="C1681" s="288" t="s">
        <v>1387</v>
      </c>
      <c r="D1681" s="288" t="s">
        <v>2398</v>
      </c>
      <c r="E1681" s="288" t="s">
        <v>2194</v>
      </c>
      <c r="F1681" s="287">
        <v>60571</v>
      </c>
      <c r="G1681" s="288" t="s">
        <v>62</v>
      </c>
      <c r="H1681" s="288" t="s">
        <v>1392</v>
      </c>
      <c r="I1681" s="288" t="s">
        <v>63</v>
      </c>
      <c r="J1681" s="287">
        <v>22</v>
      </c>
      <c r="K1681" s="287">
        <v>2</v>
      </c>
      <c r="L1681" s="288" t="s">
        <v>57</v>
      </c>
      <c r="M1681" s="288" t="s">
        <v>546</v>
      </c>
      <c r="N1681" s="288" t="s">
        <v>547</v>
      </c>
      <c r="O1681" s="288" t="s">
        <v>547</v>
      </c>
      <c r="P1681" s="288" t="s">
        <v>1387</v>
      </c>
      <c r="Q1681" s="289">
        <v>0</v>
      </c>
      <c r="R1681" s="289">
        <v>0</v>
      </c>
      <c r="S1681" s="289">
        <v>10604</v>
      </c>
      <c r="T1681" s="289">
        <v>10604</v>
      </c>
      <c r="U1681" s="289">
        <v>1151</v>
      </c>
      <c r="V1681" s="287">
        <v>2017</v>
      </c>
      <c r="W1681" s="404"/>
      <c r="X1681" s="453" t="str">
        <f t="shared" si="26"/>
        <v/>
      </c>
      <c r="Y1681" s="267"/>
    </row>
    <row r="1682" spans="1:25" x14ac:dyDescent="0.2">
      <c r="A1682" s="287">
        <v>61398</v>
      </c>
      <c r="B1682" s="288" t="s">
        <v>38</v>
      </c>
      <c r="C1682" s="288" t="s">
        <v>1387</v>
      </c>
      <c r="D1682" s="288" t="s">
        <v>2237</v>
      </c>
      <c r="E1682" s="288" t="s">
        <v>2238</v>
      </c>
      <c r="F1682" s="287">
        <v>61025</v>
      </c>
      <c r="G1682" s="288" t="s">
        <v>46</v>
      </c>
      <c r="H1682" s="288" t="s">
        <v>1393</v>
      </c>
      <c r="I1682" s="288" t="s">
        <v>63</v>
      </c>
      <c r="J1682" s="287">
        <v>22</v>
      </c>
      <c r="K1682" s="287">
        <v>2</v>
      </c>
      <c r="L1682" s="288" t="s">
        <v>57</v>
      </c>
      <c r="M1682" s="288" t="s">
        <v>546</v>
      </c>
      <c r="N1682" s="288" t="s">
        <v>547</v>
      </c>
      <c r="O1682" s="288" t="s">
        <v>547</v>
      </c>
      <c r="P1682" s="288" t="s">
        <v>1387</v>
      </c>
      <c r="Q1682" s="289">
        <v>0</v>
      </c>
      <c r="R1682" s="289">
        <v>0</v>
      </c>
      <c r="S1682" s="289">
        <v>25221</v>
      </c>
      <c r="T1682" s="289">
        <v>25221</v>
      </c>
      <c r="U1682" s="289">
        <v>2737.35</v>
      </c>
      <c r="V1682" s="287">
        <v>2017</v>
      </c>
      <c r="W1682" s="404"/>
      <c r="X1682" s="453" t="str">
        <f t="shared" si="26"/>
        <v/>
      </c>
      <c r="Y1682" s="267"/>
    </row>
    <row r="1683" spans="1:25" x14ac:dyDescent="0.2">
      <c r="A1683" s="287">
        <v>61399</v>
      </c>
      <c r="B1683" s="288" t="s">
        <v>38</v>
      </c>
      <c r="C1683" s="288" t="s">
        <v>1387</v>
      </c>
      <c r="D1683" s="288" t="s">
        <v>2399</v>
      </c>
      <c r="E1683" s="288" t="s">
        <v>2400</v>
      </c>
      <c r="F1683" s="287">
        <v>61028</v>
      </c>
      <c r="G1683" s="288" t="s">
        <v>86</v>
      </c>
      <c r="H1683" s="288" t="s">
        <v>1393</v>
      </c>
      <c r="I1683" s="288" t="s">
        <v>63</v>
      </c>
      <c r="J1683" s="287">
        <v>22</v>
      </c>
      <c r="K1683" s="287">
        <v>2</v>
      </c>
      <c r="L1683" s="288" t="s">
        <v>57</v>
      </c>
      <c r="M1683" s="288" t="s">
        <v>546</v>
      </c>
      <c r="N1683" s="288" t="s">
        <v>547</v>
      </c>
      <c r="O1683" s="288" t="s">
        <v>547</v>
      </c>
      <c r="P1683" s="288" t="s">
        <v>1387</v>
      </c>
      <c r="Q1683" s="289">
        <v>0</v>
      </c>
      <c r="R1683" s="289">
        <v>0</v>
      </c>
      <c r="S1683" s="289">
        <v>292</v>
      </c>
      <c r="T1683" s="289">
        <v>292</v>
      </c>
      <c r="U1683" s="289">
        <v>31.68</v>
      </c>
      <c r="V1683" s="287">
        <v>2017</v>
      </c>
      <c r="W1683" s="404"/>
      <c r="X1683" s="453" t="str">
        <f t="shared" si="26"/>
        <v/>
      </c>
      <c r="Y1683" s="267"/>
    </row>
    <row r="1684" spans="1:25" x14ac:dyDescent="0.2">
      <c r="A1684" s="287">
        <v>61408</v>
      </c>
      <c r="B1684" s="288" t="s">
        <v>38</v>
      </c>
      <c r="C1684" s="288" t="s">
        <v>1387</v>
      </c>
      <c r="D1684" s="288" t="s">
        <v>2239</v>
      </c>
      <c r="E1684" s="288" t="s">
        <v>2240</v>
      </c>
      <c r="F1684" s="287">
        <v>61043</v>
      </c>
      <c r="G1684" s="288" t="s">
        <v>46</v>
      </c>
      <c r="H1684" s="288" t="s">
        <v>1393</v>
      </c>
      <c r="I1684" s="288" t="s">
        <v>63</v>
      </c>
      <c r="J1684" s="287">
        <v>22</v>
      </c>
      <c r="K1684" s="287">
        <v>2</v>
      </c>
      <c r="L1684" s="288" t="s">
        <v>57</v>
      </c>
      <c r="M1684" s="288" t="s">
        <v>546</v>
      </c>
      <c r="N1684" s="288" t="s">
        <v>547</v>
      </c>
      <c r="O1684" s="288" t="s">
        <v>547</v>
      </c>
      <c r="P1684" s="288" t="s">
        <v>1387</v>
      </c>
      <c r="Q1684" s="289">
        <v>0</v>
      </c>
      <c r="R1684" s="289">
        <v>0</v>
      </c>
      <c r="S1684" s="289">
        <v>12039</v>
      </c>
      <c r="T1684" s="289">
        <v>12039</v>
      </c>
      <c r="U1684" s="289">
        <v>1306.8</v>
      </c>
      <c r="V1684" s="287">
        <v>2017</v>
      </c>
      <c r="W1684" s="404"/>
      <c r="X1684" s="453" t="str">
        <f t="shared" si="26"/>
        <v/>
      </c>
      <c r="Y1684" s="267"/>
    </row>
    <row r="1685" spans="1:25" x14ac:dyDescent="0.2">
      <c r="A1685" s="287">
        <v>61413</v>
      </c>
      <c r="B1685" s="288" t="s">
        <v>38</v>
      </c>
      <c r="C1685" s="288" t="s">
        <v>1387</v>
      </c>
      <c r="D1685" s="288" t="s">
        <v>2241</v>
      </c>
      <c r="E1685" s="288" t="s">
        <v>2242</v>
      </c>
      <c r="F1685" s="287">
        <v>61049</v>
      </c>
      <c r="G1685" s="288" t="s">
        <v>62</v>
      </c>
      <c r="H1685" s="288" t="s">
        <v>1392</v>
      </c>
      <c r="I1685" s="288" t="s">
        <v>63</v>
      </c>
      <c r="J1685" s="287">
        <v>622</v>
      </c>
      <c r="K1685" s="287">
        <v>4</v>
      </c>
      <c r="L1685" s="288" t="s">
        <v>492</v>
      </c>
      <c r="M1685" s="288" t="s">
        <v>56</v>
      </c>
      <c r="N1685" s="288" t="s">
        <v>51</v>
      </c>
      <c r="O1685" s="288" t="s">
        <v>51</v>
      </c>
      <c r="P1685" s="288" t="s">
        <v>52</v>
      </c>
      <c r="Q1685" s="289">
        <v>0</v>
      </c>
      <c r="R1685" s="289">
        <v>0</v>
      </c>
      <c r="S1685" s="289">
        <v>0</v>
      </c>
      <c r="T1685" s="289">
        <v>0</v>
      </c>
      <c r="U1685" s="289">
        <v>0</v>
      </c>
      <c r="V1685" s="287">
        <v>2017</v>
      </c>
      <c r="W1685" s="404"/>
      <c r="X1685" s="453" t="str">
        <f t="shared" si="26"/>
        <v/>
      </c>
      <c r="Y1685" s="267"/>
    </row>
    <row r="1686" spans="1:25" x14ac:dyDescent="0.2">
      <c r="A1686" s="287">
        <v>61414</v>
      </c>
      <c r="B1686" s="288" t="s">
        <v>38</v>
      </c>
      <c r="C1686" s="288" t="s">
        <v>1387</v>
      </c>
      <c r="D1686" s="288" t="s">
        <v>2243</v>
      </c>
      <c r="E1686" s="288" t="s">
        <v>2244</v>
      </c>
      <c r="F1686" s="287">
        <v>61050</v>
      </c>
      <c r="G1686" s="288" t="s">
        <v>62</v>
      </c>
      <c r="H1686" s="288" t="s">
        <v>1392</v>
      </c>
      <c r="I1686" s="288" t="s">
        <v>63</v>
      </c>
      <c r="J1686" s="287">
        <v>323</v>
      </c>
      <c r="K1686" s="287">
        <v>6</v>
      </c>
      <c r="L1686" s="288" t="s">
        <v>490</v>
      </c>
      <c r="M1686" s="288" t="s">
        <v>56</v>
      </c>
      <c r="N1686" s="288" t="s">
        <v>51</v>
      </c>
      <c r="O1686" s="288" t="s">
        <v>51</v>
      </c>
      <c r="P1686" s="288" t="s">
        <v>52</v>
      </c>
      <c r="Q1686" s="289">
        <v>179</v>
      </c>
      <c r="R1686" s="289">
        <v>179</v>
      </c>
      <c r="S1686" s="289">
        <v>987</v>
      </c>
      <c r="T1686" s="289">
        <v>987</v>
      </c>
      <c r="U1686" s="289">
        <v>79</v>
      </c>
      <c r="V1686" s="287">
        <v>2017</v>
      </c>
      <c r="W1686" s="404"/>
      <c r="X1686" s="453" t="str">
        <f t="shared" si="26"/>
        <v/>
      </c>
      <c r="Y1686" s="267"/>
    </row>
    <row r="1687" spans="1:25" x14ac:dyDescent="0.2">
      <c r="A1687" s="287">
        <v>61415</v>
      </c>
      <c r="B1687" s="288" t="s">
        <v>38</v>
      </c>
      <c r="C1687" s="288" t="s">
        <v>1387</v>
      </c>
      <c r="D1687" s="288" t="s">
        <v>2245</v>
      </c>
      <c r="E1687" s="288" t="s">
        <v>2401</v>
      </c>
      <c r="F1687" s="287">
        <v>20326</v>
      </c>
      <c r="G1687" s="288" t="s">
        <v>86</v>
      </c>
      <c r="H1687" s="288" t="s">
        <v>1393</v>
      </c>
      <c r="I1687" s="288" t="s">
        <v>63</v>
      </c>
      <c r="J1687" s="287">
        <v>22</v>
      </c>
      <c r="K1687" s="287">
        <v>1</v>
      </c>
      <c r="L1687" s="288" t="s">
        <v>39</v>
      </c>
      <c r="M1687" s="288" t="s">
        <v>546</v>
      </c>
      <c r="N1687" s="288" t="s">
        <v>547</v>
      </c>
      <c r="O1687" s="288" t="s">
        <v>547</v>
      </c>
      <c r="P1687" s="288" t="s">
        <v>1387</v>
      </c>
      <c r="Q1687" s="289">
        <v>0</v>
      </c>
      <c r="R1687" s="289">
        <v>0</v>
      </c>
      <c r="S1687" s="289">
        <v>20399</v>
      </c>
      <c r="T1687" s="289">
        <v>20399</v>
      </c>
      <c r="U1687" s="289">
        <v>2214</v>
      </c>
      <c r="V1687" s="287">
        <v>2017</v>
      </c>
      <c r="W1687" s="404"/>
      <c r="X1687" s="453" t="str">
        <f t="shared" si="26"/>
        <v/>
      </c>
      <c r="Y1687" s="267"/>
    </row>
    <row r="1688" spans="1:25" x14ac:dyDescent="0.2">
      <c r="A1688" s="287">
        <v>61416</v>
      </c>
      <c r="B1688" s="288" t="s">
        <v>38</v>
      </c>
      <c r="C1688" s="288" t="s">
        <v>1387</v>
      </c>
      <c r="D1688" s="288" t="s">
        <v>2246</v>
      </c>
      <c r="E1688" s="288" t="s">
        <v>2246</v>
      </c>
      <c r="F1688" s="287">
        <v>61053</v>
      </c>
      <c r="G1688" s="288" t="s">
        <v>62</v>
      </c>
      <c r="H1688" s="288" t="s">
        <v>1392</v>
      </c>
      <c r="I1688" s="288" t="s">
        <v>63</v>
      </c>
      <c r="J1688" s="287">
        <v>622</v>
      </c>
      <c r="K1688" s="287">
        <v>4</v>
      </c>
      <c r="L1688" s="288" t="s">
        <v>492</v>
      </c>
      <c r="M1688" s="288" t="s">
        <v>56</v>
      </c>
      <c r="N1688" s="288" t="s">
        <v>51</v>
      </c>
      <c r="O1688" s="288" t="s">
        <v>51</v>
      </c>
      <c r="P1688" s="288" t="s">
        <v>52</v>
      </c>
      <c r="Q1688" s="289">
        <v>0</v>
      </c>
      <c r="R1688" s="289">
        <v>0</v>
      </c>
      <c r="S1688" s="289">
        <v>0</v>
      </c>
      <c r="T1688" s="289">
        <v>0</v>
      </c>
      <c r="U1688" s="289">
        <v>0</v>
      </c>
      <c r="V1688" s="287">
        <v>2017</v>
      </c>
      <c r="W1688" s="404"/>
      <c r="X1688" s="453" t="str">
        <f t="shared" si="26"/>
        <v/>
      </c>
      <c r="Y1688" s="267"/>
    </row>
    <row r="1689" spans="1:25" x14ac:dyDescent="0.2">
      <c r="A1689" s="287">
        <v>61460</v>
      </c>
      <c r="B1689" s="288" t="s">
        <v>38</v>
      </c>
      <c r="C1689" s="288" t="s">
        <v>1387</v>
      </c>
      <c r="D1689" s="288" t="s">
        <v>2402</v>
      </c>
      <c r="E1689" s="288" t="s">
        <v>2403</v>
      </c>
      <c r="F1689" s="287">
        <v>61077</v>
      </c>
      <c r="G1689" s="288" t="s">
        <v>95</v>
      </c>
      <c r="H1689" s="288" t="s">
        <v>1393</v>
      </c>
      <c r="I1689" s="288" t="s">
        <v>63</v>
      </c>
      <c r="J1689" s="287">
        <v>22</v>
      </c>
      <c r="K1689" s="287">
        <v>2</v>
      </c>
      <c r="L1689" s="288" t="s">
        <v>57</v>
      </c>
      <c r="M1689" s="288" t="s">
        <v>546</v>
      </c>
      <c r="N1689" s="288" t="s">
        <v>547</v>
      </c>
      <c r="O1689" s="288" t="s">
        <v>547</v>
      </c>
      <c r="P1689" s="288" t="s">
        <v>1387</v>
      </c>
      <c r="Q1689" s="289">
        <v>0</v>
      </c>
      <c r="R1689" s="289">
        <v>0</v>
      </c>
      <c r="S1689" s="289">
        <v>45892</v>
      </c>
      <c r="T1689" s="289">
        <v>45892</v>
      </c>
      <c r="U1689" s="289">
        <v>4981</v>
      </c>
      <c r="V1689" s="287">
        <v>2017</v>
      </c>
      <c r="W1689" s="404"/>
      <c r="X1689" s="453" t="str">
        <f t="shared" si="26"/>
        <v/>
      </c>
      <c r="Y1689" s="267"/>
    </row>
    <row r="1690" spans="1:25" x14ac:dyDescent="0.2">
      <c r="A1690" s="287">
        <v>61487</v>
      </c>
      <c r="B1690" s="288" t="s">
        <v>38</v>
      </c>
      <c r="C1690" s="288" t="s">
        <v>1387</v>
      </c>
      <c r="D1690" s="288" t="s">
        <v>2404</v>
      </c>
      <c r="E1690" s="288" t="s">
        <v>2405</v>
      </c>
      <c r="F1690" s="287">
        <v>61093</v>
      </c>
      <c r="G1690" s="288" t="s">
        <v>62</v>
      </c>
      <c r="H1690" s="288" t="s">
        <v>1392</v>
      </c>
      <c r="I1690" s="288" t="s">
        <v>63</v>
      </c>
      <c r="J1690" s="287">
        <v>22</v>
      </c>
      <c r="K1690" s="287">
        <v>2</v>
      </c>
      <c r="L1690" s="288" t="s">
        <v>57</v>
      </c>
      <c r="M1690" s="288" t="s">
        <v>546</v>
      </c>
      <c r="N1690" s="288" t="s">
        <v>547</v>
      </c>
      <c r="O1690" s="288" t="s">
        <v>547</v>
      </c>
      <c r="P1690" s="288" t="s">
        <v>1387</v>
      </c>
      <c r="Q1690" s="289">
        <v>0</v>
      </c>
      <c r="R1690" s="289">
        <v>0</v>
      </c>
      <c r="S1690" s="289">
        <v>3777</v>
      </c>
      <c r="T1690" s="289">
        <v>3777</v>
      </c>
      <c r="U1690" s="289">
        <v>410</v>
      </c>
      <c r="V1690" s="287">
        <v>2017</v>
      </c>
      <c r="W1690" s="404"/>
      <c r="X1690" s="453" t="str">
        <f t="shared" si="26"/>
        <v/>
      </c>
      <c r="Y1690" s="267"/>
    </row>
    <row r="1691" spans="1:25" x14ac:dyDescent="0.2">
      <c r="A1691" s="287">
        <v>61488</v>
      </c>
      <c r="B1691" s="288" t="s">
        <v>38</v>
      </c>
      <c r="C1691" s="288" t="s">
        <v>1387</v>
      </c>
      <c r="D1691" s="288" t="s">
        <v>2406</v>
      </c>
      <c r="E1691" s="288" t="s">
        <v>2406</v>
      </c>
      <c r="F1691" s="287">
        <v>61094</v>
      </c>
      <c r="G1691" s="288" t="s">
        <v>62</v>
      </c>
      <c r="H1691" s="288" t="s">
        <v>1392</v>
      </c>
      <c r="I1691" s="288" t="s">
        <v>63</v>
      </c>
      <c r="J1691" s="287">
        <v>622</v>
      </c>
      <c r="K1691" s="287">
        <v>4</v>
      </c>
      <c r="L1691" s="288" t="s">
        <v>492</v>
      </c>
      <c r="M1691" s="288" t="s">
        <v>55</v>
      </c>
      <c r="N1691" s="288" t="s">
        <v>44</v>
      </c>
      <c r="O1691" s="288" t="s">
        <v>44</v>
      </c>
      <c r="P1691" s="288" t="s">
        <v>1195</v>
      </c>
      <c r="Q1691" s="289">
        <v>834092</v>
      </c>
      <c r="R1691" s="289">
        <v>834092</v>
      </c>
      <c r="S1691" s="289">
        <v>859116</v>
      </c>
      <c r="T1691" s="289">
        <v>859116</v>
      </c>
      <c r="U1691" s="289">
        <v>57972</v>
      </c>
      <c r="V1691" s="287">
        <v>2017</v>
      </c>
      <c r="W1691" s="404"/>
      <c r="X1691" s="453" t="str">
        <f t="shared" si="26"/>
        <v/>
      </c>
      <c r="Y1691" s="267"/>
    </row>
    <row r="1692" spans="1:25" x14ac:dyDescent="0.2">
      <c r="A1692" s="287">
        <v>61488</v>
      </c>
      <c r="B1692" s="288" t="s">
        <v>38</v>
      </c>
      <c r="C1692" s="288" t="s">
        <v>1387</v>
      </c>
      <c r="D1692" s="288" t="s">
        <v>2406</v>
      </c>
      <c r="E1692" s="288" t="s">
        <v>2406</v>
      </c>
      <c r="F1692" s="287">
        <v>61094</v>
      </c>
      <c r="G1692" s="288" t="s">
        <v>62</v>
      </c>
      <c r="H1692" s="288" t="s">
        <v>1392</v>
      </c>
      <c r="I1692" s="288" t="s">
        <v>63</v>
      </c>
      <c r="J1692" s="287">
        <v>622</v>
      </c>
      <c r="K1692" s="287">
        <v>4</v>
      </c>
      <c r="L1692" s="288" t="s">
        <v>492</v>
      </c>
      <c r="M1692" s="288" t="s">
        <v>56</v>
      </c>
      <c r="N1692" s="288" t="s">
        <v>51</v>
      </c>
      <c r="O1692" s="288" t="s">
        <v>51</v>
      </c>
      <c r="P1692" s="288" t="s">
        <v>52</v>
      </c>
      <c r="Q1692" s="289">
        <v>0</v>
      </c>
      <c r="R1692" s="289">
        <v>0</v>
      </c>
      <c r="S1692" s="289">
        <v>0</v>
      </c>
      <c r="T1692" s="289">
        <v>0</v>
      </c>
      <c r="U1692" s="289">
        <v>0</v>
      </c>
      <c r="V1692" s="287">
        <v>2017</v>
      </c>
      <c r="W1692" s="404"/>
      <c r="X1692" s="453" t="str">
        <f t="shared" si="26"/>
        <v/>
      </c>
      <c r="Y1692" s="267"/>
    </row>
    <row r="1693" spans="1:25" x14ac:dyDescent="0.2">
      <c r="A1693" s="287">
        <v>61499</v>
      </c>
      <c r="B1693" s="288" t="s">
        <v>38</v>
      </c>
      <c r="C1693" s="288" t="s">
        <v>1387</v>
      </c>
      <c r="D1693" s="288" t="s">
        <v>2407</v>
      </c>
      <c r="E1693" s="288" t="s">
        <v>1332</v>
      </c>
      <c r="F1693" s="287">
        <v>56769</v>
      </c>
      <c r="G1693" s="288" t="s">
        <v>140</v>
      </c>
      <c r="H1693" s="288" t="s">
        <v>1393</v>
      </c>
      <c r="I1693" s="288" t="s">
        <v>63</v>
      </c>
      <c r="J1693" s="287">
        <v>22</v>
      </c>
      <c r="K1693" s="287">
        <v>2</v>
      </c>
      <c r="L1693" s="288" t="s">
        <v>57</v>
      </c>
      <c r="M1693" s="288" t="s">
        <v>546</v>
      </c>
      <c r="N1693" s="288" t="s">
        <v>547</v>
      </c>
      <c r="O1693" s="288" t="s">
        <v>547</v>
      </c>
      <c r="P1693" s="288" t="s">
        <v>1387</v>
      </c>
      <c r="Q1693" s="289">
        <v>0</v>
      </c>
      <c r="R1693" s="289">
        <v>0</v>
      </c>
      <c r="S1693" s="289">
        <v>0</v>
      </c>
      <c r="T1693" s="289">
        <v>0</v>
      </c>
      <c r="U1693" s="289">
        <v>0</v>
      </c>
      <c r="V1693" s="287">
        <v>2017</v>
      </c>
      <c r="W1693" s="404"/>
      <c r="X1693" s="453" t="str">
        <f t="shared" si="26"/>
        <v/>
      </c>
      <c r="Y1693" s="267"/>
    </row>
    <row r="1694" spans="1:25" x14ac:dyDescent="0.2">
      <c r="A1694" s="287">
        <v>61509</v>
      </c>
      <c r="B1694" s="288" t="s">
        <v>38</v>
      </c>
      <c r="C1694" s="288" t="s">
        <v>1387</v>
      </c>
      <c r="D1694" s="288" t="s">
        <v>2408</v>
      </c>
      <c r="E1694" s="288" t="s">
        <v>2396</v>
      </c>
      <c r="F1694" s="287">
        <v>61012</v>
      </c>
      <c r="G1694" s="288" t="s">
        <v>62</v>
      </c>
      <c r="H1694" s="288" t="s">
        <v>1392</v>
      </c>
      <c r="I1694" s="288" t="s">
        <v>63</v>
      </c>
      <c r="J1694" s="287">
        <v>22</v>
      </c>
      <c r="K1694" s="287">
        <v>2</v>
      </c>
      <c r="L1694" s="288" t="s">
        <v>57</v>
      </c>
      <c r="M1694" s="288" t="s">
        <v>546</v>
      </c>
      <c r="N1694" s="288" t="s">
        <v>547</v>
      </c>
      <c r="O1694" s="288" t="s">
        <v>547</v>
      </c>
      <c r="P1694" s="288" t="s">
        <v>1387</v>
      </c>
      <c r="Q1694" s="289">
        <v>0</v>
      </c>
      <c r="R1694" s="289">
        <v>0</v>
      </c>
      <c r="S1694" s="289">
        <v>18</v>
      </c>
      <c r="T1694" s="289">
        <v>18</v>
      </c>
      <c r="U1694" s="289">
        <v>2</v>
      </c>
      <c r="V1694" s="287">
        <v>2017</v>
      </c>
      <c r="W1694" s="404"/>
      <c r="X1694" s="453" t="str">
        <f t="shared" si="26"/>
        <v/>
      </c>
      <c r="Y1694" s="267"/>
    </row>
    <row r="1695" spans="1:25" x14ac:dyDescent="0.2">
      <c r="A1695" s="287">
        <v>61510</v>
      </c>
      <c r="B1695" s="288" t="s">
        <v>38</v>
      </c>
      <c r="C1695" s="288" t="s">
        <v>1387</v>
      </c>
      <c r="D1695" s="288" t="s">
        <v>2409</v>
      </c>
      <c r="E1695" s="288" t="s">
        <v>2396</v>
      </c>
      <c r="F1695" s="287">
        <v>61012</v>
      </c>
      <c r="G1695" s="288" t="s">
        <v>62</v>
      </c>
      <c r="H1695" s="288" t="s">
        <v>1392</v>
      </c>
      <c r="I1695" s="288" t="s">
        <v>63</v>
      </c>
      <c r="J1695" s="287">
        <v>22</v>
      </c>
      <c r="K1695" s="287">
        <v>2</v>
      </c>
      <c r="L1695" s="288" t="s">
        <v>57</v>
      </c>
      <c r="M1695" s="288" t="s">
        <v>546</v>
      </c>
      <c r="N1695" s="288" t="s">
        <v>547</v>
      </c>
      <c r="O1695" s="288" t="s">
        <v>547</v>
      </c>
      <c r="P1695" s="288" t="s">
        <v>1387</v>
      </c>
      <c r="Q1695" s="289">
        <v>0</v>
      </c>
      <c r="R1695" s="289">
        <v>0</v>
      </c>
      <c r="S1695" s="289">
        <v>64</v>
      </c>
      <c r="T1695" s="289">
        <v>64</v>
      </c>
      <c r="U1695" s="289">
        <v>7</v>
      </c>
      <c r="V1695" s="287">
        <v>2017</v>
      </c>
      <c r="W1695" s="404"/>
      <c r="X1695" s="453" t="str">
        <f t="shared" si="26"/>
        <v/>
      </c>
      <c r="Y1695" s="267"/>
    </row>
    <row r="1696" spans="1:25" x14ac:dyDescent="0.2">
      <c r="A1696" s="287">
        <v>61518</v>
      </c>
      <c r="B1696" s="288" t="s">
        <v>38</v>
      </c>
      <c r="C1696" s="288" t="s">
        <v>1387</v>
      </c>
      <c r="D1696" s="288" t="s">
        <v>2410</v>
      </c>
      <c r="E1696" s="288" t="s">
        <v>2411</v>
      </c>
      <c r="F1696" s="287">
        <v>61125</v>
      </c>
      <c r="G1696" s="288" t="s">
        <v>86</v>
      </c>
      <c r="H1696" s="288" t="s">
        <v>1393</v>
      </c>
      <c r="I1696" s="288" t="s">
        <v>63</v>
      </c>
      <c r="J1696" s="287">
        <v>22</v>
      </c>
      <c r="K1696" s="287">
        <v>2</v>
      </c>
      <c r="L1696" s="288" t="s">
        <v>57</v>
      </c>
      <c r="M1696" s="288" t="s">
        <v>546</v>
      </c>
      <c r="N1696" s="288" t="s">
        <v>547</v>
      </c>
      <c r="O1696" s="288" t="s">
        <v>547</v>
      </c>
      <c r="P1696" s="288" t="s">
        <v>1387</v>
      </c>
      <c r="Q1696" s="289">
        <v>0</v>
      </c>
      <c r="R1696" s="289">
        <v>0</v>
      </c>
      <c r="S1696" s="289">
        <v>17017</v>
      </c>
      <c r="T1696" s="289">
        <v>17017</v>
      </c>
      <c r="U1696" s="289">
        <v>1847</v>
      </c>
      <c r="V1696" s="287">
        <v>2017</v>
      </c>
      <c r="W1696" s="404"/>
      <c r="X1696" s="453" t="str">
        <f t="shared" si="26"/>
        <v/>
      </c>
      <c r="Y1696" s="267"/>
    </row>
    <row r="1697" spans="1:25" x14ac:dyDescent="0.2">
      <c r="A1697" s="287">
        <v>61537</v>
      </c>
      <c r="B1697" s="288" t="s">
        <v>38</v>
      </c>
      <c r="C1697" s="288" t="s">
        <v>1387</v>
      </c>
      <c r="D1697" s="288" t="s">
        <v>2412</v>
      </c>
      <c r="E1697" s="288" t="s">
        <v>2413</v>
      </c>
      <c r="F1697" s="287">
        <v>61146</v>
      </c>
      <c r="G1697" s="288" t="s">
        <v>86</v>
      </c>
      <c r="H1697" s="288" t="s">
        <v>1393</v>
      </c>
      <c r="I1697" s="288" t="s">
        <v>63</v>
      </c>
      <c r="J1697" s="287">
        <v>22</v>
      </c>
      <c r="K1697" s="287">
        <v>2</v>
      </c>
      <c r="L1697" s="288" t="s">
        <v>57</v>
      </c>
      <c r="M1697" s="288" t="s">
        <v>546</v>
      </c>
      <c r="N1697" s="288" t="s">
        <v>547</v>
      </c>
      <c r="O1697" s="288" t="s">
        <v>547</v>
      </c>
      <c r="P1697" s="288" t="s">
        <v>1387</v>
      </c>
      <c r="Q1697" s="289">
        <v>0</v>
      </c>
      <c r="R1697" s="289">
        <v>0</v>
      </c>
      <c r="S1697" s="289">
        <v>25695</v>
      </c>
      <c r="T1697" s="289">
        <v>25695</v>
      </c>
      <c r="U1697" s="289">
        <v>2789</v>
      </c>
      <c r="V1697" s="287">
        <v>2017</v>
      </c>
      <c r="W1697" s="404"/>
      <c r="X1697" s="453" t="str">
        <f t="shared" si="26"/>
        <v/>
      </c>
      <c r="Y1697" s="267"/>
    </row>
    <row r="1698" spans="1:25" x14ac:dyDescent="0.2">
      <c r="A1698" s="287">
        <v>61538</v>
      </c>
      <c r="B1698" s="288" t="s">
        <v>38</v>
      </c>
      <c r="C1698" s="288" t="s">
        <v>1387</v>
      </c>
      <c r="D1698" s="288" t="s">
        <v>2414</v>
      </c>
      <c r="E1698" s="288" t="s">
        <v>2415</v>
      </c>
      <c r="F1698" s="287">
        <v>61147</v>
      </c>
      <c r="G1698" s="288" t="s">
        <v>86</v>
      </c>
      <c r="H1698" s="288" t="s">
        <v>1393</v>
      </c>
      <c r="I1698" s="288" t="s">
        <v>63</v>
      </c>
      <c r="J1698" s="287">
        <v>22</v>
      </c>
      <c r="K1698" s="287">
        <v>2</v>
      </c>
      <c r="L1698" s="288" t="s">
        <v>57</v>
      </c>
      <c r="M1698" s="288" t="s">
        <v>546</v>
      </c>
      <c r="N1698" s="288" t="s">
        <v>547</v>
      </c>
      <c r="O1698" s="288" t="s">
        <v>547</v>
      </c>
      <c r="P1698" s="288" t="s">
        <v>1387</v>
      </c>
      <c r="Q1698" s="289">
        <v>0</v>
      </c>
      <c r="R1698" s="289">
        <v>0</v>
      </c>
      <c r="S1698" s="289">
        <v>12789</v>
      </c>
      <c r="T1698" s="289">
        <v>12789</v>
      </c>
      <c r="U1698" s="289">
        <v>1388</v>
      </c>
      <c r="V1698" s="287">
        <v>2017</v>
      </c>
      <c r="W1698" s="404"/>
      <c r="X1698" s="453" t="str">
        <f t="shared" si="26"/>
        <v/>
      </c>
      <c r="Y1698" s="267"/>
    </row>
    <row r="1699" spans="1:25" x14ac:dyDescent="0.2">
      <c r="A1699" s="287">
        <v>61539</v>
      </c>
      <c r="B1699" s="288" t="s">
        <v>38</v>
      </c>
      <c r="C1699" s="288" t="s">
        <v>1387</v>
      </c>
      <c r="D1699" s="288" t="s">
        <v>2416</v>
      </c>
      <c r="E1699" s="288" t="s">
        <v>2417</v>
      </c>
      <c r="F1699" s="287">
        <v>61148</v>
      </c>
      <c r="G1699" s="288" t="s">
        <v>86</v>
      </c>
      <c r="H1699" s="288" t="s">
        <v>1393</v>
      </c>
      <c r="I1699" s="288" t="s">
        <v>63</v>
      </c>
      <c r="J1699" s="287">
        <v>22</v>
      </c>
      <c r="K1699" s="287">
        <v>2</v>
      </c>
      <c r="L1699" s="288" t="s">
        <v>57</v>
      </c>
      <c r="M1699" s="288" t="s">
        <v>546</v>
      </c>
      <c r="N1699" s="288" t="s">
        <v>547</v>
      </c>
      <c r="O1699" s="288" t="s">
        <v>547</v>
      </c>
      <c r="P1699" s="288" t="s">
        <v>1387</v>
      </c>
      <c r="Q1699" s="289">
        <v>0</v>
      </c>
      <c r="R1699" s="289">
        <v>0</v>
      </c>
      <c r="S1699" s="289">
        <v>31951</v>
      </c>
      <c r="T1699" s="289">
        <v>31951</v>
      </c>
      <c r="U1699" s="289">
        <v>3468</v>
      </c>
      <c r="V1699" s="287">
        <v>2017</v>
      </c>
      <c r="W1699" s="404"/>
      <c r="X1699" s="453" t="str">
        <f t="shared" si="26"/>
        <v/>
      </c>
      <c r="Y1699" s="267"/>
    </row>
    <row r="1700" spans="1:25" x14ac:dyDescent="0.2">
      <c r="A1700" s="287">
        <v>61541</v>
      </c>
      <c r="B1700" s="288" t="s">
        <v>38</v>
      </c>
      <c r="C1700" s="288" t="s">
        <v>1387</v>
      </c>
      <c r="D1700" s="288" t="s">
        <v>2418</v>
      </c>
      <c r="E1700" s="288" t="s">
        <v>2061</v>
      </c>
      <c r="F1700" s="287">
        <v>60947</v>
      </c>
      <c r="G1700" s="288" t="s">
        <v>46</v>
      </c>
      <c r="H1700" s="288" t="s">
        <v>1393</v>
      </c>
      <c r="I1700" s="288" t="s">
        <v>63</v>
      </c>
      <c r="J1700" s="287">
        <v>22</v>
      </c>
      <c r="K1700" s="287">
        <v>2</v>
      </c>
      <c r="L1700" s="288" t="s">
        <v>57</v>
      </c>
      <c r="M1700" s="288" t="s">
        <v>546</v>
      </c>
      <c r="N1700" s="288" t="s">
        <v>547</v>
      </c>
      <c r="O1700" s="288" t="s">
        <v>547</v>
      </c>
      <c r="P1700" s="288" t="s">
        <v>1387</v>
      </c>
      <c r="Q1700" s="289">
        <v>0</v>
      </c>
      <c r="R1700" s="289">
        <v>0</v>
      </c>
      <c r="S1700" s="289">
        <v>0</v>
      </c>
      <c r="T1700" s="289">
        <v>0</v>
      </c>
      <c r="U1700" s="289">
        <v>0</v>
      </c>
      <c r="V1700" s="287">
        <v>2017</v>
      </c>
      <c r="W1700" s="404"/>
      <c r="X1700" s="453" t="str">
        <f t="shared" si="26"/>
        <v/>
      </c>
      <c r="Y1700" s="267"/>
    </row>
    <row r="1701" spans="1:25" x14ac:dyDescent="0.2">
      <c r="A1701" s="287">
        <v>61550</v>
      </c>
      <c r="B1701" s="288" t="s">
        <v>38</v>
      </c>
      <c r="C1701" s="288" t="s">
        <v>1387</v>
      </c>
      <c r="D1701" s="288" t="s">
        <v>2419</v>
      </c>
      <c r="E1701" s="288" t="s">
        <v>2420</v>
      </c>
      <c r="F1701" s="287">
        <v>61151</v>
      </c>
      <c r="G1701" s="288" t="s">
        <v>86</v>
      </c>
      <c r="H1701" s="288" t="s">
        <v>1393</v>
      </c>
      <c r="I1701" s="288" t="s">
        <v>63</v>
      </c>
      <c r="J1701" s="287">
        <v>22</v>
      </c>
      <c r="K1701" s="287">
        <v>2</v>
      </c>
      <c r="L1701" s="288" t="s">
        <v>57</v>
      </c>
      <c r="M1701" s="288" t="s">
        <v>546</v>
      </c>
      <c r="N1701" s="288" t="s">
        <v>547</v>
      </c>
      <c r="O1701" s="288" t="s">
        <v>547</v>
      </c>
      <c r="P1701" s="288" t="s">
        <v>1387</v>
      </c>
      <c r="Q1701" s="289">
        <v>0</v>
      </c>
      <c r="R1701" s="289">
        <v>0</v>
      </c>
      <c r="S1701" s="289">
        <v>17394</v>
      </c>
      <c r="T1701" s="289">
        <v>17394</v>
      </c>
      <c r="U1701" s="289">
        <v>1888</v>
      </c>
      <c r="V1701" s="287">
        <v>2017</v>
      </c>
      <c r="W1701" s="404"/>
      <c r="X1701" s="453" t="str">
        <f t="shared" si="26"/>
        <v/>
      </c>
      <c r="Y1701" s="267"/>
    </row>
    <row r="1702" spans="1:25" x14ac:dyDescent="0.2">
      <c r="A1702" s="287">
        <v>61551</v>
      </c>
      <c r="B1702" s="288" t="s">
        <v>38</v>
      </c>
      <c r="C1702" s="288" t="s">
        <v>1387</v>
      </c>
      <c r="D1702" s="288" t="s">
        <v>2421</v>
      </c>
      <c r="E1702" s="288" t="s">
        <v>2421</v>
      </c>
      <c r="F1702" s="287">
        <v>61152</v>
      </c>
      <c r="G1702" s="288" t="s">
        <v>62</v>
      </c>
      <c r="H1702" s="288" t="s">
        <v>1392</v>
      </c>
      <c r="I1702" s="288" t="s">
        <v>63</v>
      </c>
      <c r="J1702" s="287">
        <v>622</v>
      </c>
      <c r="K1702" s="287">
        <v>4</v>
      </c>
      <c r="L1702" s="288" t="s">
        <v>492</v>
      </c>
      <c r="M1702" s="288" t="s">
        <v>56</v>
      </c>
      <c r="N1702" s="288" t="s">
        <v>51</v>
      </c>
      <c r="O1702" s="288" t="s">
        <v>51</v>
      </c>
      <c r="P1702" s="288" t="s">
        <v>52</v>
      </c>
      <c r="Q1702" s="289">
        <v>52</v>
      </c>
      <c r="R1702" s="289">
        <v>52</v>
      </c>
      <c r="S1702" s="289">
        <v>291</v>
      </c>
      <c r="T1702" s="289">
        <v>291</v>
      </c>
      <c r="U1702" s="289">
        <v>9.8629999999999995</v>
      </c>
      <c r="V1702" s="287">
        <v>2017</v>
      </c>
      <c r="W1702" s="404"/>
      <c r="X1702" s="453" t="str">
        <f t="shared" si="26"/>
        <v/>
      </c>
      <c r="Y1702" s="267"/>
    </row>
    <row r="1703" spans="1:25" x14ac:dyDescent="0.2">
      <c r="A1703" s="287">
        <v>61551</v>
      </c>
      <c r="B1703" s="288" t="s">
        <v>38</v>
      </c>
      <c r="C1703" s="288" t="s">
        <v>1387</v>
      </c>
      <c r="D1703" s="288" t="s">
        <v>2421</v>
      </c>
      <c r="E1703" s="288" t="s">
        <v>2421</v>
      </c>
      <c r="F1703" s="287">
        <v>61152</v>
      </c>
      <c r="G1703" s="288" t="s">
        <v>62</v>
      </c>
      <c r="H1703" s="288" t="s">
        <v>1392</v>
      </c>
      <c r="I1703" s="288" t="s">
        <v>63</v>
      </c>
      <c r="J1703" s="287">
        <v>622</v>
      </c>
      <c r="K1703" s="287">
        <v>4</v>
      </c>
      <c r="L1703" s="288" t="s">
        <v>492</v>
      </c>
      <c r="M1703" s="288" t="s">
        <v>56</v>
      </c>
      <c r="N1703" s="288" t="s">
        <v>44</v>
      </c>
      <c r="O1703" s="288" t="s">
        <v>44</v>
      </c>
      <c r="P1703" s="288" t="s">
        <v>1195</v>
      </c>
      <c r="Q1703" s="289">
        <v>32</v>
      </c>
      <c r="R1703" s="289">
        <v>32</v>
      </c>
      <c r="S1703" s="289">
        <v>32</v>
      </c>
      <c r="T1703" s="289">
        <v>32</v>
      </c>
      <c r="U1703" s="289">
        <v>1.137</v>
      </c>
      <c r="V1703" s="287">
        <v>2017</v>
      </c>
      <c r="W1703" s="404"/>
      <c r="X1703" s="453" t="str">
        <f t="shared" si="26"/>
        <v/>
      </c>
      <c r="Y1703" s="267"/>
    </row>
    <row r="1704" spans="1:25" x14ac:dyDescent="0.2">
      <c r="A1704" s="287">
        <v>61555</v>
      </c>
      <c r="B1704" s="288" t="s">
        <v>38</v>
      </c>
      <c r="C1704" s="288" t="s">
        <v>1387</v>
      </c>
      <c r="D1704" s="288" t="s">
        <v>2422</v>
      </c>
      <c r="E1704" s="288" t="s">
        <v>2423</v>
      </c>
      <c r="F1704" s="287">
        <v>61155</v>
      </c>
      <c r="G1704" s="288" t="s">
        <v>86</v>
      </c>
      <c r="H1704" s="288" t="s">
        <v>1393</v>
      </c>
      <c r="I1704" s="288" t="s">
        <v>63</v>
      </c>
      <c r="J1704" s="287">
        <v>22</v>
      </c>
      <c r="K1704" s="287">
        <v>2</v>
      </c>
      <c r="L1704" s="288" t="s">
        <v>57</v>
      </c>
      <c r="M1704" s="288" t="s">
        <v>546</v>
      </c>
      <c r="N1704" s="288" t="s">
        <v>547</v>
      </c>
      <c r="O1704" s="288" t="s">
        <v>547</v>
      </c>
      <c r="P1704" s="288" t="s">
        <v>1387</v>
      </c>
      <c r="Q1704" s="289">
        <v>0</v>
      </c>
      <c r="R1704" s="289">
        <v>0</v>
      </c>
      <c r="S1704" s="289">
        <v>24839</v>
      </c>
      <c r="T1704" s="289">
        <v>24839</v>
      </c>
      <c r="U1704" s="289">
        <v>2696</v>
      </c>
      <c r="V1704" s="287">
        <v>2017</v>
      </c>
      <c r="W1704" s="404"/>
      <c r="X1704" s="453" t="str">
        <f t="shared" si="26"/>
        <v/>
      </c>
      <c r="Y1704" s="267"/>
    </row>
    <row r="1705" spans="1:25" x14ac:dyDescent="0.2">
      <c r="A1705" s="287">
        <v>61562</v>
      </c>
      <c r="B1705" s="288" t="s">
        <v>38</v>
      </c>
      <c r="C1705" s="288" t="s">
        <v>1387</v>
      </c>
      <c r="D1705" s="288" t="s">
        <v>2424</v>
      </c>
      <c r="E1705" s="288" t="s">
        <v>1601</v>
      </c>
      <c r="F1705" s="287">
        <v>58871</v>
      </c>
      <c r="G1705" s="288" t="s">
        <v>86</v>
      </c>
      <c r="H1705" s="288" t="s">
        <v>1393</v>
      </c>
      <c r="I1705" s="288" t="s">
        <v>63</v>
      </c>
      <c r="J1705" s="287">
        <v>22</v>
      </c>
      <c r="K1705" s="287">
        <v>2</v>
      </c>
      <c r="L1705" s="288" t="s">
        <v>57</v>
      </c>
      <c r="M1705" s="288" t="s">
        <v>546</v>
      </c>
      <c r="N1705" s="288" t="s">
        <v>547</v>
      </c>
      <c r="O1705" s="288" t="s">
        <v>547</v>
      </c>
      <c r="P1705" s="288" t="s">
        <v>1387</v>
      </c>
      <c r="Q1705" s="289">
        <v>0</v>
      </c>
      <c r="R1705" s="289">
        <v>0</v>
      </c>
      <c r="S1705" s="289">
        <v>34059</v>
      </c>
      <c r="T1705" s="289">
        <v>34059</v>
      </c>
      <c r="U1705" s="289">
        <v>3697</v>
      </c>
      <c r="V1705" s="287">
        <v>2017</v>
      </c>
      <c r="W1705" s="404"/>
      <c r="X1705" s="453" t="str">
        <f t="shared" si="26"/>
        <v/>
      </c>
      <c r="Y1705" s="267"/>
    </row>
    <row r="1706" spans="1:25" x14ac:dyDescent="0.2">
      <c r="A1706" s="287">
        <v>61567</v>
      </c>
      <c r="B1706" s="288" t="s">
        <v>38</v>
      </c>
      <c r="C1706" s="288" t="s">
        <v>1387</v>
      </c>
      <c r="D1706" s="288" t="s">
        <v>2425</v>
      </c>
      <c r="E1706" s="288" t="s">
        <v>2425</v>
      </c>
      <c r="F1706" s="287">
        <v>61162</v>
      </c>
      <c r="G1706" s="288" t="s">
        <v>62</v>
      </c>
      <c r="H1706" s="288" t="s">
        <v>1392</v>
      </c>
      <c r="I1706" s="288" t="s">
        <v>63</v>
      </c>
      <c r="J1706" s="287">
        <v>622</v>
      </c>
      <c r="K1706" s="287">
        <v>4</v>
      </c>
      <c r="L1706" s="288" t="s">
        <v>492</v>
      </c>
      <c r="M1706" s="288" t="s">
        <v>56</v>
      </c>
      <c r="N1706" s="288" t="s">
        <v>51</v>
      </c>
      <c r="O1706" s="288" t="s">
        <v>51</v>
      </c>
      <c r="P1706" s="288" t="s">
        <v>52</v>
      </c>
      <c r="Q1706" s="289">
        <v>1143</v>
      </c>
      <c r="R1706" s="289">
        <v>1143</v>
      </c>
      <c r="S1706" s="289">
        <v>6289</v>
      </c>
      <c r="T1706" s="289">
        <v>6289</v>
      </c>
      <c r="U1706" s="289">
        <v>84</v>
      </c>
      <c r="V1706" s="287">
        <v>2017</v>
      </c>
      <c r="W1706" s="404"/>
      <c r="X1706" s="453" t="str">
        <f t="shared" si="26"/>
        <v/>
      </c>
      <c r="Y1706" s="267"/>
    </row>
    <row r="1707" spans="1:25" x14ac:dyDescent="0.2">
      <c r="A1707" s="287">
        <v>61590</v>
      </c>
      <c r="B1707" s="288" t="s">
        <v>38</v>
      </c>
      <c r="C1707" s="288" t="s">
        <v>1387</v>
      </c>
      <c r="D1707" s="288" t="s">
        <v>2426</v>
      </c>
      <c r="E1707" s="288" t="s">
        <v>2427</v>
      </c>
      <c r="F1707" s="287">
        <v>61189</v>
      </c>
      <c r="G1707" s="288" t="s">
        <v>86</v>
      </c>
      <c r="H1707" s="288" t="s">
        <v>1393</v>
      </c>
      <c r="I1707" s="288" t="s">
        <v>63</v>
      </c>
      <c r="J1707" s="287">
        <v>22</v>
      </c>
      <c r="K1707" s="287">
        <v>2</v>
      </c>
      <c r="L1707" s="288" t="s">
        <v>57</v>
      </c>
      <c r="M1707" s="288" t="s">
        <v>546</v>
      </c>
      <c r="N1707" s="288" t="s">
        <v>547</v>
      </c>
      <c r="O1707" s="288" t="s">
        <v>547</v>
      </c>
      <c r="P1707" s="288" t="s">
        <v>1387</v>
      </c>
      <c r="Q1707" s="289">
        <v>0</v>
      </c>
      <c r="R1707" s="289">
        <v>0</v>
      </c>
      <c r="S1707" s="289">
        <v>4902</v>
      </c>
      <c r="T1707" s="289">
        <v>4902</v>
      </c>
      <c r="U1707" s="289">
        <v>532</v>
      </c>
      <c r="V1707" s="287">
        <v>2017</v>
      </c>
      <c r="W1707" s="404"/>
      <c r="X1707" s="453" t="str">
        <f t="shared" si="26"/>
        <v/>
      </c>
      <c r="Y1707" s="267"/>
    </row>
    <row r="1708" spans="1:25" x14ac:dyDescent="0.2">
      <c r="A1708" s="287">
        <v>61591</v>
      </c>
      <c r="B1708" s="288" t="s">
        <v>38</v>
      </c>
      <c r="C1708" s="288" t="s">
        <v>1387</v>
      </c>
      <c r="D1708" s="288" t="s">
        <v>2428</v>
      </c>
      <c r="E1708" s="288" t="s">
        <v>2429</v>
      </c>
      <c r="F1708" s="287">
        <v>61190</v>
      </c>
      <c r="G1708" s="288" t="s">
        <v>86</v>
      </c>
      <c r="H1708" s="288" t="s">
        <v>1393</v>
      </c>
      <c r="I1708" s="288" t="s">
        <v>63</v>
      </c>
      <c r="J1708" s="287">
        <v>22</v>
      </c>
      <c r="K1708" s="287">
        <v>2</v>
      </c>
      <c r="L1708" s="288" t="s">
        <v>57</v>
      </c>
      <c r="M1708" s="288" t="s">
        <v>546</v>
      </c>
      <c r="N1708" s="288" t="s">
        <v>547</v>
      </c>
      <c r="O1708" s="288" t="s">
        <v>547</v>
      </c>
      <c r="P1708" s="288" t="s">
        <v>1387</v>
      </c>
      <c r="Q1708" s="289">
        <v>0</v>
      </c>
      <c r="R1708" s="289">
        <v>0</v>
      </c>
      <c r="S1708" s="289">
        <v>5472</v>
      </c>
      <c r="T1708" s="289">
        <v>5472</v>
      </c>
      <c r="U1708" s="289">
        <v>594</v>
      </c>
      <c r="V1708" s="287">
        <v>2017</v>
      </c>
      <c r="W1708" s="404"/>
      <c r="X1708" s="453" t="str">
        <f t="shared" si="26"/>
        <v/>
      </c>
      <c r="Y1708" s="267"/>
    </row>
    <row r="1709" spans="1:25" x14ac:dyDescent="0.2">
      <c r="A1709" s="287">
        <v>61596</v>
      </c>
      <c r="B1709" s="288" t="s">
        <v>38</v>
      </c>
      <c r="C1709" s="288" t="s">
        <v>1387</v>
      </c>
      <c r="D1709" s="288" t="s">
        <v>2430</v>
      </c>
      <c r="E1709" s="288" t="s">
        <v>1601</v>
      </c>
      <c r="F1709" s="287">
        <v>58871</v>
      </c>
      <c r="G1709" s="288" t="s">
        <v>86</v>
      </c>
      <c r="H1709" s="288" t="s">
        <v>1393</v>
      </c>
      <c r="I1709" s="288" t="s">
        <v>63</v>
      </c>
      <c r="J1709" s="287">
        <v>22</v>
      </c>
      <c r="K1709" s="287">
        <v>2</v>
      </c>
      <c r="L1709" s="288" t="s">
        <v>57</v>
      </c>
      <c r="M1709" s="288" t="s">
        <v>546</v>
      </c>
      <c r="N1709" s="288" t="s">
        <v>547</v>
      </c>
      <c r="O1709" s="288" t="s">
        <v>547</v>
      </c>
      <c r="P1709" s="288" t="s">
        <v>1387</v>
      </c>
      <c r="Q1709" s="289">
        <v>0</v>
      </c>
      <c r="R1709" s="289">
        <v>0</v>
      </c>
      <c r="S1709" s="289">
        <v>18730</v>
      </c>
      <c r="T1709" s="289">
        <v>18730</v>
      </c>
      <c r="U1709" s="289">
        <v>2033</v>
      </c>
      <c r="V1709" s="287">
        <v>2017</v>
      </c>
      <c r="W1709" s="404"/>
      <c r="X1709" s="453" t="str">
        <f t="shared" si="26"/>
        <v/>
      </c>
      <c r="Y1709" s="267"/>
    </row>
    <row r="1710" spans="1:25" x14ac:dyDescent="0.2">
      <c r="A1710" s="287">
        <v>61597</v>
      </c>
      <c r="B1710" s="288" t="s">
        <v>38</v>
      </c>
      <c r="C1710" s="288" t="s">
        <v>1387</v>
      </c>
      <c r="D1710" s="288" t="s">
        <v>2431</v>
      </c>
      <c r="E1710" s="288" t="s">
        <v>1601</v>
      </c>
      <c r="F1710" s="287">
        <v>58871</v>
      </c>
      <c r="G1710" s="288" t="s">
        <v>86</v>
      </c>
      <c r="H1710" s="288" t="s">
        <v>1393</v>
      </c>
      <c r="I1710" s="288" t="s">
        <v>63</v>
      </c>
      <c r="J1710" s="287">
        <v>22</v>
      </c>
      <c r="K1710" s="287">
        <v>2</v>
      </c>
      <c r="L1710" s="288" t="s">
        <v>57</v>
      </c>
      <c r="M1710" s="288" t="s">
        <v>546</v>
      </c>
      <c r="N1710" s="288" t="s">
        <v>547</v>
      </c>
      <c r="O1710" s="288" t="s">
        <v>547</v>
      </c>
      <c r="P1710" s="288" t="s">
        <v>1387</v>
      </c>
      <c r="Q1710" s="289">
        <v>0</v>
      </c>
      <c r="R1710" s="289">
        <v>0</v>
      </c>
      <c r="S1710" s="289">
        <v>18693</v>
      </c>
      <c r="T1710" s="289">
        <v>18693</v>
      </c>
      <c r="U1710" s="289">
        <v>2029</v>
      </c>
      <c r="V1710" s="287">
        <v>2017</v>
      </c>
      <c r="W1710" s="404"/>
      <c r="X1710" s="453" t="str">
        <f t="shared" si="26"/>
        <v/>
      </c>
      <c r="Y1710" s="267"/>
    </row>
    <row r="1711" spans="1:25" x14ac:dyDescent="0.2">
      <c r="A1711" s="287">
        <v>61598</v>
      </c>
      <c r="B1711" s="288" t="s">
        <v>38</v>
      </c>
      <c r="C1711" s="288" t="s">
        <v>1387</v>
      </c>
      <c r="D1711" s="288" t="s">
        <v>2432</v>
      </c>
      <c r="E1711" s="288" t="s">
        <v>1601</v>
      </c>
      <c r="F1711" s="287">
        <v>58871</v>
      </c>
      <c r="G1711" s="288" t="s">
        <v>86</v>
      </c>
      <c r="H1711" s="288" t="s">
        <v>1393</v>
      </c>
      <c r="I1711" s="288" t="s">
        <v>63</v>
      </c>
      <c r="J1711" s="287">
        <v>22</v>
      </c>
      <c r="K1711" s="287">
        <v>2</v>
      </c>
      <c r="L1711" s="288" t="s">
        <v>57</v>
      </c>
      <c r="M1711" s="288" t="s">
        <v>546</v>
      </c>
      <c r="N1711" s="288" t="s">
        <v>547</v>
      </c>
      <c r="O1711" s="288" t="s">
        <v>547</v>
      </c>
      <c r="P1711" s="288" t="s">
        <v>1387</v>
      </c>
      <c r="Q1711" s="289">
        <v>0</v>
      </c>
      <c r="R1711" s="289">
        <v>0</v>
      </c>
      <c r="S1711" s="289">
        <v>33592</v>
      </c>
      <c r="T1711" s="289">
        <v>33592</v>
      </c>
      <c r="U1711" s="289">
        <v>3646</v>
      </c>
      <c r="V1711" s="287">
        <v>2017</v>
      </c>
      <c r="W1711" s="404"/>
      <c r="X1711" s="453" t="str">
        <f t="shared" si="26"/>
        <v/>
      </c>
      <c r="Y1711" s="267"/>
    </row>
    <row r="1712" spans="1:25" x14ac:dyDescent="0.2">
      <c r="A1712" s="287">
        <v>61602</v>
      </c>
      <c r="B1712" s="288" t="s">
        <v>38</v>
      </c>
      <c r="C1712" s="288" t="s">
        <v>1387</v>
      </c>
      <c r="D1712" s="288" t="s">
        <v>2433</v>
      </c>
      <c r="E1712" s="288" t="s">
        <v>1332</v>
      </c>
      <c r="F1712" s="287">
        <v>56769</v>
      </c>
      <c r="G1712" s="288" t="s">
        <v>86</v>
      </c>
      <c r="H1712" s="288" t="s">
        <v>1393</v>
      </c>
      <c r="I1712" s="288" t="s">
        <v>63</v>
      </c>
      <c r="J1712" s="287">
        <v>22</v>
      </c>
      <c r="K1712" s="287">
        <v>2</v>
      </c>
      <c r="L1712" s="288" t="s">
        <v>57</v>
      </c>
      <c r="M1712" s="288" t="s">
        <v>546</v>
      </c>
      <c r="N1712" s="288" t="s">
        <v>547</v>
      </c>
      <c r="O1712" s="288" t="s">
        <v>547</v>
      </c>
      <c r="P1712" s="288" t="s">
        <v>1387</v>
      </c>
      <c r="Q1712" s="289">
        <v>0</v>
      </c>
      <c r="R1712" s="289">
        <v>0</v>
      </c>
      <c r="S1712" s="289">
        <v>34974</v>
      </c>
      <c r="T1712" s="289">
        <v>34974</v>
      </c>
      <c r="U1712" s="289">
        <v>3796</v>
      </c>
      <c r="V1712" s="287">
        <v>2017</v>
      </c>
      <c r="W1712" s="404"/>
      <c r="X1712" s="453" t="str">
        <f t="shared" si="26"/>
        <v/>
      </c>
      <c r="Y1712" s="267"/>
    </row>
    <row r="1713" spans="1:25" x14ac:dyDescent="0.2">
      <c r="A1713" s="287">
        <v>61603</v>
      </c>
      <c r="B1713" s="288" t="s">
        <v>38</v>
      </c>
      <c r="C1713" s="288" t="s">
        <v>1387</v>
      </c>
      <c r="D1713" s="288" t="s">
        <v>2434</v>
      </c>
      <c r="E1713" s="288" t="s">
        <v>1332</v>
      </c>
      <c r="F1713" s="287">
        <v>56769</v>
      </c>
      <c r="G1713" s="288" t="s">
        <v>86</v>
      </c>
      <c r="H1713" s="288" t="s">
        <v>1393</v>
      </c>
      <c r="I1713" s="288" t="s">
        <v>63</v>
      </c>
      <c r="J1713" s="287">
        <v>22</v>
      </c>
      <c r="K1713" s="287">
        <v>2</v>
      </c>
      <c r="L1713" s="288" t="s">
        <v>57</v>
      </c>
      <c r="M1713" s="288" t="s">
        <v>546</v>
      </c>
      <c r="N1713" s="288" t="s">
        <v>547</v>
      </c>
      <c r="O1713" s="288" t="s">
        <v>547</v>
      </c>
      <c r="P1713" s="288" t="s">
        <v>1387</v>
      </c>
      <c r="Q1713" s="289">
        <v>0</v>
      </c>
      <c r="R1713" s="289">
        <v>0</v>
      </c>
      <c r="S1713" s="289">
        <v>48138</v>
      </c>
      <c r="T1713" s="289">
        <v>48138</v>
      </c>
      <c r="U1713" s="289">
        <v>5225</v>
      </c>
      <c r="V1713" s="287">
        <v>2017</v>
      </c>
      <c r="W1713" s="404"/>
      <c r="X1713" s="453" t="str">
        <f t="shared" si="26"/>
        <v/>
      </c>
      <c r="Y1713" s="267"/>
    </row>
    <row r="1714" spans="1:25" x14ac:dyDescent="0.2">
      <c r="A1714" s="287">
        <v>61604</v>
      </c>
      <c r="B1714" s="288" t="s">
        <v>38</v>
      </c>
      <c r="C1714" s="288" t="s">
        <v>1387</v>
      </c>
      <c r="D1714" s="288" t="s">
        <v>2435</v>
      </c>
      <c r="E1714" s="288" t="s">
        <v>2194</v>
      </c>
      <c r="F1714" s="287">
        <v>60571</v>
      </c>
      <c r="G1714" s="288" t="s">
        <v>62</v>
      </c>
      <c r="H1714" s="288" t="s">
        <v>1392</v>
      </c>
      <c r="I1714" s="288" t="s">
        <v>63</v>
      </c>
      <c r="J1714" s="287">
        <v>22</v>
      </c>
      <c r="K1714" s="287">
        <v>2</v>
      </c>
      <c r="L1714" s="288" t="s">
        <v>57</v>
      </c>
      <c r="M1714" s="288" t="s">
        <v>546</v>
      </c>
      <c r="N1714" s="288" t="s">
        <v>547</v>
      </c>
      <c r="O1714" s="288" t="s">
        <v>547</v>
      </c>
      <c r="P1714" s="288" t="s">
        <v>1387</v>
      </c>
      <c r="Q1714" s="289">
        <v>0</v>
      </c>
      <c r="R1714" s="289">
        <v>0</v>
      </c>
      <c r="S1714" s="289">
        <v>921</v>
      </c>
      <c r="T1714" s="289">
        <v>921</v>
      </c>
      <c r="U1714" s="289">
        <v>100</v>
      </c>
      <c r="V1714" s="287">
        <v>2017</v>
      </c>
      <c r="W1714" s="404"/>
      <c r="X1714" s="453" t="str">
        <f t="shared" si="26"/>
        <v/>
      </c>
      <c r="Y1714" s="267"/>
    </row>
    <row r="1715" spans="1:25" x14ac:dyDescent="0.2">
      <c r="A1715" s="287">
        <v>61612</v>
      </c>
      <c r="B1715" s="288" t="s">
        <v>38</v>
      </c>
      <c r="C1715" s="288" t="s">
        <v>1387</v>
      </c>
      <c r="D1715" s="288" t="s">
        <v>2436</v>
      </c>
      <c r="E1715" s="288" t="s">
        <v>2437</v>
      </c>
      <c r="F1715" s="287">
        <v>61216</v>
      </c>
      <c r="G1715" s="288" t="s">
        <v>140</v>
      </c>
      <c r="H1715" s="288" t="s">
        <v>1393</v>
      </c>
      <c r="I1715" s="288" t="s">
        <v>63</v>
      </c>
      <c r="J1715" s="287">
        <v>22</v>
      </c>
      <c r="K1715" s="287">
        <v>2</v>
      </c>
      <c r="L1715" s="288" t="s">
        <v>57</v>
      </c>
      <c r="M1715" s="288" t="s">
        <v>546</v>
      </c>
      <c r="N1715" s="288" t="s">
        <v>547</v>
      </c>
      <c r="O1715" s="288" t="s">
        <v>547</v>
      </c>
      <c r="P1715" s="288" t="s">
        <v>1387</v>
      </c>
      <c r="Q1715" s="289">
        <v>0</v>
      </c>
      <c r="R1715" s="289">
        <v>0</v>
      </c>
      <c r="S1715" s="289">
        <v>0</v>
      </c>
      <c r="T1715" s="289">
        <v>0</v>
      </c>
      <c r="U1715" s="289">
        <v>0</v>
      </c>
      <c r="V1715" s="287">
        <v>2017</v>
      </c>
      <c r="W1715" s="404"/>
      <c r="X1715" s="453" t="str">
        <f t="shared" si="26"/>
        <v/>
      </c>
      <c r="Y1715" s="267"/>
    </row>
    <row r="1716" spans="1:25" x14ac:dyDescent="0.2">
      <c r="A1716" s="287">
        <v>61613</v>
      </c>
      <c r="B1716" s="288" t="s">
        <v>38</v>
      </c>
      <c r="C1716" s="288" t="s">
        <v>1387</v>
      </c>
      <c r="D1716" s="288" t="s">
        <v>2438</v>
      </c>
      <c r="E1716" s="288" t="s">
        <v>2439</v>
      </c>
      <c r="F1716" s="287">
        <v>61217</v>
      </c>
      <c r="G1716" s="288" t="s">
        <v>140</v>
      </c>
      <c r="H1716" s="288" t="s">
        <v>1393</v>
      </c>
      <c r="I1716" s="288" t="s">
        <v>63</v>
      </c>
      <c r="J1716" s="287">
        <v>22</v>
      </c>
      <c r="K1716" s="287">
        <v>2</v>
      </c>
      <c r="L1716" s="288" t="s">
        <v>57</v>
      </c>
      <c r="M1716" s="288" t="s">
        <v>546</v>
      </c>
      <c r="N1716" s="288" t="s">
        <v>547</v>
      </c>
      <c r="O1716" s="288" t="s">
        <v>547</v>
      </c>
      <c r="P1716" s="288" t="s">
        <v>1387</v>
      </c>
      <c r="Q1716" s="289">
        <v>0</v>
      </c>
      <c r="R1716" s="289">
        <v>0</v>
      </c>
      <c r="S1716" s="289">
        <v>0</v>
      </c>
      <c r="T1716" s="289">
        <v>0</v>
      </c>
      <c r="U1716" s="289">
        <v>0</v>
      </c>
      <c r="V1716" s="287">
        <v>2017</v>
      </c>
      <c r="W1716" s="404"/>
      <c r="X1716" s="453" t="str">
        <f t="shared" si="26"/>
        <v/>
      </c>
      <c r="Y1716" s="267"/>
    </row>
    <row r="1717" spans="1:25" x14ac:dyDescent="0.2">
      <c r="A1717" s="287">
        <v>61622</v>
      </c>
      <c r="B1717" s="288" t="s">
        <v>38</v>
      </c>
      <c r="C1717" s="288" t="s">
        <v>1387</v>
      </c>
      <c r="D1717" s="288" t="s">
        <v>2440</v>
      </c>
      <c r="E1717" s="288" t="s">
        <v>2437</v>
      </c>
      <c r="F1717" s="287">
        <v>61216</v>
      </c>
      <c r="G1717" s="288" t="s">
        <v>140</v>
      </c>
      <c r="H1717" s="288" t="s">
        <v>1393</v>
      </c>
      <c r="I1717" s="288" t="s">
        <v>63</v>
      </c>
      <c r="J1717" s="287">
        <v>22</v>
      </c>
      <c r="K1717" s="287">
        <v>2</v>
      </c>
      <c r="L1717" s="288" t="s">
        <v>57</v>
      </c>
      <c r="M1717" s="288" t="s">
        <v>546</v>
      </c>
      <c r="N1717" s="288" t="s">
        <v>547</v>
      </c>
      <c r="O1717" s="288" t="s">
        <v>547</v>
      </c>
      <c r="P1717" s="288" t="s">
        <v>1387</v>
      </c>
      <c r="Q1717" s="289">
        <v>0</v>
      </c>
      <c r="R1717" s="289">
        <v>0</v>
      </c>
      <c r="S1717" s="289">
        <v>0</v>
      </c>
      <c r="T1717" s="289">
        <v>0</v>
      </c>
      <c r="U1717" s="289">
        <v>0</v>
      </c>
      <c r="V1717" s="287">
        <v>2017</v>
      </c>
      <c r="W1717" s="404"/>
      <c r="X1717" s="453" t="str">
        <f t="shared" si="26"/>
        <v/>
      </c>
      <c r="Y1717" s="267"/>
    </row>
    <row r="1718" spans="1:25" x14ac:dyDescent="0.2">
      <c r="A1718" s="287">
        <v>61629</v>
      </c>
      <c r="B1718" s="288" t="s">
        <v>38</v>
      </c>
      <c r="C1718" s="288" t="s">
        <v>1387</v>
      </c>
      <c r="D1718" s="288" t="s">
        <v>2441</v>
      </c>
      <c r="E1718" s="288" t="s">
        <v>2442</v>
      </c>
      <c r="F1718" s="287">
        <v>61227</v>
      </c>
      <c r="G1718" s="288" t="s">
        <v>86</v>
      </c>
      <c r="H1718" s="288" t="s">
        <v>1393</v>
      </c>
      <c r="I1718" s="288" t="s">
        <v>63</v>
      </c>
      <c r="J1718" s="287">
        <v>22</v>
      </c>
      <c r="K1718" s="287">
        <v>2</v>
      </c>
      <c r="L1718" s="288" t="s">
        <v>57</v>
      </c>
      <c r="M1718" s="288" t="s">
        <v>546</v>
      </c>
      <c r="N1718" s="288" t="s">
        <v>547</v>
      </c>
      <c r="O1718" s="288" t="s">
        <v>547</v>
      </c>
      <c r="P1718" s="288" t="s">
        <v>1387</v>
      </c>
      <c r="Q1718" s="289">
        <v>0</v>
      </c>
      <c r="R1718" s="289">
        <v>0</v>
      </c>
      <c r="S1718" s="289">
        <v>29177</v>
      </c>
      <c r="T1718" s="289">
        <v>29177</v>
      </c>
      <c r="U1718" s="289">
        <v>3167</v>
      </c>
      <c r="V1718" s="287">
        <v>2017</v>
      </c>
      <c r="W1718" s="404"/>
      <c r="X1718" s="453" t="str">
        <f t="shared" si="26"/>
        <v/>
      </c>
      <c r="Y1718" s="267"/>
    </row>
    <row r="1719" spans="1:25" x14ac:dyDescent="0.2">
      <c r="A1719" s="287">
        <v>61633</v>
      </c>
      <c r="B1719" s="288" t="s">
        <v>38</v>
      </c>
      <c r="C1719" s="288" t="s">
        <v>1387</v>
      </c>
      <c r="D1719" s="288" t="s">
        <v>2443</v>
      </c>
      <c r="E1719" s="288" t="s">
        <v>2443</v>
      </c>
      <c r="F1719" s="287">
        <v>61233</v>
      </c>
      <c r="G1719" s="288" t="s">
        <v>86</v>
      </c>
      <c r="H1719" s="288" t="s">
        <v>1393</v>
      </c>
      <c r="I1719" s="288" t="s">
        <v>63</v>
      </c>
      <c r="J1719" s="287">
        <v>22</v>
      </c>
      <c r="K1719" s="287">
        <v>2</v>
      </c>
      <c r="L1719" s="288" t="s">
        <v>57</v>
      </c>
      <c r="M1719" s="288" t="s">
        <v>546</v>
      </c>
      <c r="N1719" s="288" t="s">
        <v>547</v>
      </c>
      <c r="O1719" s="288" t="s">
        <v>547</v>
      </c>
      <c r="P1719" s="288" t="s">
        <v>1387</v>
      </c>
      <c r="Q1719" s="289">
        <v>0</v>
      </c>
      <c r="R1719" s="289">
        <v>0</v>
      </c>
      <c r="S1719" s="289">
        <v>5667</v>
      </c>
      <c r="T1719" s="289">
        <v>5667</v>
      </c>
      <c r="U1719" s="289">
        <v>615</v>
      </c>
      <c r="V1719" s="287">
        <v>2017</v>
      </c>
      <c r="W1719" s="404"/>
      <c r="X1719" s="453" t="str">
        <f t="shared" si="26"/>
        <v/>
      </c>
      <c r="Y1719" s="267"/>
    </row>
    <row r="1720" spans="1:25" x14ac:dyDescent="0.2">
      <c r="A1720" s="287">
        <v>61634</v>
      </c>
      <c r="B1720" s="288" t="s">
        <v>38</v>
      </c>
      <c r="C1720" s="288" t="s">
        <v>1387</v>
      </c>
      <c r="D1720" s="288" t="s">
        <v>2444</v>
      </c>
      <c r="E1720" s="288" t="s">
        <v>2444</v>
      </c>
      <c r="F1720" s="287">
        <v>61234</v>
      </c>
      <c r="G1720" s="288" t="s">
        <v>86</v>
      </c>
      <c r="H1720" s="288" t="s">
        <v>1393</v>
      </c>
      <c r="I1720" s="288" t="s">
        <v>63</v>
      </c>
      <c r="J1720" s="287">
        <v>22</v>
      </c>
      <c r="K1720" s="287">
        <v>2</v>
      </c>
      <c r="L1720" s="288" t="s">
        <v>57</v>
      </c>
      <c r="M1720" s="288" t="s">
        <v>546</v>
      </c>
      <c r="N1720" s="288" t="s">
        <v>547</v>
      </c>
      <c r="O1720" s="288" t="s">
        <v>547</v>
      </c>
      <c r="P1720" s="288" t="s">
        <v>1387</v>
      </c>
      <c r="Q1720" s="289">
        <v>0</v>
      </c>
      <c r="R1720" s="289">
        <v>0</v>
      </c>
      <c r="S1720" s="289">
        <v>19826</v>
      </c>
      <c r="T1720" s="289">
        <v>19826</v>
      </c>
      <c r="U1720" s="289">
        <v>2152</v>
      </c>
      <c r="V1720" s="287">
        <v>2017</v>
      </c>
      <c r="W1720" s="404"/>
      <c r="X1720" s="453" t="str">
        <f t="shared" si="26"/>
        <v/>
      </c>
      <c r="Y1720" s="267"/>
    </row>
    <row r="1721" spans="1:25" x14ac:dyDescent="0.2">
      <c r="A1721" s="287">
        <v>61635</v>
      </c>
      <c r="B1721" s="288" t="s">
        <v>38</v>
      </c>
      <c r="C1721" s="288" t="s">
        <v>1387</v>
      </c>
      <c r="D1721" s="288" t="s">
        <v>2445</v>
      </c>
      <c r="E1721" s="288" t="s">
        <v>2445</v>
      </c>
      <c r="F1721" s="287">
        <v>61231</v>
      </c>
      <c r="G1721" s="288" t="s">
        <v>86</v>
      </c>
      <c r="H1721" s="288" t="s">
        <v>1393</v>
      </c>
      <c r="I1721" s="288" t="s">
        <v>63</v>
      </c>
      <c r="J1721" s="287">
        <v>22</v>
      </c>
      <c r="K1721" s="287">
        <v>2</v>
      </c>
      <c r="L1721" s="288" t="s">
        <v>57</v>
      </c>
      <c r="M1721" s="288" t="s">
        <v>546</v>
      </c>
      <c r="N1721" s="288" t="s">
        <v>547</v>
      </c>
      <c r="O1721" s="288" t="s">
        <v>547</v>
      </c>
      <c r="P1721" s="288" t="s">
        <v>1387</v>
      </c>
      <c r="Q1721" s="289">
        <v>0</v>
      </c>
      <c r="R1721" s="289">
        <v>0</v>
      </c>
      <c r="S1721" s="289">
        <v>10199</v>
      </c>
      <c r="T1721" s="289">
        <v>10199</v>
      </c>
      <c r="U1721" s="289">
        <v>1107</v>
      </c>
      <c r="V1721" s="287">
        <v>2017</v>
      </c>
      <c r="W1721" s="404"/>
      <c r="X1721" s="453" t="str">
        <f t="shared" si="26"/>
        <v/>
      </c>
      <c r="Y1721" s="267"/>
    </row>
    <row r="1722" spans="1:25" x14ac:dyDescent="0.2">
      <c r="A1722" s="287">
        <v>61636</v>
      </c>
      <c r="B1722" s="288" t="s">
        <v>38</v>
      </c>
      <c r="C1722" s="288" t="s">
        <v>1387</v>
      </c>
      <c r="D1722" s="288" t="s">
        <v>2446</v>
      </c>
      <c r="E1722" s="288" t="s">
        <v>2446</v>
      </c>
      <c r="F1722" s="287">
        <v>61232</v>
      </c>
      <c r="G1722" s="288" t="s">
        <v>86</v>
      </c>
      <c r="H1722" s="288" t="s">
        <v>1393</v>
      </c>
      <c r="I1722" s="288" t="s">
        <v>63</v>
      </c>
      <c r="J1722" s="287">
        <v>22</v>
      </c>
      <c r="K1722" s="287">
        <v>2</v>
      </c>
      <c r="L1722" s="288" t="s">
        <v>57</v>
      </c>
      <c r="M1722" s="288" t="s">
        <v>546</v>
      </c>
      <c r="N1722" s="288" t="s">
        <v>547</v>
      </c>
      <c r="O1722" s="288" t="s">
        <v>547</v>
      </c>
      <c r="P1722" s="288" t="s">
        <v>1387</v>
      </c>
      <c r="Q1722" s="289">
        <v>0</v>
      </c>
      <c r="R1722" s="289">
        <v>0</v>
      </c>
      <c r="S1722" s="289">
        <v>18094</v>
      </c>
      <c r="T1722" s="289">
        <v>18094</v>
      </c>
      <c r="U1722" s="289">
        <v>1964</v>
      </c>
      <c r="V1722" s="287">
        <v>2017</v>
      </c>
      <c r="W1722" s="404"/>
      <c r="X1722" s="453" t="str">
        <f t="shared" si="26"/>
        <v/>
      </c>
      <c r="Y1722" s="267"/>
    </row>
    <row r="1723" spans="1:25" x14ac:dyDescent="0.2">
      <c r="A1723" s="287">
        <v>61640</v>
      </c>
      <c r="B1723" s="288" t="s">
        <v>38</v>
      </c>
      <c r="C1723" s="288" t="s">
        <v>1387</v>
      </c>
      <c r="D1723" s="288" t="s">
        <v>2447</v>
      </c>
      <c r="E1723" s="288" t="s">
        <v>2448</v>
      </c>
      <c r="F1723" s="287">
        <v>61253</v>
      </c>
      <c r="G1723" s="288" t="s">
        <v>86</v>
      </c>
      <c r="H1723" s="288" t="s">
        <v>1393</v>
      </c>
      <c r="I1723" s="288" t="s">
        <v>63</v>
      </c>
      <c r="J1723" s="287">
        <v>22</v>
      </c>
      <c r="K1723" s="287">
        <v>2</v>
      </c>
      <c r="L1723" s="288" t="s">
        <v>57</v>
      </c>
      <c r="M1723" s="288" t="s">
        <v>40</v>
      </c>
      <c r="N1723" s="288" t="s">
        <v>41</v>
      </c>
      <c r="O1723" s="288" t="s">
        <v>42</v>
      </c>
      <c r="P1723" s="288" t="s">
        <v>1387</v>
      </c>
      <c r="Q1723" s="289">
        <v>0</v>
      </c>
      <c r="R1723" s="289">
        <v>0</v>
      </c>
      <c r="S1723" s="289">
        <v>38325</v>
      </c>
      <c r="T1723" s="289">
        <v>38325</v>
      </c>
      <c r="U1723" s="289">
        <v>4160</v>
      </c>
      <c r="V1723" s="287">
        <v>2017</v>
      </c>
      <c r="W1723" s="404"/>
      <c r="X1723" s="453" t="str">
        <f t="shared" si="26"/>
        <v/>
      </c>
      <c r="Y1723" s="267"/>
    </row>
    <row r="1724" spans="1:25" x14ac:dyDescent="0.2">
      <c r="A1724" s="287">
        <v>61641</v>
      </c>
      <c r="B1724" s="288" t="s">
        <v>38</v>
      </c>
      <c r="C1724" s="288" t="s">
        <v>1387</v>
      </c>
      <c r="D1724" s="288" t="s">
        <v>2449</v>
      </c>
      <c r="E1724" s="288" t="s">
        <v>2450</v>
      </c>
      <c r="F1724" s="287">
        <v>61252</v>
      </c>
      <c r="G1724" s="288" t="s">
        <v>62</v>
      </c>
      <c r="H1724" s="288" t="s">
        <v>1392</v>
      </c>
      <c r="I1724" s="288" t="s">
        <v>63</v>
      </c>
      <c r="J1724" s="287">
        <v>22</v>
      </c>
      <c r="K1724" s="287">
        <v>2</v>
      </c>
      <c r="L1724" s="288" t="s">
        <v>57</v>
      </c>
      <c r="M1724" s="288" t="s">
        <v>40</v>
      </c>
      <c r="N1724" s="288" t="s">
        <v>41</v>
      </c>
      <c r="O1724" s="288" t="s">
        <v>42</v>
      </c>
      <c r="P1724" s="288" t="s">
        <v>1387</v>
      </c>
      <c r="Q1724" s="289">
        <v>0</v>
      </c>
      <c r="R1724" s="289">
        <v>0</v>
      </c>
      <c r="S1724" s="289">
        <v>160565</v>
      </c>
      <c r="T1724" s="289">
        <v>160565</v>
      </c>
      <c r="U1724" s="289">
        <v>17428</v>
      </c>
      <c r="V1724" s="287">
        <v>2017</v>
      </c>
      <c r="W1724" s="404"/>
      <c r="X1724" s="453" t="str">
        <f t="shared" si="26"/>
        <v/>
      </c>
      <c r="Y1724" s="267"/>
    </row>
    <row r="1725" spans="1:25" x14ac:dyDescent="0.2">
      <c r="A1725" s="287">
        <v>61642</v>
      </c>
      <c r="B1725" s="288" t="s">
        <v>38</v>
      </c>
      <c r="C1725" s="288" t="s">
        <v>1387</v>
      </c>
      <c r="D1725" s="288" t="s">
        <v>2451</v>
      </c>
      <c r="E1725" s="288" t="s">
        <v>2450</v>
      </c>
      <c r="F1725" s="287">
        <v>61252</v>
      </c>
      <c r="G1725" s="288" t="s">
        <v>62</v>
      </c>
      <c r="H1725" s="288" t="s">
        <v>1392</v>
      </c>
      <c r="I1725" s="288" t="s">
        <v>63</v>
      </c>
      <c r="J1725" s="287">
        <v>22</v>
      </c>
      <c r="K1725" s="287">
        <v>2</v>
      </c>
      <c r="L1725" s="288" t="s">
        <v>57</v>
      </c>
      <c r="M1725" s="288" t="s">
        <v>40</v>
      </c>
      <c r="N1725" s="288" t="s">
        <v>41</v>
      </c>
      <c r="O1725" s="288" t="s">
        <v>42</v>
      </c>
      <c r="P1725" s="288" t="s">
        <v>1387</v>
      </c>
      <c r="Q1725" s="289">
        <v>0</v>
      </c>
      <c r="R1725" s="289">
        <v>0</v>
      </c>
      <c r="S1725" s="289">
        <v>43696</v>
      </c>
      <c r="T1725" s="289">
        <v>43696</v>
      </c>
      <c r="U1725" s="289">
        <v>4743</v>
      </c>
      <c r="V1725" s="287">
        <v>2017</v>
      </c>
      <c r="W1725" s="404"/>
      <c r="X1725" s="453" t="str">
        <f t="shared" si="26"/>
        <v/>
      </c>
      <c r="Y1725" s="267"/>
    </row>
    <row r="1726" spans="1:25" x14ac:dyDescent="0.2">
      <c r="A1726" s="287">
        <v>61703</v>
      </c>
      <c r="B1726" s="288" t="s">
        <v>59</v>
      </c>
      <c r="C1726" s="288" t="s">
        <v>1387</v>
      </c>
      <c r="D1726" s="288" t="s">
        <v>2452</v>
      </c>
      <c r="E1726" s="288" t="s">
        <v>2453</v>
      </c>
      <c r="F1726" s="287">
        <v>61332</v>
      </c>
      <c r="G1726" s="288" t="s">
        <v>46</v>
      </c>
      <c r="H1726" s="288" t="s">
        <v>1393</v>
      </c>
      <c r="I1726" s="288" t="s">
        <v>63</v>
      </c>
      <c r="J1726" s="287">
        <v>336</v>
      </c>
      <c r="K1726" s="287">
        <v>7</v>
      </c>
      <c r="L1726" s="288" t="s">
        <v>489</v>
      </c>
      <c r="M1726" s="288" t="s">
        <v>55</v>
      </c>
      <c r="N1726" s="288" t="s">
        <v>44</v>
      </c>
      <c r="O1726" s="288" t="s">
        <v>44</v>
      </c>
      <c r="P1726" s="288" t="s">
        <v>1195</v>
      </c>
      <c r="Q1726" s="289">
        <v>866194</v>
      </c>
      <c r="R1726" s="289">
        <v>761272</v>
      </c>
      <c r="S1726" s="289">
        <v>892178</v>
      </c>
      <c r="T1726" s="289">
        <v>784110</v>
      </c>
      <c r="U1726" s="289">
        <v>67646</v>
      </c>
      <c r="V1726" s="287">
        <v>2017</v>
      </c>
      <c r="W1726" s="404"/>
      <c r="X1726" s="453" t="str">
        <f t="shared" si="26"/>
        <v/>
      </c>
      <c r="Y1726" s="267"/>
    </row>
    <row r="1727" spans="1:25" x14ac:dyDescent="0.2">
      <c r="A1727" s="287">
        <v>61703</v>
      </c>
      <c r="B1727" s="288" t="s">
        <v>59</v>
      </c>
      <c r="C1727" s="288" t="s">
        <v>1387</v>
      </c>
      <c r="D1727" s="288" t="s">
        <v>2452</v>
      </c>
      <c r="E1727" s="288" t="s">
        <v>2453</v>
      </c>
      <c r="F1727" s="287">
        <v>61332</v>
      </c>
      <c r="G1727" s="288" t="s">
        <v>46</v>
      </c>
      <c r="H1727" s="288" t="s">
        <v>1393</v>
      </c>
      <c r="I1727" s="288" t="s">
        <v>63</v>
      </c>
      <c r="J1727" s="287">
        <v>336</v>
      </c>
      <c r="K1727" s="287">
        <v>7</v>
      </c>
      <c r="L1727" s="288" t="s">
        <v>489</v>
      </c>
      <c r="M1727" s="288" t="s">
        <v>546</v>
      </c>
      <c r="N1727" s="288" t="s">
        <v>547</v>
      </c>
      <c r="O1727" s="288" t="s">
        <v>547</v>
      </c>
      <c r="P1727" s="288" t="s">
        <v>1387</v>
      </c>
      <c r="Q1727" s="289">
        <v>0</v>
      </c>
      <c r="R1727" s="289">
        <v>0</v>
      </c>
      <c r="S1727" s="289">
        <v>1013</v>
      </c>
      <c r="T1727" s="289">
        <v>1013</v>
      </c>
      <c r="U1727" s="289">
        <v>110</v>
      </c>
      <c r="V1727" s="287">
        <v>2017</v>
      </c>
      <c r="W1727" s="404"/>
      <c r="X1727" s="453" t="str">
        <f t="shared" si="26"/>
        <v/>
      </c>
      <c r="Y1727" s="267"/>
    </row>
    <row r="1728" spans="1:25" x14ac:dyDescent="0.2">
      <c r="A1728" s="287">
        <v>61717</v>
      </c>
      <c r="B1728" s="288" t="s">
        <v>38</v>
      </c>
      <c r="C1728" s="288" t="s">
        <v>1387</v>
      </c>
      <c r="D1728" s="288" t="s">
        <v>2454</v>
      </c>
      <c r="E1728" s="288" t="s">
        <v>2455</v>
      </c>
      <c r="F1728" s="287">
        <v>61347</v>
      </c>
      <c r="G1728" s="288" t="s">
        <v>62</v>
      </c>
      <c r="H1728" s="288" t="s">
        <v>1392</v>
      </c>
      <c r="I1728" s="288" t="s">
        <v>63</v>
      </c>
      <c r="J1728" s="287">
        <v>22</v>
      </c>
      <c r="K1728" s="287">
        <v>2</v>
      </c>
      <c r="L1728" s="288" t="s">
        <v>57</v>
      </c>
      <c r="M1728" s="288" t="s">
        <v>546</v>
      </c>
      <c r="N1728" s="288" t="s">
        <v>547</v>
      </c>
      <c r="O1728" s="288" t="s">
        <v>547</v>
      </c>
      <c r="P1728" s="288" t="s">
        <v>1387</v>
      </c>
      <c r="Q1728" s="289">
        <v>0</v>
      </c>
      <c r="R1728" s="289">
        <v>0</v>
      </c>
      <c r="S1728" s="289">
        <v>37</v>
      </c>
      <c r="T1728" s="289">
        <v>37</v>
      </c>
      <c r="U1728" s="289">
        <v>4</v>
      </c>
      <c r="V1728" s="287">
        <v>2017</v>
      </c>
      <c r="W1728" s="404"/>
      <c r="X1728" s="453" t="str">
        <f t="shared" si="26"/>
        <v/>
      </c>
      <c r="Y1728" s="267"/>
    </row>
    <row r="1729" spans="1:25" x14ac:dyDescent="0.2">
      <c r="A1729" s="287">
        <v>61724</v>
      </c>
      <c r="B1729" s="288" t="s">
        <v>38</v>
      </c>
      <c r="C1729" s="288" t="s">
        <v>1387</v>
      </c>
      <c r="D1729" s="288" t="s">
        <v>2456</v>
      </c>
      <c r="E1729" s="288" t="s">
        <v>2198</v>
      </c>
      <c r="F1729" s="287">
        <v>60584</v>
      </c>
      <c r="G1729" s="288" t="s">
        <v>62</v>
      </c>
      <c r="H1729" s="288" t="s">
        <v>1392</v>
      </c>
      <c r="I1729" s="288" t="s">
        <v>63</v>
      </c>
      <c r="J1729" s="287">
        <v>22</v>
      </c>
      <c r="K1729" s="287">
        <v>2</v>
      </c>
      <c r="L1729" s="288" t="s">
        <v>57</v>
      </c>
      <c r="M1729" s="288" t="s">
        <v>546</v>
      </c>
      <c r="N1729" s="288" t="s">
        <v>547</v>
      </c>
      <c r="O1729" s="288" t="s">
        <v>547</v>
      </c>
      <c r="P1729" s="288" t="s">
        <v>1387</v>
      </c>
      <c r="Q1729" s="289">
        <v>0</v>
      </c>
      <c r="R1729" s="289">
        <v>0</v>
      </c>
      <c r="S1729" s="289">
        <v>8476</v>
      </c>
      <c r="T1729" s="289">
        <v>8476</v>
      </c>
      <c r="U1729" s="289">
        <v>920</v>
      </c>
      <c r="V1729" s="287">
        <v>2017</v>
      </c>
      <c r="W1729" s="404"/>
      <c r="X1729" s="453" t="str">
        <f t="shared" si="26"/>
        <v/>
      </c>
      <c r="Y1729" s="267"/>
    </row>
    <row r="1730" spans="1:25" x14ac:dyDescent="0.2">
      <c r="A1730" s="287">
        <v>61725</v>
      </c>
      <c r="B1730" s="288" t="s">
        <v>38</v>
      </c>
      <c r="C1730" s="288" t="s">
        <v>1387</v>
      </c>
      <c r="D1730" s="288" t="s">
        <v>2457</v>
      </c>
      <c r="E1730" s="288" t="s">
        <v>2194</v>
      </c>
      <c r="F1730" s="287">
        <v>60571</v>
      </c>
      <c r="G1730" s="288" t="s">
        <v>62</v>
      </c>
      <c r="H1730" s="288" t="s">
        <v>1392</v>
      </c>
      <c r="I1730" s="288" t="s">
        <v>63</v>
      </c>
      <c r="J1730" s="287">
        <v>22</v>
      </c>
      <c r="K1730" s="287">
        <v>2</v>
      </c>
      <c r="L1730" s="288" t="s">
        <v>57</v>
      </c>
      <c r="M1730" s="288" t="s">
        <v>546</v>
      </c>
      <c r="N1730" s="288" t="s">
        <v>547</v>
      </c>
      <c r="O1730" s="288" t="s">
        <v>547</v>
      </c>
      <c r="P1730" s="288" t="s">
        <v>1387</v>
      </c>
      <c r="Q1730" s="289">
        <v>0</v>
      </c>
      <c r="R1730" s="289">
        <v>0</v>
      </c>
      <c r="S1730" s="289">
        <v>8752</v>
      </c>
      <c r="T1730" s="289">
        <v>8752</v>
      </c>
      <c r="U1730" s="289">
        <v>950</v>
      </c>
      <c r="V1730" s="287">
        <v>2017</v>
      </c>
      <c r="W1730" s="404"/>
      <c r="X1730" s="453" t="str">
        <f t="shared" si="26"/>
        <v/>
      </c>
      <c r="Y1730" s="267"/>
    </row>
    <row r="1731" spans="1:25" x14ac:dyDescent="0.2">
      <c r="A1731" s="287">
        <v>61726</v>
      </c>
      <c r="B1731" s="288" t="s">
        <v>38</v>
      </c>
      <c r="C1731" s="288" t="s">
        <v>1387</v>
      </c>
      <c r="D1731" s="288" t="s">
        <v>2458</v>
      </c>
      <c r="E1731" s="288" t="s">
        <v>2198</v>
      </c>
      <c r="F1731" s="287">
        <v>60584</v>
      </c>
      <c r="G1731" s="288" t="s">
        <v>86</v>
      </c>
      <c r="H1731" s="288" t="s">
        <v>1393</v>
      </c>
      <c r="I1731" s="288" t="s">
        <v>63</v>
      </c>
      <c r="J1731" s="287">
        <v>22</v>
      </c>
      <c r="K1731" s="287">
        <v>2</v>
      </c>
      <c r="L1731" s="288" t="s">
        <v>57</v>
      </c>
      <c r="M1731" s="288" t="s">
        <v>546</v>
      </c>
      <c r="N1731" s="288" t="s">
        <v>547</v>
      </c>
      <c r="O1731" s="288" t="s">
        <v>547</v>
      </c>
      <c r="P1731" s="288" t="s">
        <v>1387</v>
      </c>
      <c r="Q1731" s="289">
        <v>0</v>
      </c>
      <c r="R1731" s="289">
        <v>0</v>
      </c>
      <c r="S1731" s="289">
        <v>1244</v>
      </c>
      <c r="T1731" s="289">
        <v>1244</v>
      </c>
      <c r="U1731" s="289">
        <v>135</v>
      </c>
      <c r="V1731" s="287">
        <v>2017</v>
      </c>
      <c r="W1731" s="404"/>
      <c r="X1731" s="453" t="str">
        <f t="shared" si="26"/>
        <v/>
      </c>
      <c r="Y1731" s="267"/>
    </row>
    <row r="1732" spans="1:25" x14ac:dyDescent="0.2">
      <c r="A1732" s="287">
        <v>61727</v>
      </c>
      <c r="B1732" s="288" t="s">
        <v>38</v>
      </c>
      <c r="C1732" s="288" t="s">
        <v>1387</v>
      </c>
      <c r="D1732" s="288" t="s">
        <v>2459</v>
      </c>
      <c r="E1732" s="288" t="s">
        <v>2198</v>
      </c>
      <c r="F1732" s="287">
        <v>60584</v>
      </c>
      <c r="G1732" s="288" t="s">
        <v>86</v>
      </c>
      <c r="H1732" s="288" t="s">
        <v>1393</v>
      </c>
      <c r="I1732" s="288" t="s">
        <v>63</v>
      </c>
      <c r="J1732" s="287">
        <v>22</v>
      </c>
      <c r="K1732" s="287">
        <v>2</v>
      </c>
      <c r="L1732" s="288" t="s">
        <v>57</v>
      </c>
      <c r="M1732" s="288" t="s">
        <v>546</v>
      </c>
      <c r="N1732" s="288" t="s">
        <v>547</v>
      </c>
      <c r="O1732" s="288" t="s">
        <v>547</v>
      </c>
      <c r="P1732" s="288" t="s">
        <v>1387</v>
      </c>
      <c r="Q1732" s="289">
        <v>0</v>
      </c>
      <c r="R1732" s="289">
        <v>0</v>
      </c>
      <c r="S1732" s="289">
        <v>14474</v>
      </c>
      <c r="T1732" s="289">
        <v>14474</v>
      </c>
      <c r="U1732" s="289">
        <v>1571</v>
      </c>
      <c r="V1732" s="287">
        <v>2017</v>
      </c>
      <c r="W1732" s="404"/>
      <c r="X1732" s="453" t="str">
        <f t="shared" si="26"/>
        <v/>
      </c>
      <c r="Y1732" s="267"/>
    </row>
    <row r="1733" spans="1:25" x14ac:dyDescent="0.2">
      <c r="A1733" s="287">
        <v>61728</v>
      </c>
      <c r="B1733" s="288" t="s">
        <v>38</v>
      </c>
      <c r="C1733" s="288" t="s">
        <v>1387</v>
      </c>
      <c r="D1733" s="288" t="s">
        <v>2460</v>
      </c>
      <c r="E1733" s="288" t="s">
        <v>2198</v>
      </c>
      <c r="F1733" s="287">
        <v>60584</v>
      </c>
      <c r="G1733" s="288" t="s">
        <v>46</v>
      </c>
      <c r="H1733" s="288" t="s">
        <v>1393</v>
      </c>
      <c r="I1733" s="288" t="s">
        <v>63</v>
      </c>
      <c r="J1733" s="287">
        <v>22</v>
      </c>
      <c r="K1733" s="287">
        <v>2</v>
      </c>
      <c r="L1733" s="288" t="s">
        <v>57</v>
      </c>
      <c r="M1733" s="288" t="s">
        <v>546</v>
      </c>
      <c r="N1733" s="288" t="s">
        <v>547</v>
      </c>
      <c r="O1733" s="288" t="s">
        <v>547</v>
      </c>
      <c r="P1733" s="288" t="s">
        <v>1387</v>
      </c>
      <c r="Q1733" s="289">
        <v>0</v>
      </c>
      <c r="R1733" s="289">
        <v>0</v>
      </c>
      <c r="S1733" s="289">
        <v>1483</v>
      </c>
      <c r="T1733" s="289">
        <v>1483</v>
      </c>
      <c r="U1733" s="289">
        <v>161</v>
      </c>
      <c r="V1733" s="287">
        <v>2017</v>
      </c>
      <c r="W1733" s="404"/>
      <c r="X1733" s="453" t="str">
        <f t="shared" si="26"/>
        <v/>
      </c>
      <c r="Y1733" s="267"/>
    </row>
    <row r="1734" spans="1:25" x14ac:dyDescent="0.2">
      <c r="A1734" s="287">
        <v>61731</v>
      </c>
      <c r="B1734" s="288" t="s">
        <v>38</v>
      </c>
      <c r="C1734" s="288" t="s">
        <v>1387</v>
      </c>
      <c r="D1734" s="288" t="s">
        <v>2461</v>
      </c>
      <c r="E1734" s="288" t="s">
        <v>2461</v>
      </c>
      <c r="F1734" s="287">
        <v>61354</v>
      </c>
      <c r="G1734" s="288" t="s">
        <v>86</v>
      </c>
      <c r="H1734" s="288" t="s">
        <v>1393</v>
      </c>
      <c r="I1734" s="288" t="s">
        <v>63</v>
      </c>
      <c r="J1734" s="287">
        <v>22</v>
      </c>
      <c r="K1734" s="287">
        <v>2</v>
      </c>
      <c r="L1734" s="288" t="s">
        <v>57</v>
      </c>
      <c r="M1734" s="288" t="s">
        <v>546</v>
      </c>
      <c r="N1734" s="288" t="s">
        <v>547</v>
      </c>
      <c r="O1734" s="288" t="s">
        <v>547</v>
      </c>
      <c r="P1734" s="288" t="s">
        <v>1387</v>
      </c>
      <c r="Q1734" s="289">
        <v>0</v>
      </c>
      <c r="R1734" s="289">
        <v>0</v>
      </c>
      <c r="S1734" s="289">
        <v>21678</v>
      </c>
      <c r="T1734" s="289">
        <v>21678</v>
      </c>
      <c r="U1734" s="289">
        <v>2353</v>
      </c>
      <c r="V1734" s="287">
        <v>2017</v>
      </c>
      <c r="W1734" s="404"/>
      <c r="X1734" s="453" t="str">
        <f t="shared" si="26"/>
        <v/>
      </c>
      <c r="Y1734" s="267"/>
    </row>
    <row r="1735" spans="1:25" x14ac:dyDescent="0.2">
      <c r="A1735" s="287">
        <v>61732</v>
      </c>
      <c r="B1735" s="288" t="s">
        <v>38</v>
      </c>
      <c r="C1735" s="288" t="s">
        <v>1387</v>
      </c>
      <c r="D1735" s="288" t="s">
        <v>2462</v>
      </c>
      <c r="E1735" s="288" t="s">
        <v>2463</v>
      </c>
      <c r="F1735" s="287">
        <v>61356</v>
      </c>
      <c r="G1735" s="288" t="s">
        <v>86</v>
      </c>
      <c r="H1735" s="288" t="s">
        <v>1393</v>
      </c>
      <c r="I1735" s="288" t="s">
        <v>63</v>
      </c>
      <c r="J1735" s="287">
        <v>22</v>
      </c>
      <c r="K1735" s="287">
        <v>2</v>
      </c>
      <c r="L1735" s="288" t="s">
        <v>57</v>
      </c>
      <c r="M1735" s="288" t="s">
        <v>546</v>
      </c>
      <c r="N1735" s="288" t="s">
        <v>547</v>
      </c>
      <c r="O1735" s="288" t="s">
        <v>547</v>
      </c>
      <c r="P1735" s="288" t="s">
        <v>1387</v>
      </c>
      <c r="Q1735" s="289">
        <v>0</v>
      </c>
      <c r="R1735" s="289">
        <v>0</v>
      </c>
      <c r="S1735" s="289">
        <v>5463</v>
      </c>
      <c r="T1735" s="289">
        <v>5463</v>
      </c>
      <c r="U1735" s="289">
        <v>593</v>
      </c>
      <c r="V1735" s="287">
        <v>2017</v>
      </c>
      <c r="W1735" s="404"/>
      <c r="X1735" s="453" t="str">
        <f t="shared" ref="X1735:X1761" si="27">IF(OR(K1735&gt;3,T1735=0),"",IF(N1735="WDS",T1735/U1735,""))</f>
        <v/>
      </c>
      <c r="Y1735" s="267"/>
    </row>
    <row r="1736" spans="1:25" x14ac:dyDescent="0.2">
      <c r="A1736" s="287">
        <v>61734</v>
      </c>
      <c r="B1736" s="288" t="s">
        <v>38</v>
      </c>
      <c r="C1736" s="288" t="s">
        <v>1387</v>
      </c>
      <c r="D1736" s="288" t="s">
        <v>2464</v>
      </c>
      <c r="E1736" s="288" t="s">
        <v>2465</v>
      </c>
      <c r="F1736" s="287">
        <v>61363</v>
      </c>
      <c r="G1736" s="288" t="s">
        <v>62</v>
      </c>
      <c r="H1736" s="288" t="s">
        <v>1392</v>
      </c>
      <c r="I1736" s="288" t="s">
        <v>63</v>
      </c>
      <c r="J1736" s="287">
        <v>441</v>
      </c>
      <c r="K1736" s="287">
        <v>4</v>
      </c>
      <c r="L1736" s="288" t="s">
        <v>492</v>
      </c>
      <c r="M1736" s="288" t="s">
        <v>76</v>
      </c>
      <c r="N1736" s="288" t="s">
        <v>77</v>
      </c>
      <c r="O1736" s="288" t="s">
        <v>77</v>
      </c>
      <c r="P1736" s="288" t="s">
        <v>1387</v>
      </c>
      <c r="Q1736" s="289">
        <v>0</v>
      </c>
      <c r="R1736" s="289">
        <v>0</v>
      </c>
      <c r="S1736" s="289">
        <v>36020</v>
      </c>
      <c r="T1736" s="289">
        <v>36020</v>
      </c>
      <c r="U1736" s="289">
        <v>3909.51</v>
      </c>
      <c r="V1736" s="287">
        <v>2017</v>
      </c>
      <c r="W1736" s="404"/>
      <c r="X1736" s="453" t="str">
        <f t="shared" si="27"/>
        <v/>
      </c>
      <c r="Y1736" s="267"/>
    </row>
    <row r="1737" spans="1:25" x14ac:dyDescent="0.2">
      <c r="A1737" s="287">
        <v>61739</v>
      </c>
      <c r="B1737" s="288" t="s">
        <v>38</v>
      </c>
      <c r="C1737" s="288" t="s">
        <v>1387</v>
      </c>
      <c r="D1737" s="288" t="s">
        <v>2466</v>
      </c>
      <c r="E1737" s="288" t="s">
        <v>2466</v>
      </c>
      <c r="F1737" s="287">
        <v>61364</v>
      </c>
      <c r="G1737" s="288" t="s">
        <v>62</v>
      </c>
      <c r="H1737" s="288" t="s">
        <v>1392</v>
      </c>
      <c r="I1737" s="288" t="s">
        <v>63</v>
      </c>
      <c r="J1737" s="287">
        <v>339</v>
      </c>
      <c r="K1737" s="287">
        <v>6</v>
      </c>
      <c r="L1737" s="288" t="s">
        <v>490</v>
      </c>
      <c r="M1737" s="288" t="s">
        <v>2025</v>
      </c>
      <c r="N1737" s="288" t="s">
        <v>1211</v>
      </c>
      <c r="O1737" s="288" t="s">
        <v>87</v>
      </c>
      <c r="P1737" s="288" t="s">
        <v>1387</v>
      </c>
      <c r="Q1737" s="289">
        <v>0</v>
      </c>
      <c r="R1737" s="289">
        <v>0</v>
      </c>
      <c r="S1737" s="289">
        <v>0</v>
      </c>
      <c r="T1737" s="289">
        <v>0</v>
      </c>
      <c r="U1737" s="289">
        <v>0</v>
      </c>
      <c r="V1737" s="287">
        <v>2017</v>
      </c>
      <c r="W1737" s="404"/>
      <c r="X1737" s="453" t="str">
        <f t="shared" si="27"/>
        <v/>
      </c>
      <c r="Y1737" s="267"/>
    </row>
    <row r="1738" spans="1:25" x14ac:dyDescent="0.2">
      <c r="A1738" s="287">
        <v>61755</v>
      </c>
      <c r="B1738" s="288" t="s">
        <v>38</v>
      </c>
      <c r="C1738" s="288" t="s">
        <v>1387</v>
      </c>
      <c r="D1738" s="288" t="s">
        <v>2467</v>
      </c>
      <c r="E1738" s="288" t="s">
        <v>1862</v>
      </c>
      <c r="F1738" s="287">
        <v>59254</v>
      </c>
      <c r="G1738" s="288" t="s">
        <v>86</v>
      </c>
      <c r="H1738" s="288" t="s">
        <v>1393</v>
      </c>
      <c r="I1738" s="288" t="s">
        <v>63</v>
      </c>
      <c r="J1738" s="287">
        <v>22</v>
      </c>
      <c r="K1738" s="287">
        <v>2</v>
      </c>
      <c r="L1738" s="288" t="s">
        <v>57</v>
      </c>
      <c r="M1738" s="288" t="s">
        <v>546</v>
      </c>
      <c r="N1738" s="288" t="s">
        <v>547</v>
      </c>
      <c r="O1738" s="288" t="s">
        <v>547</v>
      </c>
      <c r="P1738" s="288" t="s">
        <v>1387</v>
      </c>
      <c r="Q1738" s="289">
        <v>0</v>
      </c>
      <c r="R1738" s="289">
        <v>0</v>
      </c>
      <c r="S1738" s="289">
        <v>33829</v>
      </c>
      <c r="T1738" s="289">
        <v>33829</v>
      </c>
      <c r="U1738" s="289">
        <v>3672</v>
      </c>
      <c r="V1738" s="287">
        <v>2017</v>
      </c>
      <c r="W1738" s="404"/>
      <c r="X1738" s="453" t="str">
        <f t="shared" si="27"/>
        <v/>
      </c>
      <c r="Y1738" s="267"/>
    </row>
    <row r="1739" spans="1:25" x14ac:dyDescent="0.2">
      <c r="A1739" s="287">
        <v>61764</v>
      </c>
      <c r="B1739" s="288" t="s">
        <v>38</v>
      </c>
      <c r="C1739" s="288" t="s">
        <v>1387</v>
      </c>
      <c r="D1739" s="288" t="s">
        <v>2468</v>
      </c>
      <c r="E1739" s="288" t="s">
        <v>2469</v>
      </c>
      <c r="F1739" s="287">
        <v>61391</v>
      </c>
      <c r="G1739" s="288" t="s">
        <v>62</v>
      </c>
      <c r="H1739" s="288" t="s">
        <v>1392</v>
      </c>
      <c r="I1739" s="288" t="s">
        <v>63</v>
      </c>
      <c r="J1739" s="287">
        <v>22</v>
      </c>
      <c r="K1739" s="287">
        <v>2</v>
      </c>
      <c r="L1739" s="288" t="s">
        <v>57</v>
      </c>
      <c r="M1739" s="288" t="s">
        <v>546</v>
      </c>
      <c r="N1739" s="288" t="s">
        <v>547</v>
      </c>
      <c r="O1739" s="288" t="s">
        <v>547</v>
      </c>
      <c r="P1739" s="288" t="s">
        <v>1387</v>
      </c>
      <c r="Q1739" s="289">
        <v>0</v>
      </c>
      <c r="R1739" s="289">
        <v>0</v>
      </c>
      <c r="S1739" s="289">
        <v>27068</v>
      </c>
      <c r="T1739" s="289">
        <v>27068</v>
      </c>
      <c r="U1739" s="289">
        <v>2938</v>
      </c>
      <c r="V1739" s="287">
        <v>2017</v>
      </c>
      <c r="W1739" s="404"/>
      <c r="X1739" s="453" t="str">
        <f t="shared" si="27"/>
        <v/>
      </c>
      <c r="Y1739" s="267"/>
    </row>
    <row r="1740" spans="1:25" x14ac:dyDescent="0.2">
      <c r="A1740" s="287">
        <v>61765</v>
      </c>
      <c r="B1740" s="288" t="s">
        <v>38</v>
      </c>
      <c r="C1740" s="288" t="s">
        <v>1387</v>
      </c>
      <c r="D1740" s="288" t="s">
        <v>2470</v>
      </c>
      <c r="E1740" s="288" t="s">
        <v>2471</v>
      </c>
      <c r="F1740" s="287">
        <v>61387</v>
      </c>
      <c r="G1740" s="288" t="s">
        <v>62</v>
      </c>
      <c r="H1740" s="288" t="s">
        <v>1392</v>
      </c>
      <c r="I1740" s="288" t="s">
        <v>63</v>
      </c>
      <c r="J1740" s="287">
        <v>22</v>
      </c>
      <c r="K1740" s="287">
        <v>2</v>
      </c>
      <c r="L1740" s="288" t="s">
        <v>57</v>
      </c>
      <c r="M1740" s="288" t="s">
        <v>546</v>
      </c>
      <c r="N1740" s="288" t="s">
        <v>547</v>
      </c>
      <c r="O1740" s="288" t="s">
        <v>547</v>
      </c>
      <c r="P1740" s="288" t="s">
        <v>1387</v>
      </c>
      <c r="Q1740" s="289">
        <v>0</v>
      </c>
      <c r="R1740" s="289">
        <v>0</v>
      </c>
      <c r="S1740" s="289">
        <v>28928</v>
      </c>
      <c r="T1740" s="289">
        <v>28928</v>
      </c>
      <c r="U1740" s="289">
        <v>3140</v>
      </c>
      <c r="V1740" s="287">
        <v>2017</v>
      </c>
      <c r="W1740" s="404"/>
      <c r="X1740" s="453" t="str">
        <f t="shared" si="27"/>
        <v/>
      </c>
      <c r="Y1740" s="267"/>
    </row>
    <row r="1741" spans="1:25" x14ac:dyDescent="0.2">
      <c r="A1741" s="287">
        <v>61769</v>
      </c>
      <c r="B1741" s="288" t="s">
        <v>38</v>
      </c>
      <c r="C1741" s="288" t="s">
        <v>1387</v>
      </c>
      <c r="D1741" s="288" t="s">
        <v>2472</v>
      </c>
      <c r="E1741" s="288" t="s">
        <v>2473</v>
      </c>
      <c r="F1741" s="287">
        <v>61388</v>
      </c>
      <c r="G1741" s="288" t="s">
        <v>86</v>
      </c>
      <c r="H1741" s="288" t="s">
        <v>1393</v>
      </c>
      <c r="I1741" s="288" t="s">
        <v>63</v>
      </c>
      <c r="J1741" s="287">
        <v>22</v>
      </c>
      <c r="K1741" s="287">
        <v>2</v>
      </c>
      <c r="L1741" s="288" t="s">
        <v>57</v>
      </c>
      <c r="M1741" s="288" t="s">
        <v>546</v>
      </c>
      <c r="N1741" s="288" t="s">
        <v>547</v>
      </c>
      <c r="O1741" s="288" t="s">
        <v>547</v>
      </c>
      <c r="P1741" s="288" t="s">
        <v>1387</v>
      </c>
      <c r="Q1741" s="289">
        <v>0</v>
      </c>
      <c r="R1741" s="289">
        <v>0</v>
      </c>
      <c r="S1741" s="289">
        <v>627</v>
      </c>
      <c r="T1741" s="289">
        <v>627</v>
      </c>
      <c r="U1741" s="289">
        <v>68</v>
      </c>
      <c r="V1741" s="287">
        <v>2017</v>
      </c>
      <c r="W1741" s="404"/>
      <c r="X1741" s="453" t="str">
        <f t="shared" si="27"/>
        <v/>
      </c>
      <c r="Y1741" s="267"/>
    </row>
    <row r="1742" spans="1:25" x14ac:dyDescent="0.2">
      <c r="A1742" s="287">
        <v>61770</v>
      </c>
      <c r="B1742" s="288" t="s">
        <v>38</v>
      </c>
      <c r="C1742" s="288" t="s">
        <v>1387</v>
      </c>
      <c r="D1742" s="288" t="s">
        <v>2474</v>
      </c>
      <c r="E1742" s="288" t="s">
        <v>2475</v>
      </c>
      <c r="F1742" s="287">
        <v>61389</v>
      </c>
      <c r="G1742" s="288" t="s">
        <v>86</v>
      </c>
      <c r="H1742" s="288" t="s">
        <v>1393</v>
      </c>
      <c r="I1742" s="288" t="s">
        <v>63</v>
      </c>
      <c r="J1742" s="287">
        <v>22</v>
      </c>
      <c r="K1742" s="287">
        <v>2</v>
      </c>
      <c r="L1742" s="288" t="s">
        <v>57</v>
      </c>
      <c r="M1742" s="288" t="s">
        <v>546</v>
      </c>
      <c r="N1742" s="288" t="s">
        <v>547</v>
      </c>
      <c r="O1742" s="288" t="s">
        <v>547</v>
      </c>
      <c r="P1742" s="288" t="s">
        <v>1387</v>
      </c>
      <c r="Q1742" s="289">
        <v>0</v>
      </c>
      <c r="R1742" s="289">
        <v>0</v>
      </c>
      <c r="S1742" s="289">
        <v>1225</v>
      </c>
      <c r="T1742" s="289">
        <v>1225</v>
      </c>
      <c r="U1742" s="289">
        <v>133</v>
      </c>
      <c r="V1742" s="287">
        <v>2017</v>
      </c>
      <c r="W1742" s="404"/>
      <c r="X1742" s="453" t="str">
        <f t="shared" si="27"/>
        <v/>
      </c>
      <c r="Y1742" s="267"/>
    </row>
    <row r="1743" spans="1:25" x14ac:dyDescent="0.2">
      <c r="A1743" s="287">
        <v>61771</v>
      </c>
      <c r="B1743" s="288" t="s">
        <v>38</v>
      </c>
      <c r="C1743" s="288" t="s">
        <v>1387</v>
      </c>
      <c r="D1743" s="288" t="s">
        <v>2476</v>
      </c>
      <c r="E1743" s="288" t="s">
        <v>2477</v>
      </c>
      <c r="F1743" s="287">
        <v>61390</v>
      </c>
      <c r="G1743" s="288" t="s">
        <v>86</v>
      </c>
      <c r="H1743" s="288" t="s">
        <v>1393</v>
      </c>
      <c r="I1743" s="288" t="s">
        <v>63</v>
      </c>
      <c r="J1743" s="287">
        <v>22</v>
      </c>
      <c r="K1743" s="287">
        <v>2</v>
      </c>
      <c r="L1743" s="288" t="s">
        <v>57</v>
      </c>
      <c r="M1743" s="288" t="s">
        <v>546</v>
      </c>
      <c r="N1743" s="288" t="s">
        <v>547</v>
      </c>
      <c r="O1743" s="288" t="s">
        <v>547</v>
      </c>
      <c r="P1743" s="288" t="s">
        <v>1387</v>
      </c>
      <c r="Q1743" s="289">
        <v>0</v>
      </c>
      <c r="R1743" s="289">
        <v>0</v>
      </c>
      <c r="S1743" s="289">
        <v>784</v>
      </c>
      <c r="T1743" s="289">
        <v>784</v>
      </c>
      <c r="U1743" s="289">
        <v>85</v>
      </c>
      <c r="V1743" s="287">
        <v>2017</v>
      </c>
      <c r="W1743" s="404"/>
      <c r="X1743" s="453" t="str">
        <f t="shared" si="27"/>
        <v/>
      </c>
      <c r="Y1743" s="267"/>
    </row>
    <row r="1744" spans="1:25" x14ac:dyDescent="0.2">
      <c r="A1744" s="287">
        <v>61774</v>
      </c>
      <c r="B1744" s="288" t="s">
        <v>38</v>
      </c>
      <c r="C1744" s="288" t="s">
        <v>1387</v>
      </c>
      <c r="D1744" s="288" t="s">
        <v>2478</v>
      </c>
      <c r="E1744" s="288" t="s">
        <v>2478</v>
      </c>
      <c r="F1744" s="287">
        <v>61392</v>
      </c>
      <c r="G1744" s="288" t="s">
        <v>86</v>
      </c>
      <c r="H1744" s="288" t="s">
        <v>1393</v>
      </c>
      <c r="I1744" s="288" t="s">
        <v>63</v>
      </c>
      <c r="J1744" s="287">
        <v>22</v>
      </c>
      <c r="K1744" s="287">
        <v>2</v>
      </c>
      <c r="L1744" s="288" t="s">
        <v>57</v>
      </c>
      <c r="M1744" s="288" t="s">
        <v>546</v>
      </c>
      <c r="N1744" s="288" t="s">
        <v>547</v>
      </c>
      <c r="O1744" s="288" t="s">
        <v>547</v>
      </c>
      <c r="P1744" s="288" t="s">
        <v>1387</v>
      </c>
      <c r="Q1744" s="289">
        <v>0</v>
      </c>
      <c r="R1744" s="289">
        <v>0</v>
      </c>
      <c r="S1744" s="289">
        <v>30282</v>
      </c>
      <c r="T1744" s="289">
        <v>30282</v>
      </c>
      <c r="U1744" s="289">
        <v>3287</v>
      </c>
      <c r="V1744" s="287">
        <v>2017</v>
      </c>
      <c r="W1744" s="404"/>
      <c r="X1744" s="453" t="str">
        <f t="shared" si="27"/>
        <v/>
      </c>
      <c r="Y1744" s="267"/>
    </row>
    <row r="1745" spans="1:25" x14ac:dyDescent="0.2">
      <c r="A1745" s="287">
        <v>61804</v>
      </c>
      <c r="B1745" s="288" t="s">
        <v>38</v>
      </c>
      <c r="C1745" s="288" t="s">
        <v>1387</v>
      </c>
      <c r="D1745" s="288" t="s">
        <v>2479</v>
      </c>
      <c r="E1745" s="288" t="s">
        <v>2396</v>
      </c>
      <c r="F1745" s="287">
        <v>61012</v>
      </c>
      <c r="G1745" s="288" t="s">
        <v>62</v>
      </c>
      <c r="H1745" s="288" t="s">
        <v>1392</v>
      </c>
      <c r="I1745" s="288" t="s">
        <v>63</v>
      </c>
      <c r="J1745" s="287">
        <v>22</v>
      </c>
      <c r="K1745" s="287">
        <v>2</v>
      </c>
      <c r="L1745" s="288" t="s">
        <v>57</v>
      </c>
      <c r="M1745" s="288" t="s">
        <v>546</v>
      </c>
      <c r="N1745" s="288" t="s">
        <v>547</v>
      </c>
      <c r="O1745" s="288" t="s">
        <v>547</v>
      </c>
      <c r="P1745" s="288" t="s">
        <v>1387</v>
      </c>
      <c r="Q1745" s="289">
        <v>0</v>
      </c>
      <c r="R1745" s="289">
        <v>0</v>
      </c>
      <c r="S1745" s="289">
        <v>120</v>
      </c>
      <c r="T1745" s="289">
        <v>120</v>
      </c>
      <c r="U1745" s="289">
        <v>13</v>
      </c>
      <c r="V1745" s="287">
        <v>2017</v>
      </c>
      <c r="W1745" s="404"/>
      <c r="X1745" s="453" t="str">
        <f t="shared" si="27"/>
        <v/>
      </c>
      <c r="Y1745" s="267"/>
    </row>
    <row r="1746" spans="1:25" x14ac:dyDescent="0.2">
      <c r="A1746" s="287">
        <v>61820</v>
      </c>
      <c r="B1746" s="288" t="s">
        <v>38</v>
      </c>
      <c r="C1746" s="288" t="s">
        <v>1387</v>
      </c>
      <c r="D1746" s="288" t="s">
        <v>2480</v>
      </c>
      <c r="E1746" s="288" t="s">
        <v>2481</v>
      </c>
      <c r="F1746" s="287">
        <v>57389</v>
      </c>
      <c r="G1746" s="288" t="s">
        <v>46</v>
      </c>
      <c r="H1746" s="288" t="s">
        <v>1393</v>
      </c>
      <c r="I1746" s="288" t="s">
        <v>63</v>
      </c>
      <c r="J1746" s="287">
        <v>441</v>
      </c>
      <c r="K1746" s="287">
        <v>4</v>
      </c>
      <c r="L1746" s="288" t="s">
        <v>492</v>
      </c>
      <c r="M1746" s="288" t="s">
        <v>1473</v>
      </c>
      <c r="N1746" s="288" t="s">
        <v>44</v>
      </c>
      <c r="O1746" s="288" t="s">
        <v>44</v>
      </c>
      <c r="P1746" s="288" t="s">
        <v>1195</v>
      </c>
      <c r="Q1746" s="289">
        <v>14378</v>
      </c>
      <c r="R1746" s="289">
        <v>14378</v>
      </c>
      <c r="S1746" s="289">
        <v>14378</v>
      </c>
      <c r="T1746" s="289">
        <v>14378</v>
      </c>
      <c r="U1746" s="289">
        <v>2162</v>
      </c>
      <c r="V1746" s="287">
        <v>2017</v>
      </c>
      <c r="W1746" s="404"/>
      <c r="X1746" s="453" t="str">
        <f t="shared" si="27"/>
        <v/>
      </c>
      <c r="Y1746" s="267"/>
    </row>
    <row r="1747" spans="1:25" x14ac:dyDescent="0.2">
      <c r="A1747" s="287">
        <v>61820</v>
      </c>
      <c r="B1747" s="288" t="s">
        <v>38</v>
      </c>
      <c r="C1747" s="288" t="s">
        <v>1387</v>
      </c>
      <c r="D1747" s="288" t="s">
        <v>2480</v>
      </c>
      <c r="E1747" s="288" t="s">
        <v>2481</v>
      </c>
      <c r="F1747" s="287">
        <v>57389</v>
      </c>
      <c r="G1747" s="288" t="s">
        <v>46</v>
      </c>
      <c r="H1747" s="288" t="s">
        <v>1393</v>
      </c>
      <c r="I1747" s="288" t="s">
        <v>63</v>
      </c>
      <c r="J1747" s="287">
        <v>441</v>
      </c>
      <c r="K1747" s="287">
        <v>4</v>
      </c>
      <c r="L1747" s="288" t="s">
        <v>492</v>
      </c>
      <c r="M1747" s="288" t="s">
        <v>546</v>
      </c>
      <c r="N1747" s="288" t="s">
        <v>547</v>
      </c>
      <c r="O1747" s="288" t="s">
        <v>547</v>
      </c>
      <c r="P1747" s="288" t="s">
        <v>1387</v>
      </c>
      <c r="Q1747" s="289">
        <v>0</v>
      </c>
      <c r="R1747" s="289">
        <v>0</v>
      </c>
      <c r="S1747" s="289">
        <v>6678</v>
      </c>
      <c r="T1747" s="289">
        <v>6678</v>
      </c>
      <c r="U1747" s="289">
        <v>725</v>
      </c>
      <c r="V1747" s="287">
        <v>2017</v>
      </c>
      <c r="W1747" s="404"/>
      <c r="X1747" s="453" t="str">
        <f t="shared" si="27"/>
        <v/>
      </c>
      <c r="Y1747" s="267"/>
    </row>
    <row r="1748" spans="1:25" x14ac:dyDescent="0.2">
      <c r="A1748" s="287">
        <v>61857</v>
      </c>
      <c r="B1748" s="288" t="s">
        <v>59</v>
      </c>
      <c r="C1748" s="288" t="s">
        <v>1387</v>
      </c>
      <c r="D1748" s="288" t="s">
        <v>2482</v>
      </c>
      <c r="E1748" s="288" t="s">
        <v>2483</v>
      </c>
      <c r="F1748" s="287">
        <v>61478</v>
      </c>
      <c r="G1748" s="288" t="s">
        <v>140</v>
      </c>
      <c r="H1748" s="288" t="s">
        <v>1393</v>
      </c>
      <c r="I1748" s="288" t="s">
        <v>63</v>
      </c>
      <c r="J1748" s="287">
        <v>326</v>
      </c>
      <c r="K1748" s="287">
        <v>7</v>
      </c>
      <c r="L1748" s="288" t="s">
        <v>489</v>
      </c>
      <c r="M1748" s="288" t="s">
        <v>55</v>
      </c>
      <c r="N1748" s="288" t="s">
        <v>51</v>
      </c>
      <c r="O1748" s="288" t="s">
        <v>51</v>
      </c>
      <c r="P1748" s="288" t="s">
        <v>52</v>
      </c>
      <c r="Q1748" s="289">
        <v>0</v>
      </c>
      <c r="R1748" s="289">
        <v>0</v>
      </c>
      <c r="S1748" s="289">
        <v>0</v>
      </c>
      <c r="T1748" s="289">
        <v>0</v>
      </c>
      <c r="U1748" s="289">
        <v>0</v>
      </c>
      <c r="V1748" s="287">
        <v>2017</v>
      </c>
      <c r="W1748" s="404"/>
      <c r="X1748" s="453" t="str">
        <f t="shared" si="27"/>
        <v/>
      </c>
      <c r="Y1748" s="267"/>
    </row>
    <row r="1749" spans="1:25" x14ac:dyDescent="0.2">
      <c r="A1749" s="287">
        <v>61857</v>
      </c>
      <c r="B1749" s="288" t="s">
        <v>59</v>
      </c>
      <c r="C1749" s="288" t="s">
        <v>1387</v>
      </c>
      <c r="D1749" s="288" t="s">
        <v>2482</v>
      </c>
      <c r="E1749" s="288" t="s">
        <v>2483</v>
      </c>
      <c r="F1749" s="287">
        <v>61478</v>
      </c>
      <c r="G1749" s="288" t="s">
        <v>140</v>
      </c>
      <c r="H1749" s="288" t="s">
        <v>1393</v>
      </c>
      <c r="I1749" s="288" t="s">
        <v>63</v>
      </c>
      <c r="J1749" s="287">
        <v>326</v>
      </c>
      <c r="K1749" s="287">
        <v>7</v>
      </c>
      <c r="L1749" s="288" t="s">
        <v>489</v>
      </c>
      <c r="M1749" s="288" t="s">
        <v>55</v>
      </c>
      <c r="N1749" s="288" t="s">
        <v>44</v>
      </c>
      <c r="O1749" s="288" t="s">
        <v>44</v>
      </c>
      <c r="P1749" s="288" t="s">
        <v>1195</v>
      </c>
      <c r="Q1749" s="289">
        <v>769622</v>
      </c>
      <c r="R1749" s="289">
        <v>769622</v>
      </c>
      <c r="S1749" s="289">
        <v>769622</v>
      </c>
      <c r="T1749" s="289">
        <v>769622</v>
      </c>
      <c r="U1749" s="289">
        <v>87681.58</v>
      </c>
      <c r="V1749" s="287">
        <v>2017</v>
      </c>
      <c r="W1749" s="404"/>
      <c r="X1749" s="453" t="str">
        <f t="shared" si="27"/>
        <v/>
      </c>
      <c r="Y1749" s="267"/>
    </row>
    <row r="1750" spans="1:25" x14ac:dyDescent="0.2">
      <c r="A1750" s="287">
        <v>61857</v>
      </c>
      <c r="B1750" s="288" t="s">
        <v>59</v>
      </c>
      <c r="C1750" s="288" t="s">
        <v>1387</v>
      </c>
      <c r="D1750" s="288" t="s">
        <v>2482</v>
      </c>
      <c r="E1750" s="288" t="s">
        <v>2483</v>
      </c>
      <c r="F1750" s="287">
        <v>61478</v>
      </c>
      <c r="G1750" s="288" t="s">
        <v>140</v>
      </c>
      <c r="H1750" s="288" t="s">
        <v>1393</v>
      </c>
      <c r="I1750" s="288" t="s">
        <v>63</v>
      </c>
      <c r="J1750" s="287">
        <v>326</v>
      </c>
      <c r="K1750" s="287">
        <v>7</v>
      </c>
      <c r="L1750" s="288" t="s">
        <v>489</v>
      </c>
      <c r="M1750" s="288" t="s">
        <v>56</v>
      </c>
      <c r="N1750" s="288" t="s">
        <v>44</v>
      </c>
      <c r="O1750" s="288" t="s">
        <v>44</v>
      </c>
      <c r="P1750" s="288" t="s">
        <v>1195</v>
      </c>
      <c r="Q1750" s="289">
        <v>742971</v>
      </c>
      <c r="R1750" s="289">
        <v>642423</v>
      </c>
      <c r="S1750" s="289">
        <v>742971</v>
      </c>
      <c r="T1750" s="289">
        <v>642423</v>
      </c>
      <c r="U1750" s="289">
        <v>55355.3</v>
      </c>
      <c r="V1750" s="287">
        <v>2017</v>
      </c>
      <c r="W1750" s="404"/>
      <c r="X1750" s="453" t="str">
        <f t="shared" si="27"/>
        <v/>
      </c>
      <c r="Y1750" s="267"/>
    </row>
    <row r="1751" spans="1:25" x14ac:dyDescent="0.2">
      <c r="A1751" s="287">
        <v>99999</v>
      </c>
      <c r="B1751" s="288" t="s">
        <v>59</v>
      </c>
      <c r="C1751" s="288" t="s">
        <v>1387</v>
      </c>
      <c r="D1751" s="288" t="s">
        <v>1245</v>
      </c>
      <c r="E1751" s="288" t="s">
        <v>1245</v>
      </c>
      <c r="F1751" s="287">
        <v>99999</v>
      </c>
      <c r="G1751" s="288" t="s">
        <v>62</v>
      </c>
      <c r="H1751" s="288" t="s">
        <v>1392</v>
      </c>
      <c r="I1751" s="288" t="s">
        <v>1387</v>
      </c>
      <c r="J1751" s="287">
        <v>99999</v>
      </c>
      <c r="K1751" s="287">
        <v>7</v>
      </c>
      <c r="L1751" s="288" t="s">
        <v>489</v>
      </c>
      <c r="M1751" s="288" t="s">
        <v>55</v>
      </c>
      <c r="N1751" s="288" t="s">
        <v>44</v>
      </c>
      <c r="O1751" s="288" t="s">
        <v>44</v>
      </c>
      <c r="P1751" s="288" t="s">
        <v>1195</v>
      </c>
      <c r="Q1751" s="289">
        <v>105699</v>
      </c>
      <c r="R1751" s="289">
        <v>32493</v>
      </c>
      <c r="S1751" s="289">
        <v>108891</v>
      </c>
      <c r="T1751" s="289">
        <v>33469</v>
      </c>
      <c r="U1751" s="289">
        <v>6536.9629999999997</v>
      </c>
      <c r="V1751" s="287">
        <v>2017</v>
      </c>
      <c r="W1751" s="404"/>
      <c r="X1751" s="453" t="str">
        <f t="shared" si="27"/>
        <v/>
      </c>
      <c r="Y1751" s="267"/>
    </row>
    <row r="1752" spans="1:25" x14ac:dyDescent="0.2">
      <c r="A1752" s="287">
        <v>99999</v>
      </c>
      <c r="B1752" s="288" t="s">
        <v>38</v>
      </c>
      <c r="C1752" s="288" t="s">
        <v>1387</v>
      </c>
      <c r="D1752" s="288" t="s">
        <v>1245</v>
      </c>
      <c r="E1752" s="288" t="s">
        <v>1245</v>
      </c>
      <c r="F1752" s="287">
        <v>99999</v>
      </c>
      <c r="G1752" s="288" t="s">
        <v>62</v>
      </c>
      <c r="H1752" s="288" t="s">
        <v>1392</v>
      </c>
      <c r="I1752" s="288" t="s">
        <v>1387</v>
      </c>
      <c r="J1752" s="287">
        <v>99999</v>
      </c>
      <c r="K1752" s="287">
        <v>2</v>
      </c>
      <c r="L1752" s="288" t="s">
        <v>57</v>
      </c>
      <c r="M1752" s="288" t="s">
        <v>40</v>
      </c>
      <c r="N1752" s="288" t="s">
        <v>41</v>
      </c>
      <c r="O1752" s="288" t="s">
        <v>42</v>
      </c>
      <c r="P1752" s="288" t="s">
        <v>1387</v>
      </c>
      <c r="Q1752" s="289">
        <v>0</v>
      </c>
      <c r="R1752" s="289">
        <v>0</v>
      </c>
      <c r="S1752" s="289">
        <v>49991</v>
      </c>
      <c r="T1752" s="289">
        <v>49991</v>
      </c>
      <c r="U1752" s="289">
        <v>5426.0709999999999</v>
      </c>
      <c r="V1752" s="287">
        <v>2017</v>
      </c>
      <c r="W1752" s="404"/>
      <c r="X1752" s="453" t="str">
        <f t="shared" si="27"/>
        <v/>
      </c>
      <c r="Y1752" s="267"/>
    </row>
    <row r="1753" spans="1:25" x14ac:dyDescent="0.2">
      <c r="A1753" s="287">
        <v>99999</v>
      </c>
      <c r="B1753" s="288" t="s">
        <v>38</v>
      </c>
      <c r="C1753" s="288" t="s">
        <v>1387</v>
      </c>
      <c r="D1753" s="288" t="s">
        <v>1245</v>
      </c>
      <c r="E1753" s="288" t="s">
        <v>1245</v>
      </c>
      <c r="F1753" s="287">
        <v>99999</v>
      </c>
      <c r="G1753" s="288" t="s">
        <v>62</v>
      </c>
      <c r="H1753" s="288" t="s">
        <v>1392</v>
      </c>
      <c r="I1753" s="288" t="s">
        <v>1387</v>
      </c>
      <c r="J1753" s="287">
        <v>99999</v>
      </c>
      <c r="K1753" s="287">
        <v>2</v>
      </c>
      <c r="L1753" s="288" t="s">
        <v>57</v>
      </c>
      <c r="M1753" s="288" t="s">
        <v>56</v>
      </c>
      <c r="N1753" s="288" t="s">
        <v>51</v>
      </c>
      <c r="O1753" s="288" t="s">
        <v>51</v>
      </c>
      <c r="P1753" s="288" t="s">
        <v>52</v>
      </c>
      <c r="Q1753" s="289">
        <v>0</v>
      </c>
      <c r="R1753" s="289">
        <v>0</v>
      </c>
      <c r="S1753" s="289">
        <v>0</v>
      </c>
      <c r="T1753" s="289">
        <v>0</v>
      </c>
      <c r="U1753" s="289">
        <v>0</v>
      </c>
      <c r="V1753" s="287">
        <v>2017</v>
      </c>
      <c r="W1753" s="404"/>
      <c r="X1753" s="453" t="str">
        <f t="shared" si="27"/>
        <v/>
      </c>
      <c r="Y1753" s="267"/>
    </row>
    <row r="1754" spans="1:25" x14ac:dyDescent="0.2">
      <c r="A1754" s="287">
        <v>99999</v>
      </c>
      <c r="B1754" s="288" t="s">
        <v>38</v>
      </c>
      <c r="C1754" s="288" t="s">
        <v>1387</v>
      </c>
      <c r="D1754" s="288" t="s">
        <v>1245</v>
      </c>
      <c r="E1754" s="288" t="s">
        <v>1245</v>
      </c>
      <c r="F1754" s="287">
        <v>99999</v>
      </c>
      <c r="G1754" s="288" t="s">
        <v>62</v>
      </c>
      <c r="H1754" s="288" t="s">
        <v>1392</v>
      </c>
      <c r="I1754" s="288" t="s">
        <v>1387</v>
      </c>
      <c r="J1754" s="287">
        <v>99999</v>
      </c>
      <c r="K1754" s="287">
        <v>4</v>
      </c>
      <c r="L1754" s="288" t="s">
        <v>492</v>
      </c>
      <c r="M1754" s="288" t="s">
        <v>56</v>
      </c>
      <c r="N1754" s="288" t="s">
        <v>51</v>
      </c>
      <c r="O1754" s="288" t="s">
        <v>51</v>
      </c>
      <c r="P1754" s="288" t="s">
        <v>52</v>
      </c>
      <c r="Q1754" s="289">
        <v>0</v>
      </c>
      <c r="R1754" s="289">
        <v>0</v>
      </c>
      <c r="S1754" s="289">
        <v>0</v>
      </c>
      <c r="T1754" s="289">
        <v>0</v>
      </c>
      <c r="U1754" s="289">
        <v>0</v>
      </c>
      <c r="V1754" s="287">
        <v>2017</v>
      </c>
      <c r="W1754" s="404"/>
      <c r="X1754" s="453" t="str">
        <f t="shared" si="27"/>
        <v/>
      </c>
      <c r="Y1754" s="267"/>
    </row>
    <row r="1755" spans="1:25" x14ac:dyDescent="0.2">
      <c r="A1755" s="287">
        <v>99999</v>
      </c>
      <c r="B1755" s="288" t="s">
        <v>38</v>
      </c>
      <c r="C1755" s="288" t="s">
        <v>1387</v>
      </c>
      <c r="D1755" s="288" t="s">
        <v>1245</v>
      </c>
      <c r="E1755" s="288" t="s">
        <v>1245</v>
      </c>
      <c r="F1755" s="287">
        <v>99999</v>
      </c>
      <c r="G1755" s="288" t="s">
        <v>86</v>
      </c>
      <c r="H1755" s="288" t="s">
        <v>1393</v>
      </c>
      <c r="I1755" s="288" t="s">
        <v>1387</v>
      </c>
      <c r="J1755" s="287">
        <v>99999</v>
      </c>
      <c r="K1755" s="287">
        <v>2</v>
      </c>
      <c r="L1755" s="288" t="s">
        <v>57</v>
      </c>
      <c r="M1755" s="288" t="s">
        <v>56</v>
      </c>
      <c r="N1755" s="288" t="s">
        <v>68</v>
      </c>
      <c r="O1755" s="288" t="s">
        <v>69</v>
      </c>
      <c r="P1755" s="288" t="s">
        <v>1195</v>
      </c>
      <c r="Q1755" s="289">
        <v>0</v>
      </c>
      <c r="R1755" s="289">
        <v>0</v>
      </c>
      <c r="S1755" s="289">
        <v>0</v>
      </c>
      <c r="T1755" s="289">
        <v>0</v>
      </c>
      <c r="U1755" s="289">
        <v>0</v>
      </c>
      <c r="V1755" s="287">
        <v>2017</v>
      </c>
      <c r="W1755" s="404"/>
      <c r="X1755" s="453" t="str">
        <f t="shared" si="27"/>
        <v/>
      </c>
      <c r="Y1755" s="267"/>
    </row>
    <row r="1756" spans="1:25" x14ac:dyDescent="0.2">
      <c r="A1756" s="287">
        <v>99999</v>
      </c>
      <c r="B1756" s="288" t="s">
        <v>38</v>
      </c>
      <c r="C1756" s="288" t="s">
        <v>1387</v>
      </c>
      <c r="D1756" s="288" t="s">
        <v>1245</v>
      </c>
      <c r="E1756" s="288" t="s">
        <v>1245</v>
      </c>
      <c r="F1756" s="287">
        <v>99999</v>
      </c>
      <c r="G1756" s="288" t="s">
        <v>86</v>
      </c>
      <c r="H1756" s="288" t="s">
        <v>1393</v>
      </c>
      <c r="I1756" s="288" t="s">
        <v>1387</v>
      </c>
      <c r="J1756" s="287">
        <v>99999</v>
      </c>
      <c r="K1756" s="287">
        <v>2</v>
      </c>
      <c r="L1756" s="288" t="s">
        <v>57</v>
      </c>
      <c r="M1756" s="288" t="s">
        <v>546</v>
      </c>
      <c r="N1756" s="288" t="s">
        <v>547</v>
      </c>
      <c r="O1756" s="288" t="s">
        <v>547</v>
      </c>
      <c r="P1756" s="288" t="s">
        <v>1387</v>
      </c>
      <c r="Q1756" s="289">
        <v>0</v>
      </c>
      <c r="R1756" s="289">
        <v>0</v>
      </c>
      <c r="S1756" s="289">
        <v>218068</v>
      </c>
      <c r="T1756" s="289">
        <v>218068</v>
      </c>
      <c r="U1756" s="289">
        <v>23669.045999999998</v>
      </c>
      <c r="V1756" s="287">
        <v>2017</v>
      </c>
      <c r="W1756" s="404"/>
      <c r="X1756" s="453" t="str">
        <f t="shared" si="27"/>
        <v/>
      </c>
      <c r="Y1756" s="267"/>
    </row>
    <row r="1757" spans="1:25" x14ac:dyDescent="0.2">
      <c r="A1757" s="287">
        <v>99999</v>
      </c>
      <c r="B1757" s="288" t="s">
        <v>38</v>
      </c>
      <c r="C1757" s="288" t="s">
        <v>1387</v>
      </c>
      <c r="D1757" s="288" t="s">
        <v>1245</v>
      </c>
      <c r="E1757" s="288" t="s">
        <v>1245</v>
      </c>
      <c r="F1757" s="287">
        <v>99999</v>
      </c>
      <c r="G1757" s="288" t="s">
        <v>62</v>
      </c>
      <c r="H1757" s="288" t="s">
        <v>1392</v>
      </c>
      <c r="I1757" s="288" t="s">
        <v>1387</v>
      </c>
      <c r="J1757" s="287">
        <v>99999</v>
      </c>
      <c r="K1757" s="287">
        <v>2</v>
      </c>
      <c r="L1757" s="288" t="s">
        <v>57</v>
      </c>
      <c r="M1757" s="288" t="s">
        <v>546</v>
      </c>
      <c r="N1757" s="288" t="s">
        <v>547</v>
      </c>
      <c r="O1757" s="288" t="s">
        <v>547</v>
      </c>
      <c r="P1757" s="288" t="s">
        <v>1387</v>
      </c>
      <c r="Q1757" s="289">
        <v>0</v>
      </c>
      <c r="R1757" s="289">
        <v>0</v>
      </c>
      <c r="S1757" s="289">
        <v>82351</v>
      </c>
      <c r="T1757" s="289">
        <v>82351</v>
      </c>
      <c r="U1757" s="289">
        <v>8938.3510000000006</v>
      </c>
      <c r="V1757" s="287">
        <v>2017</v>
      </c>
      <c r="W1757" s="404"/>
      <c r="X1757" s="453" t="str">
        <f t="shared" si="27"/>
        <v/>
      </c>
      <c r="Y1757" s="267"/>
    </row>
    <row r="1758" spans="1:25" x14ac:dyDescent="0.2">
      <c r="A1758" s="287">
        <v>99999</v>
      </c>
      <c r="B1758" s="288" t="s">
        <v>38</v>
      </c>
      <c r="C1758" s="288" t="s">
        <v>1387</v>
      </c>
      <c r="D1758" s="288" t="s">
        <v>1245</v>
      </c>
      <c r="E1758" s="288" t="s">
        <v>1245</v>
      </c>
      <c r="F1758" s="287">
        <v>99999</v>
      </c>
      <c r="G1758" s="288" t="s">
        <v>86</v>
      </c>
      <c r="H1758" s="288" t="s">
        <v>1393</v>
      </c>
      <c r="I1758" s="288" t="s">
        <v>1387</v>
      </c>
      <c r="J1758" s="287">
        <v>99999</v>
      </c>
      <c r="K1758" s="287">
        <v>2</v>
      </c>
      <c r="L1758" s="288" t="s">
        <v>57</v>
      </c>
      <c r="M1758" s="288" t="s">
        <v>47</v>
      </c>
      <c r="N1758" s="288" t="s">
        <v>51</v>
      </c>
      <c r="O1758" s="288" t="s">
        <v>51</v>
      </c>
      <c r="P1758" s="288" t="s">
        <v>52</v>
      </c>
      <c r="Q1758" s="289">
        <v>12</v>
      </c>
      <c r="R1758" s="289">
        <v>12</v>
      </c>
      <c r="S1758" s="289">
        <v>69</v>
      </c>
      <c r="T1758" s="289">
        <v>69</v>
      </c>
      <c r="U1758" s="289">
        <v>4.8090000000000002</v>
      </c>
      <c r="V1758" s="287">
        <v>2017</v>
      </c>
      <c r="W1758" s="404"/>
      <c r="X1758" s="453" t="str">
        <f t="shared" si="27"/>
        <v/>
      </c>
      <c r="Y1758" s="267"/>
    </row>
    <row r="1759" spans="1:25" x14ac:dyDescent="0.2">
      <c r="A1759" s="287">
        <v>99999</v>
      </c>
      <c r="B1759" s="288" t="s">
        <v>38</v>
      </c>
      <c r="C1759" s="288" t="s">
        <v>1387</v>
      </c>
      <c r="D1759" s="288" t="s">
        <v>1245</v>
      </c>
      <c r="E1759" s="288" t="s">
        <v>1245</v>
      </c>
      <c r="F1759" s="287">
        <v>99999</v>
      </c>
      <c r="G1759" s="288" t="s">
        <v>86</v>
      </c>
      <c r="H1759" s="288" t="s">
        <v>1393</v>
      </c>
      <c r="I1759" s="288" t="s">
        <v>1387</v>
      </c>
      <c r="J1759" s="287">
        <v>99999</v>
      </c>
      <c r="K1759" s="287">
        <v>2</v>
      </c>
      <c r="L1759" s="288" t="s">
        <v>57</v>
      </c>
      <c r="M1759" s="288" t="s">
        <v>47</v>
      </c>
      <c r="N1759" s="288" t="s">
        <v>44</v>
      </c>
      <c r="O1759" s="288" t="s">
        <v>44</v>
      </c>
      <c r="P1759" s="288" t="s">
        <v>1195</v>
      </c>
      <c r="Q1759" s="289">
        <v>146174</v>
      </c>
      <c r="R1759" s="289">
        <v>146174</v>
      </c>
      <c r="S1759" s="289">
        <v>150413</v>
      </c>
      <c r="T1759" s="289">
        <v>150413</v>
      </c>
      <c r="U1759" s="289">
        <v>9737.4089999999997</v>
      </c>
      <c r="V1759" s="287">
        <v>2017</v>
      </c>
      <c r="W1759" s="404"/>
      <c r="X1759" s="453" t="str">
        <f t="shared" si="27"/>
        <v/>
      </c>
      <c r="Y1759" s="267"/>
    </row>
    <row r="1760" spans="1:25" x14ac:dyDescent="0.2">
      <c r="A1760" s="287">
        <v>99999</v>
      </c>
      <c r="B1760" s="288" t="s">
        <v>38</v>
      </c>
      <c r="C1760" s="288" t="s">
        <v>1387</v>
      </c>
      <c r="D1760" s="288" t="s">
        <v>1245</v>
      </c>
      <c r="E1760" s="288" t="s">
        <v>1245</v>
      </c>
      <c r="F1760" s="287">
        <v>99999</v>
      </c>
      <c r="G1760" s="288" t="s">
        <v>86</v>
      </c>
      <c r="H1760" s="288" t="s">
        <v>1393</v>
      </c>
      <c r="I1760" s="288" t="s">
        <v>1387</v>
      </c>
      <c r="J1760" s="287">
        <v>99999</v>
      </c>
      <c r="K1760" s="287">
        <v>2</v>
      </c>
      <c r="L1760" s="288" t="s">
        <v>57</v>
      </c>
      <c r="M1760" s="288" t="s">
        <v>47</v>
      </c>
      <c r="N1760" s="288" t="s">
        <v>66</v>
      </c>
      <c r="O1760" s="288" t="s">
        <v>66</v>
      </c>
      <c r="P1760" s="288" t="s">
        <v>52</v>
      </c>
      <c r="Q1760" s="289">
        <v>2517</v>
      </c>
      <c r="R1760" s="289">
        <v>2517</v>
      </c>
      <c r="S1760" s="289">
        <v>15621</v>
      </c>
      <c r="T1760" s="289">
        <v>15621</v>
      </c>
      <c r="U1760" s="289">
        <v>1522.88</v>
      </c>
      <c r="V1760" s="287">
        <v>2017</v>
      </c>
      <c r="W1760" s="404"/>
      <c r="X1760" s="453" t="str">
        <f t="shared" si="27"/>
        <v/>
      </c>
      <c r="Y1760" s="267"/>
    </row>
    <row r="1761" spans="1:25" x14ac:dyDescent="0.2">
      <c r="A1761" s="287">
        <v>99999</v>
      </c>
      <c r="B1761" s="288" t="s">
        <v>59</v>
      </c>
      <c r="C1761" s="288" t="s">
        <v>1387</v>
      </c>
      <c r="D1761" s="288" t="s">
        <v>1245</v>
      </c>
      <c r="E1761" s="288" t="s">
        <v>1245</v>
      </c>
      <c r="F1761" s="287">
        <v>99999</v>
      </c>
      <c r="G1761" s="288" t="s">
        <v>95</v>
      </c>
      <c r="H1761" s="288" t="s">
        <v>1393</v>
      </c>
      <c r="I1761" s="288" t="s">
        <v>1387</v>
      </c>
      <c r="J1761" s="287">
        <v>99999</v>
      </c>
      <c r="K1761" s="287">
        <v>7</v>
      </c>
      <c r="L1761" s="288" t="s">
        <v>489</v>
      </c>
      <c r="M1761" s="288" t="s">
        <v>47</v>
      </c>
      <c r="N1761" s="288" t="s">
        <v>74</v>
      </c>
      <c r="O1761" s="288" t="s">
        <v>75</v>
      </c>
      <c r="P1761" s="288" t="s">
        <v>50</v>
      </c>
      <c r="Q1761" s="289">
        <v>0</v>
      </c>
      <c r="R1761" s="289">
        <v>0</v>
      </c>
      <c r="S1761" s="289">
        <v>0</v>
      </c>
      <c r="T1761" s="289">
        <v>0</v>
      </c>
      <c r="U1761" s="289">
        <v>0</v>
      </c>
      <c r="V1761" s="287">
        <v>2017</v>
      </c>
      <c r="W1761" s="404"/>
      <c r="X1761" s="453" t="str">
        <f t="shared" si="27"/>
        <v/>
      </c>
      <c r="Y1761" s="267"/>
    </row>
    <row r="1762" spans="1:25" x14ac:dyDescent="0.2">
      <c r="Q1762"/>
      <c r="V1762" s="1"/>
      <c r="W1762" s="36"/>
      <c r="Y1762" s="35"/>
    </row>
    <row r="1763" spans="1:25" x14ac:dyDescent="0.2">
      <c r="Q1763"/>
      <c r="V1763" s="1"/>
      <c r="W1763" s="36"/>
      <c r="Y1763" s="35"/>
    </row>
    <row r="1764" spans="1:25" x14ac:dyDescent="0.2">
      <c r="Q1764"/>
      <c r="V1764" s="1"/>
      <c r="W1764" s="36"/>
      <c r="Y1764" s="35"/>
    </row>
    <row r="1765" spans="1:25" x14ac:dyDescent="0.2">
      <c r="Q1765"/>
      <c r="V1765" s="1"/>
      <c r="W1765" s="36"/>
    </row>
    <row r="1766" spans="1:25" x14ac:dyDescent="0.2">
      <c r="Q1766" s="245"/>
      <c r="R1766" s="23"/>
      <c r="S1766" s="23"/>
      <c r="T1766" s="23"/>
      <c r="U1766" s="23"/>
      <c r="W1766" s="36"/>
    </row>
    <row r="1767" spans="1:25" x14ac:dyDescent="0.2">
      <c r="Q1767" s="23">
        <f>SUBTOTAL(9,Q6:Q1761)</f>
        <v>866138101</v>
      </c>
      <c r="R1767" s="23">
        <f>SUBTOTAL(9,R6:R1761)</f>
        <v>789145139</v>
      </c>
      <c r="S1767" s="23">
        <f>SUBTOTAL(9,S6:S1761)</f>
        <v>2306111869</v>
      </c>
      <c r="T1767" s="23">
        <f>SUBTOTAL(9,T6:T1761)</f>
        <v>2170475056</v>
      </c>
      <c r="U1767" s="23">
        <f>SUBTOTAL(9,U6:U1761)</f>
        <v>233299570.59699997</v>
      </c>
      <c r="V1767" s="269"/>
      <c r="W1767" s="270" t="s">
        <v>1384</v>
      </c>
      <c r="X1767" s="301">
        <f>SUM(T1786,T1807,T1827,T1847,T1868,T1890,T1910)/SUM(U1786,U1807,U1827,U1847,U1868,U1890,U1910)</f>
        <v>14.508958736227592</v>
      </c>
      <c r="Y1767" s="244"/>
    </row>
    <row r="1768" spans="1:25" x14ac:dyDescent="0.2">
      <c r="G1768" s="178"/>
      <c r="H1768" s="178"/>
      <c r="I1768" s="178"/>
      <c r="J1768" s="178"/>
      <c r="K1768" s="178"/>
      <c r="L1768" s="178"/>
      <c r="M1768" s="178"/>
      <c r="N1768" s="178"/>
      <c r="O1768" s="178"/>
      <c r="P1768" s="178"/>
      <c r="Q1768" s="179"/>
      <c r="R1768" s="179"/>
      <c r="S1768" s="179"/>
      <c r="T1768" s="179"/>
      <c r="U1768" s="179"/>
      <c r="V1768" s="178"/>
      <c r="Y1768" s="244"/>
    </row>
    <row r="1769" spans="1:25" x14ac:dyDescent="0.2">
      <c r="G1769" s="6" t="s">
        <v>86</v>
      </c>
      <c r="H1769" s="7" t="s">
        <v>476</v>
      </c>
      <c r="I1769" s="7"/>
      <c r="J1769" s="7"/>
      <c r="K1769" s="7"/>
      <c r="L1769" s="7"/>
      <c r="M1769" s="8" t="s">
        <v>470</v>
      </c>
      <c r="N1769" s="9" t="s">
        <v>48</v>
      </c>
      <c r="O1769" s="9" t="s">
        <v>49</v>
      </c>
      <c r="P1769" s="7"/>
      <c r="Q1769" s="264">
        <f t="shared" ref="Q1769:U1770" si="28">SUMIFS(Q$6:Q$1761,$K$6:$K$1761, "&lt;4",$G$6:$G$1761,$G$1769,$N$6:$N$1761,$N1769)</f>
        <v>558920</v>
      </c>
      <c r="R1769" s="264">
        <f t="shared" si="28"/>
        <v>558920</v>
      </c>
      <c r="S1769" s="264">
        <f t="shared" si="28"/>
        <v>12304437</v>
      </c>
      <c r="T1769" s="264">
        <f t="shared" si="28"/>
        <v>12304437</v>
      </c>
      <c r="U1769" s="264">
        <f t="shared" si="28"/>
        <v>1136318</v>
      </c>
      <c r="V1769"/>
      <c r="W1769" s="268">
        <f t="shared" ref="W1769:W1786" si="29">SUMIFS(T$6:T$1761,$K$6:$K$1761, "&lt;4",$G$6:$G$1761,$G$1769,$N$6:$N$1761,$N1769, $W$6:$W$1761, "=x")</f>
        <v>12304437</v>
      </c>
    </row>
    <row r="1770" spans="1:25" x14ac:dyDescent="0.2">
      <c r="G1770" s="10"/>
      <c r="H1770" s="2"/>
      <c r="I1770" s="2"/>
      <c r="J1770" s="2"/>
      <c r="K1770" s="2"/>
      <c r="L1770" s="2"/>
      <c r="M1770" s="3" t="s">
        <v>471</v>
      </c>
      <c r="N1770" s="4" t="s">
        <v>53</v>
      </c>
      <c r="O1770" s="4" t="s">
        <v>49</v>
      </c>
      <c r="P1770" s="2"/>
      <c r="Q1770" s="264">
        <f t="shared" si="28"/>
        <v>0</v>
      </c>
      <c r="R1770" s="264">
        <f t="shared" si="28"/>
        <v>0</v>
      </c>
      <c r="S1770" s="264">
        <f t="shared" si="28"/>
        <v>0</v>
      </c>
      <c r="T1770" s="264">
        <f t="shared" si="28"/>
        <v>0</v>
      </c>
      <c r="U1770" s="264">
        <f t="shared" si="28"/>
        <v>0</v>
      </c>
      <c r="V1770"/>
      <c r="W1770" s="268">
        <f t="shared" si="29"/>
        <v>0</v>
      </c>
    </row>
    <row r="1771" spans="1:25" x14ac:dyDescent="0.2">
      <c r="G1771" s="10"/>
      <c r="H1771" s="2"/>
      <c r="I1771" s="2"/>
      <c r="J1771" s="2"/>
      <c r="K1771" s="2"/>
      <c r="L1771" s="2"/>
      <c r="M1771" s="3" t="s">
        <v>459</v>
      </c>
      <c r="N1771" s="4" t="s">
        <v>51</v>
      </c>
      <c r="O1771" s="4" t="s">
        <v>51</v>
      </c>
      <c r="P1771" s="2"/>
      <c r="Q1771" s="264">
        <f t="shared" ref="Q1771:T1786" si="30">SUMIFS(Q$6:Q$1761,$K$6:$K$1761, "&lt;4",$G$6:$G$1761,$G$1769,$N$6:$N$1761,$N1771)</f>
        <v>173605</v>
      </c>
      <c r="R1771" s="264">
        <f t="shared" si="30"/>
        <v>160275</v>
      </c>
      <c r="S1771" s="264">
        <f t="shared" si="30"/>
        <v>1007664</v>
      </c>
      <c r="T1771" s="264">
        <f t="shared" si="30"/>
        <v>930337</v>
      </c>
      <c r="U1771" s="264">
        <f>SUMIFS(U$6:U$1759,U$6:U$1759, "&gt;0",$K$6:$K$1759, "&lt;4",$G$6:$G$1759,$G$1769,$N$6:$N$1759,$N1771)</f>
        <v>96106.471999999994</v>
      </c>
      <c r="V1771"/>
      <c r="W1771" s="268">
        <f t="shared" si="29"/>
        <v>629333</v>
      </c>
    </row>
    <row r="1772" spans="1:25" x14ac:dyDescent="0.2">
      <c r="G1772" s="10"/>
      <c r="H1772" s="2"/>
      <c r="I1772" s="2"/>
      <c r="J1772" s="2"/>
      <c r="K1772" s="2"/>
      <c r="L1772" s="2"/>
      <c r="M1772" s="3" t="s">
        <v>458</v>
      </c>
      <c r="N1772" s="4" t="s">
        <v>44</v>
      </c>
      <c r="O1772" s="4" t="s">
        <v>44</v>
      </c>
      <c r="P1772" s="2"/>
      <c r="Q1772" s="264">
        <f t="shared" si="30"/>
        <v>162966698</v>
      </c>
      <c r="R1772" s="264">
        <f t="shared" si="30"/>
        <v>156771778</v>
      </c>
      <c r="S1772" s="264">
        <f t="shared" si="30"/>
        <v>167888767</v>
      </c>
      <c r="T1772" s="264">
        <f t="shared" si="30"/>
        <v>161510249</v>
      </c>
      <c r="U1772" s="264">
        <f t="shared" ref="U1772:U1786" si="31">SUMIFS(U$6:U$1761,$K$6:$K$1761, "&lt;4",$G$6:$G$1761,$G$1769,$N$6:$N$1761,$N1772)</f>
        <v>21422901.647</v>
      </c>
      <c r="V1772"/>
      <c r="W1772" s="268">
        <f t="shared" si="29"/>
        <v>151278003</v>
      </c>
    </row>
    <row r="1773" spans="1:25" x14ac:dyDescent="0.2">
      <c r="G1773" s="10"/>
      <c r="H1773" s="2"/>
      <c r="I1773" s="2"/>
      <c r="J1773" s="2"/>
      <c r="K1773" s="2"/>
      <c r="L1773" s="2"/>
      <c r="M1773" s="3" t="s">
        <v>467</v>
      </c>
      <c r="N1773" s="4" t="s">
        <v>165</v>
      </c>
      <c r="O1773" s="4" t="s">
        <v>54</v>
      </c>
      <c r="P1773" s="2"/>
      <c r="Q1773" s="264">
        <f t="shared" si="30"/>
        <v>0</v>
      </c>
      <c r="R1773" s="264">
        <f t="shared" si="30"/>
        <v>0</v>
      </c>
      <c r="S1773" s="264">
        <f t="shared" si="30"/>
        <v>0</v>
      </c>
      <c r="T1773" s="264">
        <f t="shared" si="30"/>
        <v>0</v>
      </c>
      <c r="U1773" s="264">
        <f t="shared" si="31"/>
        <v>0</v>
      </c>
      <c r="V1773" s="1"/>
      <c r="W1773" s="268">
        <f t="shared" si="29"/>
        <v>0</v>
      </c>
    </row>
    <row r="1774" spans="1:25" x14ac:dyDescent="0.2">
      <c r="G1774" s="10"/>
      <c r="H1774" s="2"/>
      <c r="I1774" s="2"/>
      <c r="J1774" s="2"/>
      <c r="K1774" s="2"/>
      <c r="L1774" s="2"/>
      <c r="M1774" s="3" t="s">
        <v>472</v>
      </c>
      <c r="N1774" s="4" t="s">
        <v>21</v>
      </c>
      <c r="O1774" s="4" t="s">
        <v>87</v>
      </c>
      <c r="P1774" s="2"/>
      <c r="Q1774" s="264">
        <f t="shared" si="30"/>
        <v>1129712</v>
      </c>
      <c r="R1774" s="264">
        <f t="shared" si="30"/>
        <v>1129712</v>
      </c>
      <c r="S1774" s="264">
        <f t="shared" si="30"/>
        <v>15290433</v>
      </c>
      <c r="T1774" s="264">
        <f t="shared" si="30"/>
        <v>15290433</v>
      </c>
      <c r="U1774" s="264">
        <f t="shared" si="31"/>
        <v>826192.62199999997</v>
      </c>
      <c r="V1774" s="1"/>
      <c r="W1774" s="268">
        <f t="shared" si="29"/>
        <v>0</v>
      </c>
    </row>
    <row r="1775" spans="1:25" x14ac:dyDescent="0.2">
      <c r="G1775" s="10"/>
      <c r="H1775" s="2"/>
      <c r="I1775" s="2"/>
      <c r="J1775" s="2"/>
      <c r="K1775" s="2"/>
      <c r="L1775" s="2"/>
      <c r="M1775" s="3" t="s">
        <v>473</v>
      </c>
      <c r="N1775" s="4" t="s">
        <v>87</v>
      </c>
      <c r="O1775" s="4" t="s">
        <v>87</v>
      </c>
      <c r="P1775" s="2"/>
      <c r="Q1775" s="264">
        <f t="shared" si="30"/>
        <v>0</v>
      </c>
      <c r="R1775" s="264">
        <f t="shared" si="30"/>
        <v>0</v>
      </c>
      <c r="S1775" s="264">
        <f t="shared" si="30"/>
        <v>0</v>
      </c>
      <c r="T1775" s="264">
        <f t="shared" si="30"/>
        <v>0</v>
      </c>
      <c r="U1775" s="264">
        <f t="shared" si="31"/>
        <v>0</v>
      </c>
      <c r="V1775" s="1"/>
      <c r="W1775" s="268">
        <f t="shared" si="29"/>
        <v>0</v>
      </c>
    </row>
    <row r="1776" spans="1:25" x14ac:dyDescent="0.2">
      <c r="G1776" s="10"/>
      <c r="H1776" s="2"/>
      <c r="I1776" s="2"/>
      <c r="J1776" s="2"/>
      <c r="K1776" s="2"/>
      <c r="L1776" s="2"/>
      <c r="M1776" s="3" t="s">
        <v>468</v>
      </c>
      <c r="N1776" s="5" t="s">
        <v>480</v>
      </c>
      <c r="O1776" s="5" t="s">
        <v>87</v>
      </c>
      <c r="P1776" s="2"/>
      <c r="Q1776" s="264">
        <f t="shared" si="30"/>
        <v>655</v>
      </c>
      <c r="R1776" s="264">
        <f t="shared" si="30"/>
        <v>655</v>
      </c>
      <c r="S1776" s="264">
        <f t="shared" si="30"/>
        <v>15720</v>
      </c>
      <c r="T1776" s="264">
        <f t="shared" si="30"/>
        <v>15720</v>
      </c>
      <c r="U1776" s="264">
        <f t="shared" si="31"/>
        <v>531.04200000000003</v>
      </c>
      <c r="V1776" s="1"/>
      <c r="W1776" s="268">
        <f t="shared" si="29"/>
        <v>0</v>
      </c>
    </row>
    <row r="1777" spans="7:23" x14ac:dyDescent="0.2">
      <c r="G1777" s="10"/>
      <c r="H1777" s="2"/>
      <c r="I1777" s="2"/>
      <c r="J1777" s="2"/>
      <c r="K1777" s="2"/>
      <c r="L1777" s="2"/>
      <c r="M1777" s="3" t="s">
        <v>461</v>
      </c>
      <c r="N1777" s="4" t="s">
        <v>70</v>
      </c>
      <c r="O1777" s="4" t="s">
        <v>70</v>
      </c>
      <c r="P1777" s="2"/>
      <c r="Q1777" s="264">
        <f t="shared" si="30"/>
        <v>0</v>
      </c>
      <c r="R1777" s="264">
        <f t="shared" si="30"/>
        <v>0</v>
      </c>
      <c r="S1777" s="264">
        <f t="shared" si="30"/>
        <v>0</v>
      </c>
      <c r="T1777" s="264">
        <f t="shared" si="30"/>
        <v>0</v>
      </c>
      <c r="U1777" s="264">
        <f t="shared" si="31"/>
        <v>0</v>
      </c>
      <c r="V1777" s="1"/>
      <c r="W1777" s="268">
        <f t="shared" si="29"/>
        <v>0</v>
      </c>
    </row>
    <row r="1778" spans="7:23" x14ac:dyDescent="0.2">
      <c r="G1778" s="10"/>
      <c r="H1778" s="2"/>
      <c r="I1778" s="2"/>
      <c r="J1778" s="2"/>
      <c r="K1778" s="2"/>
      <c r="L1778" s="2"/>
      <c r="M1778" s="3" t="s">
        <v>460</v>
      </c>
      <c r="N1778" s="4" t="s">
        <v>66</v>
      </c>
      <c r="O1778" s="4" t="s">
        <v>66</v>
      </c>
      <c r="P1778" s="2"/>
      <c r="Q1778" s="264">
        <f t="shared" si="30"/>
        <v>298698</v>
      </c>
      <c r="R1778" s="264">
        <f t="shared" si="30"/>
        <v>298698</v>
      </c>
      <c r="S1778" s="264">
        <f t="shared" si="30"/>
        <v>1881472</v>
      </c>
      <c r="T1778" s="264">
        <f t="shared" si="30"/>
        <v>1881472</v>
      </c>
      <c r="U1778" s="264">
        <f t="shared" si="31"/>
        <v>149450.37700000001</v>
      </c>
      <c r="V1778"/>
      <c r="W1778" s="268">
        <f t="shared" si="29"/>
        <v>1865851</v>
      </c>
    </row>
    <row r="1779" spans="7:23" x14ac:dyDescent="0.2">
      <c r="G1779" s="10"/>
      <c r="H1779" s="2"/>
      <c r="I1779" s="2"/>
      <c r="J1779" s="2"/>
      <c r="K1779" s="2"/>
      <c r="L1779" s="2"/>
      <c r="M1779" s="3" t="s">
        <v>462</v>
      </c>
      <c r="N1779" s="5" t="s">
        <v>71</v>
      </c>
      <c r="O1779" s="4" t="s">
        <v>72</v>
      </c>
      <c r="P1779" s="2"/>
      <c r="Q1779" s="264">
        <f t="shared" si="30"/>
        <v>0</v>
      </c>
      <c r="R1779" s="264">
        <f t="shared" si="30"/>
        <v>0</v>
      </c>
      <c r="S1779" s="264">
        <f t="shared" si="30"/>
        <v>0</v>
      </c>
      <c r="T1779" s="264">
        <f t="shared" si="30"/>
        <v>0</v>
      </c>
      <c r="U1779" s="264">
        <f t="shared" si="31"/>
        <v>0</v>
      </c>
      <c r="V1779"/>
      <c r="W1779" s="268">
        <f t="shared" si="29"/>
        <v>0</v>
      </c>
    </row>
    <row r="1780" spans="7:23" x14ac:dyDescent="0.2">
      <c r="G1780" s="10"/>
      <c r="H1780" s="2"/>
      <c r="I1780" s="2"/>
      <c r="J1780" s="2"/>
      <c r="K1780" s="2"/>
      <c r="L1780" s="2"/>
      <c r="M1780" s="3" t="s">
        <v>463</v>
      </c>
      <c r="N1780" s="5" t="s">
        <v>81</v>
      </c>
      <c r="O1780" s="5" t="s">
        <v>72</v>
      </c>
      <c r="P1780" s="2"/>
      <c r="Q1780" s="264">
        <f t="shared" si="30"/>
        <v>6691</v>
      </c>
      <c r="R1780" s="264">
        <f t="shared" si="30"/>
        <v>6691</v>
      </c>
      <c r="S1780" s="264">
        <f t="shared" si="30"/>
        <v>37867</v>
      </c>
      <c r="T1780" s="264">
        <f t="shared" si="30"/>
        <v>37867</v>
      </c>
      <c r="U1780" s="264">
        <f t="shared" si="31"/>
        <v>2552.2440000000001</v>
      </c>
      <c r="V1780"/>
      <c r="W1780" s="268">
        <f t="shared" si="29"/>
        <v>23361</v>
      </c>
    </row>
    <row r="1781" spans="7:23" x14ac:dyDescent="0.2">
      <c r="G1781" s="10"/>
      <c r="H1781" s="2"/>
      <c r="I1781" s="2"/>
      <c r="J1781" s="2"/>
      <c r="K1781" s="2"/>
      <c r="L1781" s="2"/>
      <c r="M1781" s="3" t="s">
        <v>464</v>
      </c>
      <c r="N1781" s="5" t="s">
        <v>78</v>
      </c>
      <c r="O1781" s="5" t="s">
        <v>72</v>
      </c>
      <c r="P1781" s="2"/>
      <c r="Q1781" s="264">
        <f t="shared" si="30"/>
        <v>0</v>
      </c>
      <c r="R1781" s="264">
        <f t="shared" si="30"/>
        <v>0</v>
      </c>
      <c r="S1781" s="264">
        <f t="shared" si="30"/>
        <v>0</v>
      </c>
      <c r="T1781" s="264">
        <f t="shared" si="30"/>
        <v>0</v>
      </c>
      <c r="U1781" s="264">
        <f t="shared" si="31"/>
        <v>0</v>
      </c>
      <c r="V1781"/>
      <c r="W1781" s="268">
        <f t="shared" si="29"/>
        <v>0</v>
      </c>
    </row>
    <row r="1782" spans="7:23" x14ac:dyDescent="0.2">
      <c r="G1782" s="10"/>
      <c r="H1782" s="2"/>
      <c r="I1782" s="2"/>
      <c r="J1782" s="2"/>
      <c r="K1782" s="2"/>
      <c r="L1782" s="2"/>
      <c r="M1782" s="2"/>
      <c r="N1782" s="2"/>
      <c r="O1782" s="2"/>
      <c r="P1782" s="2"/>
      <c r="Q1782" s="264">
        <f t="shared" si="30"/>
        <v>0</v>
      </c>
      <c r="R1782" s="264">
        <f t="shared" si="30"/>
        <v>0</v>
      </c>
      <c r="S1782" s="264">
        <f t="shared" si="30"/>
        <v>0</v>
      </c>
      <c r="T1782" s="264">
        <f t="shared" si="30"/>
        <v>0</v>
      </c>
      <c r="U1782" s="264">
        <f t="shared" si="31"/>
        <v>0</v>
      </c>
      <c r="V1782" s="1"/>
      <c r="W1782" s="268">
        <f t="shared" si="29"/>
        <v>0</v>
      </c>
    </row>
    <row r="1783" spans="7:23" x14ac:dyDescent="0.2">
      <c r="G1783" s="10"/>
      <c r="H1783" s="2" t="s">
        <v>475</v>
      </c>
      <c r="I1783" s="2"/>
      <c r="J1783" s="2"/>
      <c r="K1783" s="2"/>
      <c r="L1783" s="2"/>
      <c r="M1783" s="3" t="s">
        <v>466</v>
      </c>
      <c r="N1783" s="4" t="s">
        <v>68</v>
      </c>
      <c r="O1783" s="4" t="s">
        <v>69</v>
      </c>
      <c r="P1783" s="2"/>
      <c r="Q1783" s="264">
        <f t="shared" si="30"/>
        <v>3664506</v>
      </c>
      <c r="R1783" s="264">
        <f t="shared" si="30"/>
        <v>3664506</v>
      </c>
      <c r="S1783" s="264">
        <f t="shared" si="30"/>
        <v>1788269</v>
      </c>
      <c r="T1783" s="264">
        <f t="shared" si="30"/>
        <v>1788269</v>
      </c>
      <c r="U1783" s="264">
        <f t="shared" si="31"/>
        <v>141083</v>
      </c>
      <c r="V1783" s="1"/>
      <c r="W1783" s="268">
        <f t="shared" si="29"/>
        <v>0</v>
      </c>
    </row>
    <row r="1784" spans="7:23" x14ac:dyDescent="0.2">
      <c r="G1784" s="10"/>
      <c r="H1784" s="2"/>
      <c r="I1784" s="2"/>
      <c r="J1784" s="2"/>
      <c r="K1784" s="2"/>
      <c r="L1784" s="2"/>
      <c r="M1784" s="3" t="s">
        <v>469</v>
      </c>
      <c r="N1784" s="4" t="s">
        <v>20</v>
      </c>
      <c r="O1784" s="4" t="s">
        <v>69</v>
      </c>
      <c r="P1784" s="2"/>
      <c r="Q1784" s="264">
        <f t="shared" si="30"/>
        <v>2008372</v>
      </c>
      <c r="R1784" s="264">
        <f t="shared" si="30"/>
        <v>2008372</v>
      </c>
      <c r="S1784" s="264">
        <f t="shared" si="30"/>
        <v>15914652</v>
      </c>
      <c r="T1784" s="264">
        <f t="shared" si="30"/>
        <v>15914652</v>
      </c>
      <c r="U1784" s="264">
        <f t="shared" si="31"/>
        <v>859920.38800000004</v>
      </c>
      <c r="V1784" s="1"/>
      <c r="W1784" s="268">
        <f t="shared" si="29"/>
        <v>0</v>
      </c>
    </row>
    <row r="1785" spans="7:23" x14ac:dyDescent="0.2">
      <c r="G1785" s="10"/>
      <c r="H1785" s="2"/>
      <c r="I1785" s="2"/>
      <c r="J1785" s="2"/>
      <c r="K1785" s="2"/>
      <c r="L1785" s="2"/>
      <c r="M1785" s="3" t="s">
        <v>465</v>
      </c>
      <c r="N1785" s="5" t="s">
        <v>164</v>
      </c>
      <c r="O1785" s="5" t="s">
        <v>75</v>
      </c>
      <c r="P1785" s="2"/>
      <c r="Q1785" s="264">
        <f t="shared" si="30"/>
        <v>0</v>
      </c>
      <c r="R1785" s="264">
        <f t="shared" si="30"/>
        <v>0</v>
      </c>
      <c r="S1785" s="264">
        <f t="shared" si="30"/>
        <v>0</v>
      </c>
      <c r="T1785" s="264">
        <f t="shared" si="30"/>
        <v>0</v>
      </c>
      <c r="U1785" s="264">
        <f t="shared" si="31"/>
        <v>0</v>
      </c>
      <c r="V1785" s="1"/>
      <c r="W1785" s="268">
        <f t="shared" si="29"/>
        <v>0</v>
      </c>
    </row>
    <row r="1786" spans="7:23" x14ac:dyDescent="0.2">
      <c r="G1786" s="10"/>
      <c r="H1786" s="2"/>
      <c r="I1786" s="2"/>
      <c r="J1786" s="2"/>
      <c r="K1786" s="2"/>
      <c r="L1786" s="2"/>
      <c r="M1786" s="3" t="s">
        <v>474</v>
      </c>
      <c r="N1786" s="5" t="s">
        <v>74</v>
      </c>
      <c r="O1786" s="5" t="s">
        <v>75</v>
      </c>
      <c r="P1786" s="2"/>
      <c r="Q1786" s="264">
        <f t="shared" si="30"/>
        <v>249330</v>
      </c>
      <c r="R1786" s="264">
        <f t="shared" si="30"/>
        <v>249330</v>
      </c>
      <c r="S1786" s="264">
        <f t="shared" si="30"/>
        <v>2279348</v>
      </c>
      <c r="T1786" s="264">
        <f t="shared" si="30"/>
        <v>2279348</v>
      </c>
      <c r="U1786" s="264">
        <f t="shared" si="31"/>
        <v>130813.24800000001</v>
      </c>
      <c r="V1786" s="1"/>
      <c r="W1786" s="268">
        <f t="shared" si="29"/>
        <v>0</v>
      </c>
    </row>
    <row r="1787" spans="7:23" x14ac:dyDescent="0.2">
      <c r="G1787" s="11"/>
      <c r="H1787" s="12"/>
      <c r="I1787" s="12"/>
      <c r="J1787" s="12"/>
      <c r="K1787" s="12"/>
      <c r="L1787" s="12"/>
      <c r="M1787" s="12"/>
      <c r="N1787" s="12"/>
      <c r="O1787" s="13"/>
      <c r="P1787" s="12"/>
      <c r="Q1787" s="265">
        <f>SUM(Q1769:Q1786)</f>
        <v>171057187</v>
      </c>
      <c r="R1787" s="265">
        <f>SUM(R1769:R1786)</f>
        <v>164848937</v>
      </c>
      <c r="S1787" s="265">
        <f>SUM(S1769:S1786)</f>
        <v>218408629</v>
      </c>
      <c r="T1787" s="265">
        <f>SUM(T1769:T1786)</f>
        <v>211952784</v>
      </c>
      <c r="U1787" s="265">
        <f>SUM(U1769:U1786)</f>
        <v>24765869.039999999</v>
      </c>
      <c r="V1787" s="1"/>
      <c r="W1787" s="23"/>
    </row>
    <row r="1788" spans="7:23" x14ac:dyDescent="0.2">
      <c r="V1788" s="1"/>
      <c r="W1788" s="23"/>
    </row>
    <row r="1789" spans="7:23" x14ac:dyDescent="0.2">
      <c r="G1789" s="6" t="s">
        <v>46</v>
      </c>
      <c r="H1789" s="7" t="s">
        <v>476</v>
      </c>
      <c r="I1789" s="7"/>
      <c r="J1789" s="7"/>
      <c r="K1789" s="7"/>
      <c r="L1789" s="7"/>
      <c r="M1789" s="8" t="s">
        <v>470</v>
      </c>
      <c r="N1789" s="9" t="s">
        <v>48</v>
      </c>
      <c r="O1789" s="9" t="s">
        <v>49</v>
      </c>
      <c r="P1789" s="7"/>
      <c r="Q1789" s="264">
        <f t="shared" ref="Q1789:U1798" si="32">SUMIFS(Q$6:Q$1761,$K$6:$K$1761, "&lt;4",$G$6:$G$1761,$G$1789,$N$6:$N$1761,$N1789)</f>
        <v>0</v>
      </c>
      <c r="R1789" s="264">
        <f t="shared" si="32"/>
        <v>0</v>
      </c>
      <c r="S1789" s="264">
        <f t="shared" si="32"/>
        <v>0</v>
      </c>
      <c r="T1789" s="264">
        <f t="shared" si="32"/>
        <v>0</v>
      </c>
      <c r="U1789" s="264">
        <f t="shared" si="32"/>
        <v>0</v>
      </c>
      <c r="V1789" s="1"/>
      <c r="W1789" s="268">
        <f t="shared" ref="W1789:W1807" si="33">SUMIFS(T$6:T$1761,$K$6:$K$1761, "&lt;4",$G$6:$G$1761,$G$1789,$N$6:$N$1761,$N1789, $W$6:$W$1761, "=x")</f>
        <v>0</v>
      </c>
    </row>
    <row r="1790" spans="7:23" x14ac:dyDescent="0.2">
      <c r="G1790" s="10"/>
      <c r="H1790" s="2"/>
      <c r="I1790" s="2"/>
      <c r="J1790" s="2"/>
      <c r="K1790" s="2"/>
      <c r="L1790" s="2"/>
      <c r="M1790" s="3" t="s">
        <v>471</v>
      </c>
      <c r="N1790" s="4" t="s">
        <v>53</v>
      </c>
      <c r="O1790" s="4" t="s">
        <v>49</v>
      </c>
      <c r="P1790" s="2"/>
      <c r="Q1790" s="264">
        <f t="shared" si="32"/>
        <v>137443</v>
      </c>
      <c r="R1790" s="264">
        <f t="shared" si="32"/>
        <v>137443</v>
      </c>
      <c r="S1790" s="264">
        <f t="shared" si="32"/>
        <v>2506961</v>
      </c>
      <c r="T1790" s="264">
        <f t="shared" si="32"/>
        <v>2506961</v>
      </c>
      <c r="U1790" s="264">
        <f t="shared" si="32"/>
        <v>197508.74</v>
      </c>
      <c r="V1790"/>
      <c r="W1790" s="268">
        <f t="shared" si="33"/>
        <v>2506961</v>
      </c>
    </row>
    <row r="1791" spans="7:23" x14ac:dyDescent="0.2">
      <c r="G1791" s="10"/>
      <c r="H1791" s="2"/>
      <c r="I1791" s="2"/>
      <c r="J1791" s="2"/>
      <c r="K1791" s="2"/>
      <c r="L1791" s="2"/>
      <c r="M1791" s="3" t="s">
        <v>459</v>
      </c>
      <c r="N1791" s="4" t="s">
        <v>51</v>
      </c>
      <c r="O1791" s="4" t="s">
        <v>51</v>
      </c>
      <c r="P1791" s="2"/>
      <c r="Q1791" s="264">
        <f t="shared" si="32"/>
        <v>91140</v>
      </c>
      <c r="R1791" s="264">
        <f t="shared" si="32"/>
        <v>90859</v>
      </c>
      <c r="S1791" s="264">
        <f t="shared" si="32"/>
        <v>522179</v>
      </c>
      <c r="T1791" s="264">
        <f t="shared" si="32"/>
        <v>520566</v>
      </c>
      <c r="U1791" s="264">
        <f t="shared" si="32"/>
        <v>51629.320999999996</v>
      </c>
      <c r="V1791"/>
      <c r="W1791" s="268">
        <f t="shared" si="33"/>
        <v>418381</v>
      </c>
    </row>
    <row r="1792" spans="7:23" x14ac:dyDescent="0.2">
      <c r="G1792" s="10"/>
      <c r="H1792" s="2"/>
      <c r="I1792" s="2"/>
      <c r="J1792" s="2"/>
      <c r="K1792" s="2"/>
      <c r="L1792" s="2"/>
      <c r="M1792" s="3" t="s">
        <v>458</v>
      </c>
      <c r="N1792" s="4" t="s">
        <v>44</v>
      </c>
      <c r="O1792" s="4" t="s">
        <v>44</v>
      </c>
      <c r="P1792" s="2"/>
      <c r="Q1792" s="264">
        <f t="shared" si="32"/>
        <v>108687188</v>
      </c>
      <c r="R1792" s="264">
        <f t="shared" si="32"/>
        <v>107975897</v>
      </c>
      <c r="S1792" s="264">
        <f t="shared" si="32"/>
        <v>111654855</v>
      </c>
      <c r="T1792" s="264">
        <f t="shared" si="32"/>
        <v>110924855</v>
      </c>
      <c r="U1792" s="264">
        <f t="shared" si="32"/>
        <v>14927658.133000001</v>
      </c>
      <c r="V1792"/>
      <c r="W1792" s="268">
        <f t="shared" si="33"/>
        <v>106941484</v>
      </c>
    </row>
    <row r="1793" spans="7:23" x14ac:dyDescent="0.2">
      <c r="G1793" s="10"/>
      <c r="H1793" s="2"/>
      <c r="I1793" s="2"/>
      <c r="J1793" s="2"/>
      <c r="K1793" s="2"/>
      <c r="L1793" s="2"/>
      <c r="M1793" s="3" t="s">
        <v>467</v>
      </c>
      <c r="N1793" s="4" t="s">
        <v>165</v>
      </c>
      <c r="O1793" s="4" t="s">
        <v>54</v>
      </c>
      <c r="P1793" s="2"/>
      <c r="Q1793" s="264">
        <f t="shared" si="32"/>
        <v>0</v>
      </c>
      <c r="R1793" s="264">
        <f t="shared" si="32"/>
        <v>0</v>
      </c>
      <c r="S1793" s="264">
        <f t="shared" si="32"/>
        <v>0</v>
      </c>
      <c r="T1793" s="264">
        <f t="shared" si="32"/>
        <v>0</v>
      </c>
      <c r="U1793" s="264">
        <f t="shared" si="32"/>
        <v>0</v>
      </c>
      <c r="V1793"/>
      <c r="W1793" s="268">
        <f t="shared" si="33"/>
        <v>0</v>
      </c>
    </row>
    <row r="1794" spans="7:23" x14ac:dyDescent="0.2">
      <c r="G1794" s="10"/>
      <c r="H1794" s="2"/>
      <c r="I1794" s="2"/>
      <c r="J1794" s="2"/>
      <c r="K1794" s="2"/>
      <c r="L1794" s="2"/>
      <c r="M1794" s="3" t="s">
        <v>472</v>
      </c>
      <c r="N1794" s="4" t="s">
        <v>21</v>
      </c>
      <c r="O1794" s="4" t="s">
        <v>87</v>
      </c>
      <c r="P1794" s="2"/>
      <c r="Q1794" s="264">
        <f t="shared" si="32"/>
        <v>700653</v>
      </c>
      <c r="R1794" s="264">
        <f t="shared" si="32"/>
        <v>700653</v>
      </c>
      <c r="S1794" s="264">
        <f t="shared" si="32"/>
        <v>9912852</v>
      </c>
      <c r="T1794" s="264">
        <f t="shared" si="32"/>
        <v>9912852</v>
      </c>
      <c r="U1794" s="264">
        <f t="shared" si="32"/>
        <v>546885.65899999999</v>
      </c>
      <c r="V1794"/>
      <c r="W1794" s="268">
        <f t="shared" si="33"/>
        <v>0</v>
      </c>
    </row>
    <row r="1795" spans="7:23" x14ac:dyDescent="0.2">
      <c r="G1795" s="10"/>
      <c r="H1795" s="2"/>
      <c r="I1795" s="2"/>
      <c r="J1795" s="2"/>
      <c r="K1795" s="2"/>
      <c r="L1795" s="2"/>
      <c r="M1795" s="3" t="s">
        <v>473</v>
      </c>
      <c r="N1795" s="4" t="s">
        <v>87</v>
      </c>
      <c r="O1795" s="4" t="s">
        <v>87</v>
      </c>
      <c r="P1795" s="2"/>
      <c r="Q1795" s="264">
        <f t="shared" si="32"/>
        <v>0</v>
      </c>
      <c r="R1795" s="264">
        <f t="shared" si="32"/>
        <v>0</v>
      </c>
      <c r="S1795" s="264">
        <f t="shared" si="32"/>
        <v>0</v>
      </c>
      <c r="T1795" s="264">
        <f t="shared" si="32"/>
        <v>0</v>
      </c>
      <c r="U1795" s="264">
        <f t="shared" si="32"/>
        <v>0</v>
      </c>
      <c r="V1795"/>
      <c r="W1795" s="268">
        <f t="shared" si="33"/>
        <v>0</v>
      </c>
    </row>
    <row r="1796" spans="7:23" x14ac:dyDescent="0.2">
      <c r="G1796" s="10"/>
      <c r="H1796" s="2"/>
      <c r="I1796" s="2"/>
      <c r="J1796" s="2"/>
      <c r="K1796" s="2"/>
      <c r="L1796" s="2"/>
      <c r="M1796" s="3" t="s">
        <v>468</v>
      </c>
      <c r="N1796" s="5" t="s">
        <v>480</v>
      </c>
      <c r="O1796" s="5" t="s">
        <v>87</v>
      </c>
      <c r="P1796" s="2"/>
      <c r="Q1796" s="264">
        <f t="shared" si="32"/>
        <v>0</v>
      </c>
      <c r="R1796" s="264">
        <f t="shared" si="32"/>
        <v>0</v>
      </c>
      <c r="S1796" s="264">
        <f t="shared" si="32"/>
        <v>0</v>
      </c>
      <c r="T1796" s="264">
        <f t="shared" si="32"/>
        <v>0</v>
      </c>
      <c r="U1796" s="264">
        <f t="shared" si="32"/>
        <v>0</v>
      </c>
      <c r="V1796"/>
      <c r="W1796" s="268">
        <f t="shared" si="33"/>
        <v>0</v>
      </c>
    </row>
    <row r="1797" spans="7:23" x14ac:dyDescent="0.2">
      <c r="G1797" s="10"/>
      <c r="H1797" s="2"/>
      <c r="I1797" s="2"/>
      <c r="J1797" s="2"/>
      <c r="K1797" s="2"/>
      <c r="L1797" s="2"/>
      <c r="M1797" s="3" t="s">
        <v>461</v>
      </c>
      <c r="N1797" s="4" t="s">
        <v>70</v>
      </c>
      <c r="O1797" s="4" t="s">
        <v>70</v>
      </c>
      <c r="P1797" s="2"/>
      <c r="Q1797" s="264">
        <f t="shared" si="32"/>
        <v>0</v>
      </c>
      <c r="R1797" s="264">
        <f t="shared" si="32"/>
        <v>0</v>
      </c>
      <c r="S1797" s="264">
        <f t="shared" si="32"/>
        <v>0</v>
      </c>
      <c r="T1797" s="264">
        <f t="shared" si="32"/>
        <v>0</v>
      </c>
      <c r="U1797" s="264">
        <f t="shared" si="32"/>
        <v>0</v>
      </c>
      <c r="V1797"/>
      <c r="W1797" s="268">
        <f t="shared" si="33"/>
        <v>0</v>
      </c>
    </row>
    <row r="1798" spans="7:23" x14ac:dyDescent="0.2">
      <c r="G1798" s="10"/>
      <c r="H1798" s="2"/>
      <c r="I1798" s="2"/>
      <c r="J1798" s="2"/>
      <c r="K1798" s="2"/>
      <c r="L1798" s="2"/>
      <c r="M1798" s="3" t="s">
        <v>460</v>
      </c>
      <c r="N1798" s="4" t="s">
        <v>66</v>
      </c>
      <c r="O1798" s="4" t="s">
        <v>66</v>
      </c>
      <c r="P1798" s="2"/>
      <c r="Q1798" s="264">
        <f t="shared" si="32"/>
        <v>175147</v>
      </c>
      <c r="R1798" s="264">
        <f t="shared" si="32"/>
        <v>175147</v>
      </c>
      <c r="S1798" s="264">
        <f t="shared" si="32"/>
        <v>1068519</v>
      </c>
      <c r="T1798" s="264">
        <f t="shared" si="32"/>
        <v>1068519</v>
      </c>
      <c r="U1798" s="264">
        <f t="shared" si="32"/>
        <v>85533.989000000001</v>
      </c>
      <c r="V1798"/>
      <c r="W1798" s="268">
        <f t="shared" si="33"/>
        <v>1068519</v>
      </c>
    </row>
    <row r="1799" spans="7:23" x14ac:dyDescent="0.2">
      <c r="G1799" s="10"/>
      <c r="H1799" s="2"/>
      <c r="I1799" s="2"/>
      <c r="J1799" s="2"/>
      <c r="K1799" s="2"/>
      <c r="L1799" s="2"/>
      <c r="M1799" s="3" t="s">
        <v>462</v>
      </c>
      <c r="N1799" s="5" t="s">
        <v>71</v>
      </c>
      <c r="O1799" s="4" t="s">
        <v>72</v>
      </c>
      <c r="P1799" s="2"/>
      <c r="Q1799" s="264">
        <f t="shared" ref="Q1799:U1807" si="34">SUMIFS(Q$6:Q$1761,$K$6:$K$1761, "&lt;4",$G$6:$G$1761,$G$1789,$N$6:$N$1761,$N1799)</f>
        <v>1046</v>
      </c>
      <c r="R1799" s="264">
        <f t="shared" si="34"/>
        <v>1046</v>
      </c>
      <c r="S1799" s="264">
        <f t="shared" si="34"/>
        <v>6276</v>
      </c>
      <c r="T1799" s="264">
        <f t="shared" si="34"/>
        <v>6276</v>
      </c>
      <c r="U1799" s="264">
        <f t="shared" si="34"/>
        <v>407</v>
      </c>
      <c r="V1799"/>
      <c r="W1799" s="268">
        <f t="shared" si="33"/>
        <v>0</v>
      </c>
    </row>
    <row r="1800" spans="7:23" x14ac:dyDescent="0.2">
      <c r="G1800" s="10"/>
      <c r="H1800" s="2"/>
      <c r="I1800" s="2"/>
      <c r="J1800" s="2"/>
      <c r="K1800" s="2"/>
      <c r="L1800" s="2"/>
      <c r="M1800" s="3" t="s">
        <v>463</v>
      </c>
      <c r="N1800" s="5" t="s">
        <v>81</v>
      </c>
      <c r="O1800" s="5" t="s">
        <v>72</v>
      </c>
      <c r="P1800" s="2"/>
      <c r="Q1800" s="264">
        <f t="shared" si="34"/>
        <v>74014</v>
      </c>
      <c r="R1800" s="264">
        <f t="shared" si="34"/>
        <v>74014</v>
      </c>
      <c r="S1800" s="264">
        <f t="shared" si="34"/>
        <v>417507</v>
      </c>
      <c r="T1800" s="264">
        <f t="shared" si="34"/>
        <v>417507</v>
      </c>
      <c r="U1800" s="264">
        <f t="shared" si="34"/>
        <v>36655.89</v>
      </c>
      <c r="V1800"/>
      <c r="W1800" s="268">
        <f t="shared" si="33"/>
        <v>130364</v>
      </c>
    </row>
    <row r="1801" spans="7:23" x14ac:dyDescent="0.2">
      <c r="G1801" s="10"/>
      <c r="H1801" s="2"/>
      <c r="I1801" s="2"/>
      <c r="J1801" s="2"/>
      <c r="K1801" s="2"/>
      <c r="L1801" s="2"/>
      <c r="M1801" s="3" t="s">
        <v>464</v>
      </c>
      <c r="N1801" s="5" t="s">
        <v>78</v>
      </c>
      <c r="O1801" s="5" t="s">
        <v>72</v>
      </c>
      <c r="P1801" s="2"/>
      <c r="Q1801" s="264">
        <f t="shared" si="34"/>
        <v>0</v>
      </c>
      <c r="R1801" s="264">
        <f t="shared" si="34"/>
        <v>0</v>
      </c>
      <c r="S1801" s="264">
        <f t="shared" si="34"/>
        <v>0</v>
      </c>
      <c r="T1801" s="264">
        <f t="shared" si="34"/>
        <v>0</v>
      </c>
      <c r="U1801" s="264">
        <f t="shared" si="34"/>
        <v>0</v>
      </c>
      <c r="V1801" s="1"/>
      <c r="W1801" s="268">
        <f t="shared" si="33"/>
        <v>0</v>
      </c>
    </row>
    <row r="1802" spans="7:23" x14ac:dyDescent="0.2">
      <c r="G1802" s="10"/>
      <c r="H1802" s="2"/>
      <c r="I1802" s="2"/>
      <c r="J1802" s="2"/>
      <c r="K1802" s="2"/>
      <c r="L1802" s="35"/>
      <c r="M1802" s="28" t="s">
        <v>521</v>
      </c>
      <c r="N1802" s="5" t="s">
        <v>510</v>
      </c>
      <c r="O1802" s="5" t="s">
        <v>511</v>
      </c>
      <c r="P1802" s="35"/>
      <c r="Q1802" s="264">
        <f t="shared" si="34"/>
        <v>0</v>
      </c>
      <c r="R1802" s="264">
        <f t="shared" si="34"/>
        <v>0</v>
      </c>
      <c r="S1802" s="264">
        <f t="shared" si="34"/>
        <v>0</v>
      </c>
      <c r="T1802" s="264">
        <f t="shared" si="34"/>
        <v>0</v>
      </c>
      <c r="U1802" s="264">
        <f t="shared" si="34"/>
        <v>0</v>
      </c>
      <c r="V1802" s="1"/>
      <c r="W1802" s="268">
        <f t="shared" si="33"/>
        <v>0</v>
      </c>
    </row>
    <row r="1803" spans="7:23" x14ac:dyDescent="0.2">
      <c r="G1803" s="10"/>
      <c r="H1803" s="2"/>
      <c r="I1803" s="2"/>
      <c r="J1803" s="2"/>
      <c r="K1803" s="2"/>
      <c r="L1803" s="2"/>
      <c r="M1803" s="2"/>
      <c r="N1803" s="2"/>
      <c r="O1803" s="2"/>
      <c r="P1803" s="2"/>
      <c r="Q1803" s="264">
        <f t="shared" si="34"/>
        <v>0</v>
      </c>
      <c r="R1803" s="264">
        <f t="shared" si="34"/>
        <v>0</v>
      </c>
      <c r="S1803" s="264">
        <f t="shared" si="34"/>
        <v>0</v>
      </c>
      <c r="T1803" s="264">
        <f t="shared" si="34"/>
        <v>0</v>
      </c>
      <c r="U1803" s="264">
        <f t="shared" si="34"/>
        <v>0</v>
      </c>
      <c r="V1803" s="1"/>
      <c r="W1803" s="268">
        <f t="shared" si="33"/>
        <v>0</v>
      </c>
    </row>
    <row r="1804" spans="7:23" x14ac:dyDescent="0.2">
      <c r="G1804" s="10"/>
      <c r="H1804" s="2" t="s">
        <v>475</v>
      </c>
      <c r="I1804" s="2"/>
      <c r="J1804" s="2"/>
      <c r="K1804" s="2"/>
      <c r="L1804" s="2"/>
      <c r="M1804" s="3" t="s">
        <v>466</v>
      </c>
      <c r="N1804" s="4" t="s">
        <v>68</v>
      </c>
      <c r="O1804" s="4" t="s">
        <v>69</v>
      </c>
      <c r="P1804" s="2"/>
      <c r="Q1804" s="264">
        <f t="shared" si="34"/>
        <v>443060</v>
      </c>
      <c r="R1804" s="264">
        <f t="shared" si="34"/>
        <v>443060</v>
      </c>
      <c r="S1804" s="264">
        <f t="shared" si="34"/>
        <v>198546</v>
      </c>
      <c r="T1804" s="264">
        <f t="shared" si="34"/>
        <v>198546</v>
      </c>
      <c r="U1804" s="264">
        <f t="shared" si="34"/>
        <v>14185</v>
      </c>
      <c r="V1804" s="1"/>
      <c r="W1804" s="268">
        <f t="shared" si="33"/>
        <v>0</v>
      </c>
    </row>
    <row r="1805" spans="7:23" x14ac:dyDescent="0.2">
      <c r="G1805" s="10"/>
      <c r="H1805" s="2"/>
      <c r="I1805" s="2"/>
      <c r="J1805" s="2"/>
      <c r="K1805" s="2"/>
      <c r="L1805" s="2"/>
      <c r="M1805" s="3" t="s">
        <v>469</v>
      </c>
      <c r="N1805" s="4" t="s">
        <v>20</v>
      </c>
      <c r="O1805" s="4" t="s">
        <v>69</v>
      </c>
      <c r="P1805" s="2"/>
      <c r="Q1805" s="264">
        <f t="shared" si="34"/>
        <v>1245610</v>
      </c>
      <c r="R1805" s="264">
        <f t="shared" si="34"/>
        <v>1245610</v>
      </c>
      <c r="S1805" s="264">
        <f t="shared" si="34"/>
        <v>10317563</v>
      </c>
      <c r="T1805" s="264">
        <f t="shared" si="34"/>
        <v>10317563</v>
      </c>
      <c r="U1805" s="264">
        <f t="shared" si="34"/>
        <v>569214.13899999997</v>
      </c>
      <c r="V1805" s="1"/>
      <c r="W1805" s="268">
        <f t="shared" si="33"/>
        <v>0</v>
      </c>
    </row>
    <row r="1806" spans="7:23" x14ac:dyDescent="0.2">
      <c r="G1806" s="10"/>
      <c r="H1806" s="2"/>
      <c r="I1806" s="2"/>
      <c r="J1806" s="2"/>
      <c r="K1806" s="2"/>
      <c r="L1806" s="2"/>
      <c r="M1806" s="3" t="s">
        <v>465</v>
      </c>
      <c r="N1806" s="5" t="s">
        <v>164</v>
      </c>
      <c r="O1806" s="5" t="s">
        <v>75</v>
      </c>
      <c r="P1806" s="2"/>
      <c r="Q1806" s="264">
        <f t="shared" si="34"/>
        <v>0</v>
      </c>
      <c r="R1806" s="264">
        <f t="shared" si="34"/>
        <v>0</v>
      </c>
      <c r="S1806" s="264">
        <f t="shared" si="34"/>
        <v>0</v>
      </c>
      <c r="T1806" s="264">
        <f t="shared" si="34"/>
        <v>0</v>
      </c>
      <c r="U1806" s="264">
        <f t="shared" si="34"/>
        <v>0</v>
      </c>
      <c r="V1806" s="1"/>
      <c r="W1806" s="268">
        <f t="shared" si="33"/>
        <v>0</v>
      </c>
    </row>
    <row r="1807" spans="7:23" x14ac:dyDescent="0.2">
      <c r="G1807" s="10"/>
      <c r="H1807" s="2"/>
      <c r="I1807" s="2"/>
      <c r="J1807" s="2"/>
      <c r="K1807" s="2"/>
      <c r="L1807" s="2"/>
      <c r="M1807" s="3" t="s">
        <v>474</v>
      </c>
      <c r="N1807" s="5" t="s">
        <v>74</v>
      </c>
      <c r="O1807" s="5" t="s">
        <v>75</v>
      </c>
      <c r="P1807" s="2"/>
      <c r="Q1807" s="264">
        <f t="shared" si="34"/>
        <v>275475</v>
      </c>
      <c r="R1807" s="264">
        <f t="shared" si="34"/>
        <v>275475</v>
      </c>
      <c r="S1807" s="264">
        <f t="shared" si="34"/>
        <v>2534369</v>
      </c>
      <c r="T1807" s="264">
        <f t="shared" si="34"/>
        <v>2534369</v>
      </c>
      <c r="U1807" s="264">
        <f t="shared" si="34"/>
        <v>208074.72</v>
      </c>
      <c r="V1807" s="1"/>
      <c r="W1807" s="268">
        <f t="shared" si="33"/>
        <v>0</v>
      </c>
    </row>
    <row r="1808" spans="7:23" x14ac:dyDescent="0.2">
      <c r="G1808" s="11"/>
      <c r="H1808" s="12"/>
      <c r="I1808" s="12"/>
      <c r="J1808" s="12"/>
      <c r="K1808" s="12"/>
      <c r="L1808" s="12"/>
      <c r="M1808" s="12"/>
      <c r="N1808" s="12"/>
      <c r="O1808" s="13"/>
      <c r="P1808" s="12"/>
      <c r="Q1808" s="265">
        <f>SUM(Q1789:Q1807)</f>
        <v>111830776</v>
      </c>
      <c r="R1808" s="265">
        <f>SUM(R1789:R1807)</f>
        <v>111119204</v>
      </c>
      <c r="S1808" s="265">
        <f>SUM(S1789:S1807)</f>
        <v>139139627</v>
      </c>
      <c r="T1808" s="265">
        <f>SUM(T1789:T1807)</f>
        <v>138408014</v>
      </c>
      <c r="U1808" s="266">
        <f>SUM(U1789:U1807)</f>
        <v>16637752.591000004</v>
      </c>
      <c r="V1808" s="1"/>
      <c r="W1808" s="23"/>
    </row>
    <row r="1809" spans="7:23" x14ac:dyDescent="0.2">
      <c r="V1809" s="1"/>
      <c r="W1809" s="23"/>
    </row>
    <row r="1810" spans="7:23" x14ac:dyDescent="0.2">
      <c r="G1810" s="6" t="s">
        <v>95</v>
      </c>
      <c r="H1810" s="7" t="s">
        <v>476</v>
      </c>
      <c r="I1810" s="7"/>
      <c r="J1810" s="7"/>
      <c r="K1810" s="7"/>
      <c r="L1810" s="7"/>
      <c r="M1810" s="8" t="s">
        <v>470</v>
      </c>
      <c r="N1810" s="9" t="s">
        <v>48</v>
      </c>
      <c r="O1810" s="9" t="s">
        <v>49</v>
      </c>
      <c r="P1810" s="7"/>
      <c r="Q1810" s="264">
        <f t="shared" ref="Q1810:U1819" si="35">SUMIFS(Q$6:Q$1761,$K$6:$K$1761, "&lt;4",$G$6:$G$1761,$G$1810,$N$6:$N$1761,$N1810)</f>
        <v>66310</v>
      </c>
      <c r="R1810" s="264">
        <f t="shared" si="35"/>
        <v>12280</v>
      </c>
      <c r="S1810" s="264">
        <f t="shared" si="35"/>
        <v>1703814</v>
      </c>
      <c r="T1810" s="264">
        <f t="shared" si="35"/>
        <v>315558</v>
      </c>
      <c r="U1810" s="264">
        <f t="shared" si="35"/>
        <v>58316.385999999999</v>
      </c>
      <c r="V1810" s="1"/>
      <c r="W1810" s="268">
        <f t="shared" ref="W1810:W1827" si="36">SUMIFS(T$6:T$1761,$K$6:$K$1761, "&lt;4",$G$6:$G$1761,$G$1810,$N$6:$N$1761,$N1810, $W$6:$W$1761, "=x")</f>
        <v>0</v>
      </c>
    </row>
    <row r="1811" spans="7:23" x14ac:dyDescent="0.2">
      <c r="G1811" s="10"/>
      <c r="H1811" s="2"/>
      <c r="I1811" s="2"/>
      <c r="J1811" s="2"/>
      <c r="K1811" s="2"/>
      <c r="L1811" s="2"/>
      <c r="M1811" s="3" t="s">
        <v>471</v>
      </c>
      <c r="N1811" s="4" t="s">
        <v>53</v>
      </c>
      <c r="O1811" s="4" t="s">
        <v>49</v>
      </c>
      <c r="P1811" s="2"/>
      <c r="Q1811" s="264">
        <f t="shared" si="35"/>
        <v>0</v>
      </c>
      <c r="R1811" s="264">
        <f t="shared" si="35"/>
        <v>0</v>
      </c>
      <c r="S1811" s="264">
        <f t="shared" si="35"/>
        <v>0</v>
      </c>
      <c r="T1811" s="264">
        <f t="shared" si="35"/>
        <v>0</v>
      </c>
      <c r="U1811" s="264">
        <f t="shared" si="35"/>
        <v>0</v>
      </c>
      <c r="V1811" s="1"/>
      <c r="W1811" s="268">
        <f t="shared" si="36"/>
        <v>0</v>
      </c>
    </row>
    <row r="1812" spans="7:23" x14ac:dyDescent="0.2">
      <c r="G1812" s="10"/>
      <c r="H1812" s="2"/>
      <c r="I1812" s="2"/>
      <c r="J1812" s="2"/>
      <c r="K1812" s="2"/>
      <c r="L1812" s="2"/>
      <c r="M1812" s="3" t="s">
        <v>459</v>
      </c>
      <c r="N1812" s="4" t="s">
        <v>51</v>
      </c>
      <c r="O1812" s="4" t="s">
        <v>51</v>
      </c>
      <c r="P1812" s="2"/>
      <c r="Q1812" s="264">
        <f t="shared" si="35"/>
        <v>15333</v>
      </c>
      <c r="R1812" s="264">
        <f t="shared" si="35"/>
        <v>14971</v>
      </c>
      <c r="S1812" s="264">
        <f t="shared" si="35"/>
        <v>88436</v>
      </c>
      <c r="T1812" s="264">
        <f t="shared" si="35"/>
        <v>86332</v>
      </c>
      <c r="U1812" s="264">
        <f t="shared" si="35"/>
        <v>6602.23</v>
      </c>
      <c r="V1812"/>
      <c r="W1812" s="268">
        <f t="shared" si="36"/>
        <v>62476</v>
      </c>
    </row>
    <row r="1813" spans="7:23" x14ac:dyDescent="0.2">
      <c r="G1813" s="10"/>
      <c r="H1813" s="2"/>
      <c r="I1813" s="2"/>
      <c r="J1813" s="2"/>
      <c r="K1813" s="2"/>
      <c r="L1813" s="2"/>
      <c r="M1813" s="3" t="s">
        <v>458</v>
      </c>
      <c r="N1813" s="4" t="s">
        <v>44</v>
      </c>
      <c r="O1813" s="4" t="s">
        <v>44</v>
      </c>
      <c r="P1813" s="2"/>
      <c r="Q1813" s="264">
        <f t="shared" si="35"/>
        <v>13760599</v>
      </c>
      <c r="R1813" s="264">
        <f t="shared" si="35"/>
        <v>13717352</v>
      </c>
      <c r="S1813" s="264">
        <f t="shared" si="35"/>
        <v>13989367</v>
      </c>
      <c r="T1813" s="264">
        <f t="shared" si="35"/>
        <v>13945145</v>
      </c>
      <c r="U1813" s="264">
        <f t="shared" si="35"/>
        <v>1915095.0189999999</v>
      </c>
      <c r="V1813"/>
      <c r="W1813" s="268">
        <f t="shared" si="36"/>
        <v>13893995</v>
      </c>
    </row>
    <row r="1814" spans="7:23" x14ac:dyDescent="0.2">
      <c r="G1814" s="10"/>
      <c r="H1814" s="2"/>
      <c r="I1814" s="2"/>
      <c r="J1814" s="2"/>
      <c r="K1814" s="2"/>
      <c r="L1814" s="2"/>
      <c r="M1814" s="3" t="s">
        <v>467</v>
      </c>
      <c r="N1814" s="4" t="s">
        <v>165</v>
      </c>
      <c r="O1814" s="4" t="s">
        <v>54</v>
      </c>
      <c r="P1814" s="2"/>
      <c r="Q1814" s="264">
        <f t="shared" si="35"/>
        <v>35238</v>
      </c>
      <c r="R1814" s="264">
        <f t="shared" si="35"/>
        <v>6601</v>
      </c>
      <c r="S1814" s="264">
        <f t="shared" si="35"/>
        <v>148975</v>
      </c>
      <c r="T1814" s="264">
        <f t="shared" si="35"/>
        <v>27896</v>
      </c>
      <c r="U1814" s="264">
        <f t="shared" si="35"/>
        <v>5155.8509999999997</v>
      </c>
      <c r="V1814"/>
      <c r="W1814" s="268">
        <f t="shared" si="36"/>
        <v>0</v>
      </c>
    </row>
    <row r="1815" spans="7:23" x14ac:dyDescent="0.2">
      <c r="G1815" s="10"/>
      <c r="H1815" s="2"/>
      <c r="I1815" s="2"/>
      <c r="J1815" s="2"/>
      <c r="K1815" s="2"/>
      <c r="L1815" s="2"/>
      <c r="M1815" s="3" t="s">
        <v>472</v>
      </c>
      <c r="N1815" s="4" t="s">
        <v>21</v>
      </c>
      <c r="O1815" s="4" t="s">
        <v>87</v>
      </c>
      <c r="P1815" s="2"/>
      <c r="Q1815" s="264">
        <f t="shared" si="35"/>
        <v>62122</v>
      </c>
      <c r="R1815" s="264">
        <f t="shared" si="35"/>
        <v>62122</v>
      </c>
      <c r="S1815" s="264">
        <f t="shared" si="35"/>
        <v>846258</v>
      </c>
      <c r="T1815" s="264">
        <f t="shared" si="35"/>
        <v>846258</v>
      </c>
      <c r="U1815" s="264">
        <f t="shared" si="35"/>
        <v>40282.902999999998</v>
      </c>
      <c r="V1815"/>
      <c r="W1815" s="268">
        <f t="shared" si="36"/>
        <v>0</v>
      </c>
    </row>
    <row r="1816" spans="7:23" x14ac:dyDescent="0.2">
      <c r="G1816" s="10"/>
      <c r="H1816" s="2"/>
      <c r="I1816" s="2"/>
      <c r="J1816" s="2"/>
      <c r="K1816" s="2"/>
      <c r="L1816" s="2"/>
      <c r="M1816" s="3" t="s">
        <v>473</v>
      </c>
      <c r="N1816" s="4" t="s">
        <v>87</v>
      </c>
      <c r="O1816" s="4" t="s">
        <v>87</v>
      </c>
      <c r="P1816" s="2"/>
      <c r="Q1816" s="264">
        <f t="shared" si="35"/>
        <v>0</v>
      </c>
      <c r="R1816" s="264">
        <f t="shared" si="35"/>
        <v>0</v>
      </c>
      <c r="S1816" s="264">
        <f t="shared" si="35"/>
        <v>0</v>
      </c>
      <c r="T1816" s="264">
        <f t="shared" si="35"/>
        <v>0</v>
      </c>
      <c r="U1816" s="264">
        <f t="shared" si="35"/>
        <v>0</v>
      </c>
      <c r="V1816"/>
      <c r="W1816" s="268">
        <f t="shared" si="36"/>
        <v>0</v>
      </c>
    </row>
    <row r="1817" spans="7:23" x14ac:dyDescent="0.2">
      <c r="G1817" s="10"/>
      <c r="H1817" s="2"/>
      <c r="I1817" s="2"/>
      <c r="J1817" s="2"/>
      <c r="K1817" s="2"/>
      <c r="L1817" s="2"/>
      <c r="M1817" s="3" t="s">
        <v>468</v>
      </c>
      <c r="N1817" s="5" t="s">
        <v>480</v>
      </c>
      <c r="O1817" s="5" t="s">
        <v>87</v>
      </c>
      <c r="P1817" s="2"/>
      <c r="Q1817" s="264">
        <f t="shared" si="35"/>
        <v>126050</v>
      </c>
      <c r="R1817" s="264">
        <f t="shared" si="35"/>
        <v>23606</v>
      </c>
      <c r="S1817" s="264">
        <f t="shared" si="35"/>
        <v>3907550</v>
      </c>
      <c r="T1817" s="264">
        <f t="shared" si="35"/>
        <v>731774</v>
      </c>
      <c r="U1817" s="264">
        <f t="shared" si="35"/>
        <v>135189.65</v>
      </c>
      <c r="V1817"/>
      <c r="W1817" s="268">
        <f t="shared" si="36"/>
        <v>0</v>
      </c>
    </row>
    <row r="1818" spans="7:23" x14ac:dyDescent="0.2">
      <c r="G1818" s="10"/>
      <c r="H1818" s="2"/>
      <c r="I1818" s="2"/>
      <c r="J1818" s="2"/>
      <c r="K1818" s="2"/>
      <c r="L1818" s="2"/>
      <c r="M1818" s="3" t="s">
        <v>461</v>
      </c>
      <c r="N1818" s="4" t="s">
        <v>70</v>
      </c>
      <c r="O1818" s="4" t="s">
        <v>70</v>
      </c>
      <c r="P1818" s="2"/>
      <c r="Q1818" s="264">
        <f t="shared" si="35"/>
        <v>0</v>
      </c>
      <c r="R1818" s="264">
        <f t="shared" si="35"/>
        <v>0</v>
      </c>
      <c r="S1818" s="264">
        <f t="shared" si="35"/>
        <v>0</v>
      </c>
      <c r="T1818" s="264">
        <f t="shared" si="35"/>
        <v>0</v>
      </c>
      <c r="U1818" s="264">
        <f t="shared" si="35"/>
        <v>0</v>
      </c>
      <c r="V1818"/>
      <c r="W1818" s="268">
        <f t="shared" si="36"/>
        <v>0</v>
      </c>
    </row>
    <row r="1819" spans="7:23" x14ac:dyDescent="0.2">
      <c r="G1819" s="10"/>
      <c r="H1819" s="2"/>
      <c r="I1819" s="2"/>
      <c r="J1819" s="2"/>
      <c r="K1819" s="2"/>
      <c r="L1819" s="2"/>
      <c r="M1819" s="3" t="s">
        <v>460</v>
      </c>
      <c r="N1819" s="4" t="s">
        <v>66</v>
      </c>
      <c r="O1819" s="4" t="s">
        <v>66</v>
      </c>
      <c r="P1819" s="2"/>
      <c r="Q1819" s="264">
        <f t="shared" si="35"/>
        <v>256767</v>
      </c>
      <c r="R1819" s="264">
        <f t="shared" si="35"/>
        <v>234291</v>
      </c>
      <c r="S1819" s="264">
        <f t="shared" si="35"/>
        <v>1604566</v>
      </c>
      <c r="T1819" s="264">
        <f t="shared" si="35"/>
        <v>1464092</v>
      </c>
      <c r="U1819" s="264">
        <f t="shared" si="35"/>
        <v>109421.178</v>
      </c>
      <c r="V1819"/>
      <c r="W1819" s="268">
        <f t="shared" si="36"/>
        <v>1432840</v>
      </c>
    </row>
    <row r="1820" spans="7:23" x14ac:dyDescent="0.2">
      <c r="G1820" s="10"/>
      <c r="H1820" s="2"/>
      <c r="I1820" s="2"/>
      <c r="J1820" s="2"/>
      <c r="K1820" s="2"/>
      <c r="L1820" s="2"/>
      <c r="M1820" s="3" t="s">
        <v>462</v>
      </c>
      <c r="N1820" s="5" t="s">
        <v>71</v>
      </c>
      <c r="O1820" s="4" t="s">
        <v>72</v>
      </c>
      <c r="P1820" s="2"/>
      <c r="Q1820" s="264">
        <f t="shared" ref="Q1820:U1827" si="37">SUMIFS(Q$6:Q$1761,$K$6:$K$1761, "&lt;4",$G$6:$G$1761,$G$1810,$N$6:$N$1761,$N1820)</f>
        <v>0</v>
      </c>
      <c r="R1820" s="264">
        <f t="shared" si="37"/>
        <v>0</v>
      </c>
      <c r="S1820" s="264">
        <f t="shared" si="37"/>
        <v>0</v>
      </c>
      <c r="T1820" s="264">
        <f t="shared" si="37"/>
        <v>0</v>
      </c>
      <c r="U1820" s="264">
        <f t="shared" si="37"/>
        <v>0</v>
      </c>
      <c r="V1820" s="1"/>
      <c r="W1820" s="268">
        <f t="shared" si="36"/>
        <v>0</v>
      </c>
    </row>
    <row r="1821" spans="7:23" x14ac:dyDescent="0.2">
      <c r="G1821" s="10"/>
      <c r="H1821" s="2"/>
      <c r="I1821" s="2"/>
      <c r="J1821" s="2"/>
      <c r="K1821" s="2"/>
      <c r="L1821" s="2"/>
      <c r="M1821" s="3" t="s">
        <v>463</v>
      </c>
      <c r="N1821" s="5" t="s">
        <v>81</v>
      </c>
      <c r="O1821" s="5" t="s">
        <v>72</v>
      </c>
      <c r="P1821" s="2"/>
      <c r="Q1821" s="264">
        <f t="shared" si="37"/>
        <v>0</v>
      </c>
      <c r="R1821" s="264">
        <f t="shared" si="37"/>
        <v>0</v>
      </c>
      <c r="S1821" s="264">
        <f t="shared" si="37"/>
        <v>0</v>
      </c>
      <c r="T1821" s="264">
        <f t="shared" si="37"/>
        <v>0</v>
      </c>
      <c r="U1821" s="264">
        <f t="shared" si="37"/>
        <v>0</v>
      </c>
      <c r="V1821" s="1"/>
      <c r="W1821" s="268">
        <f t="shared" si="36"/>
        <v>0</v>
      </c>
    </row>
    <row r="1822" spans="7:23" x14ac:dyDescent="0.2">
      <c r="G1822" s="10"/>
      <c r="H1822" s="2"/>
      <c r="I1822" s="2"/>
      <c r="J1822" s="2"/>
      <c r="K1822" s="2"/>
      <c r="L1822" s="2"/>
      <c r="M1822" s="3" t="s">
        <v>464</v>
      </c>
      <c r="N1822" s="5" t="s">
        <v>78</v>
      </c>
      <c r="O1822" s="5" t="s">
        <v>72</v>
      </c>
      <c r="P1822" s="2"/>
      <c r="Q1822" s="264">
        <f t="shared" si="37"/>
        <v>0</v>
      </c>
      <c r="R1822" s="264">
        <f t="shared" si="37"/>
        <v>0</v>
      </c>
      <c r="S1822" s="264">
        <f t="shared" si="37"/>
        <v>0</v>
      </c>
      <c r="T1822" s="264">
        <f t="shared" si="37"/>
        <v>0</v>
      </c>
      <c r="U1822" s="264">
        <f t="shared" si="37"/>
        <v>0</v>
      </c>
      <c r="V1822" s="1"/>
      <c r="W1822" s="268">
        <f t="shared" si="36"/>
        <v>0</v>
      </c>
    </row>
    <row r="1823" spans="7:23" x14ac:dyDescent="0.2">
      <c r="G1823" s="10"/>
      <c r="H1823" s="2"/>
      <c r="I1823" s="2"/>
      <c r="J1823" s="2"/>
      <c r="K1823" s="2"/>
      <c r="L1823" s="2"/>
      <c r="M1823" s="2"/>
      <c r="N1823" s="2"/>
      <c r="O1823" s="2"/>
      <c r="P1823" s="2"/>
      <c r="Q1823" s="264">
        <f t="shared" si="37"/>
        <v>0</v>
      </c>
      <c r="R1823" s="264">
        <f t="shared" si="37"/>
        <v>0</v>
      </c>
      <c r="S1823" s="264">
        <f t="shared" si="37"/>
        <v>0</v>
      </c>
      <c r="T1823" s="264">
        <f t="shared" si="37"/>
        <v>0</v>
      </c>
      <c r="U1823" s="264">
        <f t="shared" si="37"/>
        <v>0</v>
      </c>
      <c r="V1823" s="1"/>
      <c r="W1823" s="268">
        <f t="shared" si="36"/>
        <v>0</v>
      </c>
    </row>
    <row r="1824" spans="7:23" x14ac:dyDescent="0.2">
      <c r="G1824" s="10"/>
      <c r="H1824" s="2" t="s">
        <v>475</v>
      </c>
      <c r="I1824" s="2"/>
      <c r="J1824" s="2"/>
      <c r="K1824" s="2"/>
      <c r="L1824" s="2"/>
      <c r="M1824" s="3" t="s">
        <v>466</v>
      </c>
      <c r="N1824" s="4" t="s">
        <v>68</v>
      </c>
      <c r="O1824" s="4" t="s">
        <v>69</v>
      </c>
      <c r="P1824" s="2"/>
      <c r="Q1824" s="264">
        <f t="shared" si="37"/>
        <v>719824</v>
      </c>
      <c r="R1824" s="264">
        <f t="shared" si="37"/>
        <v>719824</v>
      </c>
      <c r="S1824" s="264">
        <f t="shared" si="37"/>
        <v>324211</v>
      </c>
      <c r="T1824" s="264">
        <f t="shared" si="37"/>
        <v>324211</v>
      </c>
      <c r="U1824" s="264">
        <f t="shared" si="37"/>
        <v>27448</v>
      </c>
      <c r="V1824" s="1"/>
      <c r="W1824" s="268">
        <f t="shared" si="36"/>
        <v>0</v>
      </c>
    </row>
    <row r="1825" spans="7:23" x14ac:dyDescent="0.2">
      <c r="G1825" s="10"/>
      <c r="H1825" s="2"/>
      <c r="I1825" s="2"/>
      <c r="J1825" s="2"/>
      <c r="K1825" s="2"/>
      <c r="L1825" s="2"/>
      <c r="M1825" s="3" t="s">
        <v>469</v>
      </c>
      <c r="N1825" s="4" t="s">
        <v>20</v>
      </c>
      <c r="O1825" s="4" t="s">
        <v>69</v>
      </c>
      <c r="P1825" s="2"/>
      <c r="Q1825" s="264">
        <f t="shared" si="37"/>
        <v>110430</v>
      </c>
      <c r="R1825" s="264">
        <f t="shared" si="37"/>
        <v>110430</v>
      </c>
      <c r="S1825" s="264">
        <f t="shared" si="37"/>
        <v>880782</v>
      </c>
      <c r="T1825" s="264">
        <f t="shared" si="37"/>
        <v>880782</v>
      </c>
      <c r="U1825" s="264">
        <f t="shared" si="37"/>
        <v>41926.328000000001</v>
      </c>
      <c r="V1825" s="1"/>
      <c r="W1825" s="268">
        <f t="shared" si="36"/>
        <v>0</v>
      </c>
    </row>
    <row r="1826" spans="7:23" x14ac:dyDescent="0.2">
      <c r="G1826" s="10"/>
      <c r="H1826" s="2"/>
      <c r="I1826" s="2"/>
      <c r="J1826" s="2"/>
      <c r="K1826" s="2"/>
      <c r="L1826" s="2"/>
      <c r="M1826" s="3" t="s">
        <v>465</v>
      </c>
      <c r="N1826" s="5" t="s">
        <v>164</v>
      </c>
      <c r="O1826" s="5" t="s">
        <v>75</v>
      </c>
      <c r="P1826" s="2"/>
      <c r="Q1826" s="264">
        <f t="shared" si="37"/>
        <v>756642</v>
      </c>
      <c r="R1826" s="264">
        <f t="shared" si="37"/>
        <v>141199</v>
      </c>
      <c r="S1826" s="264">
        <f t="shared" si="37"/>
        <v>8701385</v>
      </c>
      <c r="T1826" s="264">
        <f t="shared" si="37"/>
        <v>1623783</v>
      </c>
      <c r="U1826" s="264">
        <f t="shared" si="37"/>
        <v>300024.11</v>
      </c>
      <c r="V1826" s="1"/>
      <c r="W1826" s="268">
        <f t="shared" si="36"/>
        <v>0</v>
      </c>
    </row>
    <row r="1827" spans="7:23" x14ac:dyDescent="0.2">
      <c r="G1827" s="10"/>
      <c r="H1827" s="2"/>
      <c r="I1827" s="2"/>
      <c r="J1827" s="2"/>
      <c r="K1827" s="2"/>
      <c r="L1827" s="2"/>
      <c r="M1827" s="3" t="s">
        <v>474</v>
      </c>
      <c r="N1827" s="5" t="s">
        <v>74</v>
      </c>
      <c r="O1827" s="5" t="s">
        <v>75</v>
      </c>
      <c r="P1827" s="2"/>
      <c r="Q1827" s="264">
        <f t="shared" si="37"/>
        <v>2167741</v>
      </c>
      <c r="R1827" s="264">
        <f t="shared" si="37"/>
        <v>1973514</v>
      </c>
      <c r="S1827" s="264">
        <f t="shared" si="37"/>
        <v>18469080</v>
      </c>
      <c r="T1827" s="264">
        <f t="shared" si="37"/>
        <v>16818149</v>
      </c>
      <c r="U1827" s="264">
        <f t="shared" si="37"/>
        <v>1205844.003</v>
      </c>
      <c r="V1827" s="1"/>
      <c r="W1827" s="268">
        <f t="shared" si="36"/>
        <v>0</v>
      </c>
    </row>
    <row r="1828" spans="7:23" x14ac:dyDescent="0.2">
      <c r="G1828" s="11"/>
      <c r="H1828" s="12"/>
      <c r="I1828" s="12"/>
      <c r="J1828" s="12"/>
      <c r="K1828" s="12"/>
      <c r="L1828" s="12"/>
      <c r="M1828" s="12"/>
      <c r="N1828" s="12"/>
      <c r="O1828" s="13"/>
      <c r="P1828" s="12"/>
      <c r="Q1828" s="265">
        <f>SUM(Q1810:Q1827)</f>
        <v>18077056</v>
      </c>
      <c r="R1828" s="265">
        <f>SUM(R1810:R1827)</f>
        <v>17016190</v>
      </c>
      <c r="S1828" s="265">
        <f>SUM(S1810:S1827)</f>
        <v>50664424</v>
      </c>
      <c r="T1828" s="265">
        <f>SUM(T1810:T1827)</f>
        <v>37063980</v>
      </c>
      <c r="U1828" s="266">
        <f>SUM(U1810:U1827)</f>
        <v>3845305.6579999998</v>
      </c>
      <c r="V1828" s="1"/>
      <c r="W1828" s="23"/>
    </row>
    <row r="1829" spans="7:23" x14ac:dyDescent="0.2">
      <c r="Q1829" s="23"/>
      <c r="R1829" s="23"/>
      <c r="S1829" s="23"/>
      <c r="T1829" s="23"/>
      <c r="U1829" s="23"/>
      <c r="V1829" s="1"/>
      <c r="W1829" s="23"/>
    </row>
    <row r="1830" spans="7:23" x14ac:dyDescent="0.2">
      <c r="G1830" s="6" t="s">
        <v>101</v>
      </c>
      <c r="H1830" s="7" t="s">
        <v>476</v>
      </c>
      <c r="I1830" s="7"/>
      <c r="J1830" s="7"/>
      <c r="K1830" s="7"/>
      <c r="L1830" s="7"/>
      <c r="M1830" s="8" t="s">
        <v>470</v>
      </c>
      <c r="N1830" s="9" t="s">
        <v>48</v>
      </c>
      <c r="O1830" s="9" t="s">
        <v>49</v>
      </c>
      <c r="P1830" s="7"/>
      <c r="Q1830" s="264">
        <f t="shared" ref="Q1830:U1839" si="38">SUMIFS(Q$6:Q$1761,$K$6:$K$1761, "&lt;4",$G$6:$G$1761,$G$1830,$N$6:$N$1761,$N1830)</f>
        <v>134046</v>
      </c>
      <c r="R1830" s="264">
        <f t="shared" si="38"/>
        <v>134046</v>
      </c>
      <c r="S1830" s="264">
        <f t="shared" si="38"/>
        <v>3617108</v>
      </c>
      <c r="T1830" s="264">
        <f t="shared" si="38"/>
        <v>3617108</v>
      </c>
      <c r="U1830" s="264">
        <f t="shared" si="38"/>
        <v>287281.07199999999</v>
      </c>
      <c r="V1830"/>
      <c r="W1830" s="268">
        <f t="shared" ref="W1830:W1848" si="39">SUMIFS(T$6:T$1761,$K$6:$K$1761, "&lt;4",$G$6:$G$1761,$G$1830,$N$6:$N$1761,$N1830, $W$6:$W$1761, "=x")</f>
        <v>2808576</v>
      </c>
    </row>
    <row r="1831" spans="7:23" x14ac:dyDescent="0.2">
      <c r="G1831" s="10"/>
      <c r="H1831" s="2"/>
      <c r="I1831" s="2"/>
      <c r="J1831" s="2"/>
      <c r="K1831" s="2"/>
      <c r="L1831" s="2"/>
      <c r="M1831" s="3" t="s">
        <v>471</v>
      </c>
      <c r="N1831" s="4" t="s">
        <v>53</v>
      </c>
      <c r="O1831" s="4" t="s">
        <v>49</v>
      </c>
      <c r="P1831" s="2"/>
      <c r="Q1831" s="264">
        <f t="shared" si="38"/>
        <v>0</v>
      </c>
      <c r="R1831" s="264">
        <f t="shared" si="38"/>
        <v>0</v>
      </c>
      <c r="S1831" s="264">
        <f t="shared" si="38"/>
        <v>0</v>
      </c>
      <c r="T1831" s="264">
        <f t="shared" si="38"/>
        <v>0</v>
      </c>
      <c r="U1831" s="264">
        <f t="shared" si="38"/>
        <v>0</v>
      </c>
      <c r="V1831"/>
      <c r="W1831" s="268">
        <f t="shared" si="39"/>
        <v>0</v>
      </c>
    </row>
    <row r="1832" spans="7:23" x14ac:dyDescent="0.2">
      <c r="G1832" s="10"/>
      <c r="H1832" s="2"/>
      <c r="I1832" s="2"/>
      <c r="J1832" s="2"/>
      <c r="K1832" s="2"/>
      <c r="L1832" s="2"/>
      <c r="M1832" s="3" t="s">
        <v>459</v>
      </c>
      <c r="N1832" s="4" t="s">
        <v>51</v>
      </c>
      <c r="O1832" s="4" t="s">
        <v>51</v>
      </c>
      <c r="P1832" s="2"/>
      <c r="Q1832" s="264">
        <f t="shared" si="38"/>
        <v>98607</v>
      </c>
      <c r="R1832" s="264">
        <f t="shared" si="38"/>
        <v>98607</v>
      </c>
      <c r="S1832" s="264">
        <f t="shared" si="38"/>
        <v>571477</v>
      </c>
      <c r="T1832" s="264">
        <f t="shared" si="38"/>
        <v>571477</v>
      </c>
      <c r="U1832" s="264">
        <f t="shared" si="38"/>
        <v>70323.266000000003</v>
      </c>
      <c r="V1832"/>
      <c r="W1832" s="268">
        <f t="shared" si="39"/>
        <v>553756</v>
      </c>
    </row>
    <row r="1833" spans="7:23" x14ac:dyDescent="0.2">
      <c r="G1833" s="10"/>
      <c r="H1833" s="2"/>
      <c r="I1833" s="2"/>
      <c r="J1833" s="2"/>
      <c r="K1833" s="2"/>
      <c r="L1833" s="2"/>
      <c r="M1833" s="3" t="s">
        <v>458</v>
      </c>
      <c r="N1833" s="4" t="s">
        <v>44</v>
      </c>
      <c r="O1833" s="4" t="s">
        <v>44</v>
      </c>
      <c r="P1833" s="2"/>
      <c r="Q1833" s="264">
        <f t="shared" si="38"/>
        <v>25974865</v>
      </c>
      <c r="R1833" s="264">
        <f t="shared" si="38"/>
        <v>25974865</v>
      </c>
      <c r="S1833" s="264">
        <f t="shared" si="38"/>
        <v>26737597</v>
      </c>
      <c r="T1833" s="264">
        <f t="shared" si="38"/>
        <v>26737597</v>
      </c>
      <c r="U1833" s="264">
        <f t="shared" si="38"/>
        <v>3540138.2889999999</v>
      </c>
      <c r="V1833"/>
      <c r="W1833" s="268">
        <f t="shared" si="39"/>
        <v>26722678</v>
      </c>
    </row>
    <row r="1834" spans="7:23" x14ac:dyDescent="0.2">
      <c r="G1834" s="10"/>
      <c r="H1834" s="2"/>
      <c r="I1834" s="2"/>
      <c r="J1834" s="2"/>
      <c r="K1834" s="2"/>
      <c r="L1834" s="2"/>
      <c r="M1834" s="3" t="s">
        <v>467</v>
      </c>
      <c r="N1834" s="4" t="s">
        <v>165</v>
      </c>
      <c r="O1834" s="4" t="s">
        <v>54</v>
      </c>
      <c r="P1834" s="2"/>
      <c r="Q1834" s="264">
        <f t="shared" si="38"/>
        <v>0</v>
      </c>
      <c r="R1834" s="264">
        <f t="shared" si="38"/>
        <v>0</v>
      </c>
      <c r="S1834" s="264">
        <f t="shared" si="38"/>
        <v>0</v>
      </c>
      <c r="T1834" s="264">
        <f t="shared" si="38"/>
        <v>0</v>
      </c>
      <c r="U1834" s="264">
        <f t="shared" si="38"/>
        <v>0</v>
      </c>
      <c r="V1834"/>
      <c r="W1834" s="268">
        <f t="shared" si="39"/>
        <v>0</v>
      </c>
    </row>
    <row r="1835" spans="7:23" x14ac:dyDescent="0.2">
      <c r="G1835" s="10"/>
      <c r="H1835" s="2"/>
      <c r="I1835" s="2"/>
      <c r="J1835" s="2"/>
      <c r="K1835" s="2"/>
      <c r="L1835" s="2"/>
      <c r="M1835" s="3" t="s">
        <v>472</v>
      </c>
      <c r="N1835" s="4" t="s">
        <v>21</v>
      </c>
      <c r="O1835" s="4" t="s">
        <v>87</v>
      </c>
      <c r="P1835" s="2"/>
      <c r="Q1835" s="264">
        <f t="shared" si="38"/>
        <v>70626</v>
      </c>
      <c r="R1835" s="264">
        <f t="shared" si="38"/>
        <v>70626</v>
      </c>
      <c r="S1835" s="264">
        <f t="shared" si="38"/>
        <v>999731</v>
      </c>
      <c r="T1835" s="264">
        <f t="shared" si="38"/>
        <v>999731</v>
      </c>
      <c r="U1835" s="264">
        <f t="shared" si="38"/>
        <v>48684.262000000002</v>
      </c>
      <c r="V1835"/>
      <c r="W1835" s="268">
        <f t="shared" si="39"/>
        <v>0</v>
      </c>
    </row>
    <row r="1836" spans="7:23" x14ac:dyDescent="0.2">
      <c r="G1836" s="10"/>
      <c r="H1836" s="2"/>
      <c r="I1836" s="2"/>
      <c r="J1836" s="2"/>
      <c r="K1836" s="2"/>
      <c r="L1836" s="2"/>
      <c r="M1836" s="3" t="s">
        <v>473</v>
      </c>
      <c r="N1836" s="4" t="s">
        <v>87</v>
      </c>
      <c r="O1836" s="4" t="s">
        <v>87</v>
      </c>
      <c r="P1836" s="2"/>
      <c r="Q1836" s="264">
        <f t="shared" si="38"/>
        <v>0</v>
      </c>
      <c r="R1836" s="264">
        <f t="shared" si="38"/>
        <v>0</v>
      </c>
      <c r="S1836" s="264">
        <f t="shared" si="38"/>
        <v>0</v>
      </c>
      <c r="T1836" s="264">
        <f t="shared" si="38"/>
        <v>0</v>
      </c>
      <c r="U1836" s="264">
        <f t="shared" si="38"/>
        <v>0</v>
      </c>
      <c r="V1836"/>
      <c r="W1836" s="268">
        <f t="shared" si="39"/>
        <v>0</v>
      </c>
    </row>
    <row r="1837" spans="7:23" x14ac:dyDescent="0.2">
      <c r="G1837" s="10"/>
      <c r="H1837" s="2"/>
      <c r="I1837" s="2"/>
      <c r="J1837" s="2"/>
      <c r="K1837" s="2"/>
      <c r="L1837" s="2"/>
      <c r="M1837" s="3" t="s">
        <v>468</v>
      </c>
      <c r="N1837" s="5" t="s">
        <v>480</v>
      </c>
      <c r="O1837" s="5" t="s">
        <v>87</v>
      </c>
      <c r="P1837" s="2"/>
      <c r="Q1837" s="264">
        <f t="shared" si="38"/>
        <v>0</v>
      </c>
      <c r="R1837" s="264">
        <f t="shared" si="38"/>
        <v>0</v>
      </c>
      <c r="S1837" s="264">
        <f t="shared" si="38"/>
        <v>0</v>
      </c>
      <c r="T1837" s="264">
        <f t="shared" si="38"/>
        <v>0</v>
      </c>
      <c r="U1837" s="264">
        <f t="shared" si="38"/>
        <v>0</v>
      </c>
      <c r="V1837"/>
      <c r="W1837" s="268">
        <f t="shared" si="39"/>
        <v>0</v>
      </c>
    </row>
    <row r="1838" spans="7:23" x14ac:dyDescent="0.2">
      <c r="G1838" s="10"/>
      <c r="H1838" s="2"/>
      <c r="I1838" s="2"/>
      <c r="J1838" s="2"/>
      <c r="K1838" s="2"/>
      <c r="L1838" s="2"/>
      <c r="M1838" s="3" t="s">
        <v>461</v>
      </c>
      <c r="N1838" s="4" t="s">
        <v>70</v>
      </c>
      <c r="O1838" s="4" t="s">
        <v>70</v>
      </c>
      <c r="P1838" s="2"/>
      <c r="Q1838" s="264">
        <f t="shared" si="38"/>
        <v>0</v>
      </c>
      <c r="R1838" s="264">
        <f t="shared" si="38"/>
        <v>0</v>
      </c>
      <c r="S1838" s="264">
        <f t="shared" si="38"/>
        <v>0</v>
      </c>
      <c r="T1838" s="264">
        <f t="shared" si="38"/>
        <v>0</v>
      </c>
      <c r="U1838" s="264">
        <f t="shared" si="38"/>
        <v>0</v>
      </c>
      <c r="V1838"/>
      <c r="W1838" s="268">
        <f t="shared" si="39"/>
        <v>0</v>
      </c>
    </row>
    <row r="1839" spans="7:23" x14ac:dyDescent="0.2">
      <c r="G1839" s="10"/>
      <c r="H1839" s="2"/>
      <c r="I1839" s="2"/>
      <c r="J1839" s="2"/>
      <c r="K1839" s="2"/>
      <c r="L1839" s="2"/>
      <c r="M1839" s="3" t="s">
        <v>460</v>
      </c>
      <c r="N1839" s="4" t="s">
        <v>66</v>
      </c>
      <c r="O1839" s="4" t="s">
        <v>66</v>
      </c>
      <c r="P1839" s="2"/>
      <c r="Q1839" s="264">
        <f t="shared" si="38"/>
        <v>47426</v>
      </c>
      <c r="R1839" s="264">
        <f t="shared" si="38"/>
        <v>47426</v>
      </c>
      <c r="S1839" s="264">
        <f t="shared" si="38"/>
        <v>289762</v>
      </c>
      <c r="T1839" s="264">
        <f t="shared" si="38"/>
        <v>289762</v>
      </c>
      <c r="U1839" s="264">
        <f t="shared" si="38"/>
        <v>19200.397000000001</v>
      </c>
      <c r="V1839"/>
      <c r="W1839" s="268">
        <f t="shared" si="39"/>
        <v>156706</v>
      </c>
    </row>
    <row r="1840" spans="7:23" x14ac:dyDescent="0.2">
      <c r="G1840" s="10"/>
      <c r="H1840" s="2"/>
      <c r="I1840" s="2"/>
      <c r="J1840" s="2"/>
      <c r="K1840" s="2"/>
      <c r="L1840" s="2"/>
      <c r="M1840" s="3" t="s">
        <v>462</v>
      </c>
      <c r="N1840" s="5" t="s">
        <v>71</v>
      </c>
      <c r="O1840" s="4" t="s">
        <v>72</v>
      </c>
      <c r="P1840" s="2"/>
      <c r="Q1840" s="264">
        <f t="shared" ref="Q1840:U1848" si="40">SUMIFS(Q$6:Q$1761,$K$6:$K$1761, "&lt;4",$G$6:$G$1761,$G$1830,$N$6:$N$1761,$N1840)</f>
        <v>3962</v>
      </c>
      <c r="R1840" s="264">
        <f t="shared" si="40"/>
        <v>3962</v>
      </c>
      <c r="S1840" s="264">
        <f t="shared" si="40"/>
        <v>22134</v>
      </c>
      <c r="T1840" s="264">
        <f t="shared" si="40"/>
        <v>22134</v>
      </c>
      <c r="U1840" s="264">
        <f t="shared" si="40"/>
        <v>1379</v>
      </c>
      <c r="V1840"/>
      <c r="W1840" s="268">
        <f t="shared" si="39"/>
        <v>9221</v>
      </c>
    </row>
    <row r="1841" spans="7:23" x14ac:dyDescent="0.2">
      <c r="G1841" s="10"/>
      <c r="H1841" s="2"/>
      <c r="I1841" s="2"/>
      <c r="J1841" s="2"/>
      <c r="K1841" s="2"/>
      <c r="L1841" s="2"/>
      <c r="M1841" s="3" t="s">
        <v>463</v>
      </c>
      <c r="N1841" s="5" t="s">
        <v>81</v>
      </c>
      <c r="O1841" s="5" t="s">
        <v>72</v>
      </c>
      <c r="P1841" s="2"/>
      <c r="Q1841" s="264">
        <f t="shared" si="40"/>
        <v>0</v>
      </c>
      <c r="R1841" s="264">
        <f t="shared" si="40"/>
        <v>0</v>
      </c>
      <c r="S1841" s="264">
        <f t="shared" si="40"/>
        <v>0</v>
      </c>
      <c r="T1841" s="264">
        <f t="shared" si="40"/>
        <v>0</v>
      </c>
      <c r="U1841" s="264">
        <f t="shared" si="40"/>
        <v>0</v>
      </c>
      <c r="V1841" s="1"/>
      <c r="W1841" s="268">
        <f t="shared" si="39"/>
        <v>0</v>
      </c>
    </row>
    <row r="1842" spans="7:23" x14ac:dyDescent="0.2">
      <c r="G1842" s="10"/>
      <c r="H1842" s="2"/>
      <c r="I1842" s="2"/>
      <c r="J1842" s="2"/>
      <c r="K1842" s="2"/>
      <c r="L1842" s="2"/>
      <c r="M1842" s="3" t="s">
        <v>464</v>
      </c>
      <c r="N1842" s="5" t="s">
        <v>78</v>
      </c>
      <c r="O1842" s="5" t="s">
        <v>72</v>
      </c>
      <c r="P1842" s="2"/>
      <c r="Q1842" s="264">
        <f t="shared" si="40"/>
        <v>0</v>
      </c>
      <c r="R1842" s="264">
        <f t="shared" si="40"/>
        <v>0</v>
      </c>
      <c r="S1842" s="264">
        <f t="shared" si="40"/>
        <v>0</v>
      </c>
      <c r="T1842" s="264">
        <f t="shared" si="40"/>
        <v>0</v>
      </c>
      <c r="U1842" s="264">
        <f t="shared" si="40"/>
        <v>0</v>
      </c>
      <c r="V1842" s="1"/>
      <c r="W1842" s="268">
        <f t="shared" si="39"/>
        <v>0</v>
      </c>
    </row>
    <row r="1843" spans="7:23" x14ac:dyDescent="0.2">
      <c r="G1843" s="10"/>
      <c r="H1843" s="2"/>
      <c r="I1843" s="2"/>
      <c r="J1843" s="2"/>
      <c r="K1843" s="2"/>
      <c r="L1843" s="2"/>
      <c r="M1843" s="2"/>
      <c r="N1843" s="2"/>
      <c r="O1843" s="2"/>
      <c r="P1843" s="2"/>
      <c r="Q1843" s="264">
        <f t="shared" si="40"/>
        <v>0</v>
      </c>
      <c r="R1843" s="264">
        <f t="shared" si="40"/>
        <v>0</v>
      </c>
      <c r="S1843" s="264">
        <f t="shared" si="40"/>
        <v>0</v>
      </c>
      <c r="T1843" s="264">
        <f t="shared" si="40"/>
        <v>0</v>
      </c>
      <c r="U1843" s="264">
        <f t="shared" si="40"/>
        <v>0</v>
      </c>
      <c r="V1843" s="1"/>
      <c r="W1843" s="268">
        <f t="shared" si="39"/>
        <v>0</v>
      </c>
    </row>
    <row r="1844" spans="7:23" x14ac:dyDescent="0.2">
      <c r="G1844" s="10"/>
      <c r="H1844" s="2" t="s">
        <v>475</v>
      </c>
      <c r="I1844" s="2"/>
      <c r="J1844" s="2"/>
      <c r="K1844" s="2"/>
      <c r="L1844" s="2"/>
      <c r="M1844" s="3" t="s">
        <v>466</v>
      </c>
      <c r="N1844" s="4" t="s">
        <v>68</v>
      </c>
      <c r="O1844" s="4" t="s">
        <v>69</v>
      </c>
      <c r="P1844" s="2"/>
      <c r="Q1844" s="264">
        <f t="shared" si="40"/>
        <v>1328059</v>
      </c>
      <c r="R1844" s="264">
        <f t="shared" si="40"/>
        <v>1328059</v>
      </c>
      <c r="S1844" s="264">
        <f t="shared" si="40"/>
        <v>626583</v>
      </c>
      <c r="T1844" s="264">
        <f t="shared" si="40"/>
        <v>626583</v>
      </c>
      <c r="U1844" s="264">
        <f t="shared" si="40"/>
        <v>40953</v>
      </c>
      <c r="V1844" s="1"/>
      <c r="W1844" s="268">
        <f t="shared" si="39"/>
        <v>0</v>
      </c>
    </row>
    <row r="1845" spans="7:23" x14ac:dyDescent="0.2">
      <c r="G1845" s="10"/>
      <c r="H1845" s="2"/>
      <c r="I1845" s="2"/>
      <c r="J1845" s="2"/>
      <c r="K1845" s="2"/>
      <c r="L1845" s="2"/>
      <c r="M1845" s="3" t="s">
        <v>469</v>
      </c>
      <c r="N1845" s="4" t="s">
        <v>20</v>
      </c>
      <c r="O1845" s="4" t="s">
        <v>69</v>
      </c>
      <c r="P1845" s="2"/>
      <c r="Q1845" s="264">
        <f t="shared" si="40"/>
        <v>125557</v>
      </c>
      <c r="R1845" s="264">
        <f t="shared" si="40"/>
        <v>125557</v>
      </c>
      <c r="S1845" s="264">
        <f t="shared" si="40"/>
        <v>1040584</v>
      </c>
      <c r="T1845" s="264">
        <f t="shared" si="40"/>
        <v>1040584</v>
      </c>
      <c r="U1845" s="264">
        <f t="shared" si="40"/>
        <v>50673.737999999998</v>
      </c>
      <c r="V1845" s="1"/>
      <c r="W1845" s="268">
        <f t="shared" si="39"/>
        <v>0</v>
      </c>
    </row>
    <row r="1846" spans="7:23" x14ac:dyDescent="0.2">
      <c r="G1846" s="10"/>
      <c r="H1846" s="2"/>
      <c r="I1846" s="2"/>
      <c r="J1846" s="2"/>
      <c r="K1846" s="2"/>
      <c r="L1846" s="2"/>
      <c r="M1846" s="3" t="s">
        <v>465</v>
      </c>
      <c r="N1846" s="5" t="s">
        <v>164</v>
      </c>
      <c r="O1846" s="5" t="s">
        <v>75</v>
      </c>
      <c r="P1846" s="2"/>
      <c r="Q1846" s="264">
        <f t="shared" si="40"/>
        <v>0</v>
      </c>
      <c r="R1846" s="264">
        <f t="shared" si="40"/>
        <v>0</v>
      </c>
      <c r="S1846" s="264">
        <f t="shared" si="40"/>
        <v>0</v>
      </c>
      <c r="T1846" s="264">
        <f t="shared" si="40"/>
        <v>0</v>
      </c>
      <c r="U1846" s="264">
        <f t="shared" si="40"/>
        <v>0</v>
      </c>
      <c r="V1846" s="1"/>
      <c r="W1846" s="268">
        <f t="shared" si="39"/>
        <v>0</v>
      </c>
    </row>
    <row r="1847" spans="7:23" x14ac:dyDescent="0.2">
      <c r="G1847" s="10"/>
      <c r="H1847" s="2"/>
      <c r="I1847" s="2"/>
      <c r="J1847" s="2"/>
      <c r="K1847" s="2"/>
      <c r="L1847" s="2"/>
      <c r="M1847" s="3" t="s">
        <v>474</v>
      </c>
      <c r="N1847" s="5" t="s">
        <v>74</v>
      </c>
      <c r="O1847" s="5" t="s">
        <v>75</v>
      </c>
      <c r="P1847" s="2"/>
      <c r="Q1847" s="264">
        <f t="shared" si="40"/>
        <v>2431218</v>
      </c>
      <c r="R1847" s="264">
        <f t="shared" si="40"/>
        <v>2431218</v>
      </c>
      <c r="S1847" s="264">
        <f t="shared" si="40"/>
        <v>21905461</v>
      </c>
      <c r="T1847" s="264">
        <f t="shared" si="40"/>
        <v>21905461</v>
      </c>
      <c r="U1847" s="264">
        <f t="shared" si="40"/>
        <v>1472152.3599999999</v>
      </c>
      <c r="V1847" s="1"/>
      <c r="W1847" s="268">
        <f t="shared" si="39"/>
        <v>0</v>
      </c>
    </row>
    <row r="1848" spans="7:23" x14ac:dyDescent="0.2">
      <c r="G1848" s="10"/>
      <c r="H1848" s="2"/>
      <c r="I1848" s="2"/>
      <c r="J1848" s="2"/>
      <c r="K1848" s="2"/>
      <c r="L1848" s="2"/>
      <c r="M1848" s="28" t="s">
        <v>523</v>
      </c>
      <c r="N1848" s="5" t="s">
        <v>502</v>
      </c>
      <c r="O1848" s="5" t="s">
        <v>54</v>
      </c>
      <c r="P1848" s="2"/>
      <c r="Q1848" s="264">
        <f t="shared" si="40"/>
        <v>1258</v>
      </c>
      <c r="R1848" s="264">
        <f t="shared" si="40"/>
        <v>1258</v>
      </c>
      <c r="S1848" s="264">
        <f t="shared" si="40"/>
        <v>18598</v>
      </c>
      <c r="T1848" s="264">
        <f t="shared" si="40"/>
        <v>18598</v>
      </c>
      <c r="U1848" s="264">
        <f t="shared" si="40"/>
        <v>1192.6300000000001</v>
      </c>
      <c r="V1848" s="1"/>
      <c r="W1848" s="268">
        <f t="shared" si="39"/>
        <v>0</v>
      </c>
    </row>
    <row r="1849" spans="7:23" x14ac:dyDescent="0.2">
      <c r="G1849" s="11"/>
      <c r="H1849" s="12"/>
      <c r="I1849" s="12"/>
      <c r="J1849" s="12"/>
      <c r="K1849" s="12"/>
      <c r="L1849" s="12"/>
      <c r="M1849" s="12"/>
      <c r="N1849" s="12"/>
      <c r="O1849" s="13"/>
      <c r="P1849" s="12"/>
      <c r="Q1849" s="265">
        <f>SUM(Q1830:Q1848)</f>
        <v>30215624</v>
      </c>
      <c r="R1849" s="265">
        <f>SUM(R1830:R1848)</f>
        <v>30215624</v>
      </c>
      <c r="S1849" s="265">
        <f>SUM(S1830:S1848)</f>
        <v>55829035</v>
      </c>
      <c r="T1849" s="265">
        <f>SUM(T1830:T1848)</f>
        <v>55829035</v>
      </c>
      <c r="U1849" s="265">
        <f>SUM(U1830:U1848)</f>
        <v>5531978.0139999995</v>
      </c>
      <c r="V1849" s="1"/>
      <c r="W1849" s="23"/>
    </row>
    <row r="1850" spans="7:23" x14ac:dyDescent="0.2">
      <c r="Q1850" s="23"/>
      <c r="R1850" s="23"/>
      <c r="S1850" s="23"/>
      <c r="T1850" s="23"/>
      <c r="U1850" s="23"/>
      <c r="V1850" s="1"/>
      <c r="W1850" s="23"/>
    </row>
    <row r="1851" spans="7:23" x14ac:dyDescent="0.2">
      <c r="G1851" s="6" t="s">
        <v>62</v>
      </c>
      <c r="H1851" s="7" t="s">
        <v>476</v>
      </c>
      <c r="I1851" s="7"/>
      <c r="J1851" s="7"/>
      <c r="K1851" s="7"/>
      <c r="L1851" s="7"/>
      <c r="M1851" s="8" t="s">
        <v>470</v>
      </c>
      <c r="N1851" s="9" t="s">
        <v>48</v>
      </c>
      <c r="O1851" s="9" t="s">
        <v>49</v>
      </c>
      <c r="P1851" s="7"/>
      <c r="Q1851" s="264">
        <f t="shared" ref="Q1851:U1860" si="41">SUMIFS(Q$6:Q$1761,$K$6:$K$1761, "&lt;4",$G$6:$G$1761,$G$1851,$N$6:$N$1761,$N1851)</f>
        <v>242182</v>
      </c>
      <c r="R1851" s="264">
        <f t="shared" si="41"/>
        <v>242182</v>
      </c>
      <c r="S1851" s="264">
        <f t="shared" si="41"/>
        <v>6270462</v>
      </c>
      <c r="T1851" s="264">
        <f t="shared" si="41"/>
        <v>6270462</v>
      </c>
      <c r="U1851" s="264">
        <f t="shared" si="41"/>
        <v>561535.07000000007</v>
      </c>
      <c r="V1851" s="1"/>
      <c r="W1851" s="268">
        <f t="shared" ref="W1851:W1870" si="42">SUMIFS(T$6:T$1761,$K$6:$K$1761, "&lt;4",$G$6:$G$1761,$G$1851,$N$6:$N$1761,$N1851, $W$6:$W$1761, "=x")</f>
        <v>6270462</v>
      </c>
    </row>
    <row r="1852" spans="7:23" x14ac:dyDescent="0.2">
      <c r="G1852" s="10"/>
      <c r="H1852" s="2"/>
      <c r="I1852" s="2"/>
      <c r="J1852" s="2"/>
      <c r="K1852" s="2"/>
      <c r="L1852" s="2"/>
      <c r="M1852" s="3" t="s">
        <v>471</v>
      </c>
      <c r="N1852" s="4" t="s">
        <v>53</v>
      </c>
      <c r="O1852" s="4" t="s">
        <v>49</v>
      </c>
      <c r="P1852" s="2"/>
      <c r="Q1852" s="264">
        <f t="shared" si="41"/>
        <v>0</v>
      </c>
      <c r="R1852" s="264">
        <f t="shared" si="41"/>
        <v>0</v>
      </c>
      <c r="S1852" s="264">
        <f t="shared" si="41"/>
        <v>0</v>
      </c>
      <c r="T1852" s="264">
        <f t="shared" si="41"/>
        <v>0</v>
      </c>
      <c r="U1852" s="264">
        <f t="shared" si="41"/>
        <v>0</v>
      </c>
      <c r="V1852" s="1"/>
      <c r="W1852" s="268">
        <f t="shared" si="42"/>
        <v>0</v>
      </c>
    </row>
    <row r="1853" spans="7:23" x14ac:dyDescent="0.2">
      <c r="G1853" s="10"/>
      <c r="H1853" s="2"/>
      <c r="I1853" s="2"/>
      <c r="J1853" s="2"/>
      <c r="K1853" s="2"/>
      <c r="L1853" s="2"/>
      <c r="M1853" s="3" t="s">
        <v>459</v>
      </c>
      <c r="N1853" s="4" t="s">
        <v>51</v>
      </c>
      <c r="O1853" s="4" t="s">
        <v>51</v>
      </c>
      <c r="P1853" s="2"/>
      <c r="Q1853" s="264">
        <f t="shared" si="41"/>
        <v>263714</v>
      </c>
      <c r="R1853" s="264">
        <f t="shared" si="41"/>
        <v>250175</v>
      </c>
      <c r="S1853" s="264">
        <f t="shared" si="41"/>
        <v>1526273</v>
      </c>
      <c r="T1853" s="264">
        <f t="shared" si="41"/>
        <v>1447765</v>
      </c>
      <c r="U1853" s="264">
        <f t="shared" si="41"/>
        <v>140072.46900000001</v>
      </c>
      <c r="V1853"/>
      <c r="W1853" s="268">
        <f t="shared" si="42"/>
        <v>864425</v>
      </c>
    </row>
    <row r="1854" spans="7:23" x14ac:dyDescent="0.2">
      <c r="G1854" s="10"/>
      <c r="H1854" s="2"/>
      <c r="I1854" s="2"/>
      <c r="J1854" s="2"/>
      <c r="K1854" s="2"/>
      <c r="L1854" s="2"/>
      <c r="M1854" s="3" t="s">
        <v>458</v>
      </c>
      <c r="N1854" s="4" t="s">
        <v>44</v>
      </c>
      <c r="O1854" s="4" t="s">
        <v>44</v>
      </c>
      <c r="P1854" s="2"/>
      <c r="Q1854" s="264">
        <f t="shared" si="41"/>
        <v>385489614</v>
      </c>
      <c r="R1854" s="264">
        <f t="shared" si="41"/>
        <v>361706513</v>
      </c>
      <c r="S1854" s="264">
        <f t="shared" si="41"/>
        <v>397383071</v>
      </c>
      <c r="T1854" s="264">
        <f t="shared" si="41"/>
        <v>372749894</v>
      </c>
      <c r="U1854" s="264">
        <f t="shared" si="41"/>
        <v>46064382.569000013</v>
      </c>
      <c r="V1854"/>
      <c r="W1854" s="268">
        <f t="shared" si="42"/>
        <v>248760326</v>
      </c>
    </row>
    <row r="1855" spans="7:23" x14ac:dyDescent="0.2">
      <c r="G1855" s="10"/>
      <c r="H1855" s="2"/>
      <c r="I1855" s="2"/>
      <c r="J1855" s="2"/>
      <c r="K1855" s="2"/>
      <c r="L1855" s="2"/>
      <c r="M1855" s="3" t="s">
        <v>467</v>
      </c>
      <c r="N1855" s="4" t="s">
        <v>165</v>
      </c>
      <c r="O1855" s="4" t="s">
        <v>54</v>
      </c>
      <c r="P1855" s="2"/>
      <c r="Q1855" s="264">
        <f t="shared" si="41"/>
        <v>0</v>
      </c>
      <c r="R1855" s="264">
        <f t="shared" si="41"/>
        <v>0</v>
      </c>
      <c r="S1855" s="264">
        <f t="shared" si="41"/>
        <v>0</v>
      </c>
      <c r="T1855" s="264">
        <f t="shared" si="41"/>
        <v>0</v>
      </c>
      <c r="U1855" s="264">
        <f t="shared" si="41"/>
        <v>0</v>
      </c>
      <c r="V1855" s="1"/>
      <c r="W1855" s="268">
        <f t="shared" si="42"/>
        <v>0</v>
      </c>
    </row>
    <row r="1856" spans="7:23" x14ac:dyDescent="0.2">
      <c r="G1856" s="10"/>
      <c r="H1856" s="2"/>
      <c r="I1856" s="2"/>
      <c r="J1856" s="2"/>
      <c r="K1856" s="2"/>
      <c r="L1856" s="2"/>
      <c r="M1856" s="3" t="s">
        <v>472</v>
      </c>
      <c r="N1856" s="4" t="s">
        <v>21</v>
      </c>
      <c r="O1856" s="4" t="s">
        <v>87</v>
      </c>
      <c r="P1856" s="2"/>
      <c r="Q1856" s="264">
        <f t="shared" si="41"/>
        <v>1102600</v>
      </c>
      <c r="R1856" s="264">
        <f t="shared" si="41"/>
        <v>849912</v>
      </c>
      <c r="S1856" s="264">
        <f t="shared" si="41"/>
        <v>15166595</v>
      </c>
      <c r="T1856" s="264">
        <f t="shared" si="41"/>
        <v>11734623</v>
      </c>
      <c r="U1856" s="264">
        <f t="shared" si="41"/>
        <v>684804.7649999999</v>
      </c>
      <c r="V1856" s="1"/>
      <c r="W1856" s="268">
        <f t="shared" si="42"/>
        <v>0</v>
      </c>
    </row>
    <row r="1857" spans="7:23" x14ac:dyDescent="0.2">
      <c r="G1857" s="10"/>
      <c r="H1857" s="2"/>
      <c r="I1857" s="2"/>
      <c r="J1857" s="2"/>
      <c r="K1857" s="2"/>
      <c r="L1857" s="2"/>
      <c r="M1857" s="3" t="s">
        <v>473</v>
      </c>
      <c r="N1857" s="4" t="s">
        <v>87</v>
      </c>
      <c r="O1857" s="4" t="s">
        <v>87</v>
      </c>
      <c r="P1857" s="2"/>
      <c r="Q1857" s="264">
        <f t="shared" si="41"/>
        <v>0</v>
      </c>
      <c r="R1857" s="264">
        <f t="shared" si="41"/>
        <v>0</v>
      </c>
      <c r="S1857" s="264">
        <f t="shared" si="41"/>
        <v>0</v>
      </c>
      <c r="T1857" s="264">
        <f t="shared" si="41"/>
        <v>0</v>
      </c>
      <c r="U1857" s="264">
        <f t="shared" si="41"/>
        <v>0</v>
      </c>
      <c r="V1857" s="1"/>
      <c r="W1857" s="268">
        <f t="shared" si="42"/>
        <v>0</v>
      </c>
    </row>
    <row r="1858" spans="7:23" x14ac:dyDescent="0.2">
      <c r="G1858" s="10"/>
      <c r="H1858" s="2"/>
      <c r="I1858" s="2"/>
      <c r="J1858" s="2"/>
      <c r="K1858" s="2"/>
      <c r="L1858" s="2"/>
      <c r="M1858" s="3" t="s">
        <v>468</v>
      </c>
      <c r="N1858" s="5" t="s">
        <v>480</v>
      </c>
      <c r="O1858" s="5" t="s">
        <v>87</v>
      </c>
      <c r="P1858" s="2"/>
      <c r="Q1858" s="264">
        <f t="shared" si="41"/>
        <v>0</v>
      </c>
      <c r="R1858" s="264">
        <f t="shared" si="41"/>
        <v>0</v>
      </c>
      <c r="S1858" s="264">
        <f t="shared" si="41"/>
        <v>0</v>
      </c>
      <c r="T1858" s="264">
        <f t="shared" si="41"/>
        <v>0</v>
      </c>
      <c r="U1858" s="264">
        <f t="shared" si="41"/>
        <v>0</v>
      </c>
      <c r="V1858" s="1"/>
      <c r="W1858" s="268">
        <f t="shared" si="42"/>
        <v>0</v>
      </c>
    </row>
    <row r="1859" spans="7:23" x14ac:dyDescent="0.2">
      <c r="G1859" s="10"/>
      <c r="H1859" s="2"/>
      <c r="I1859" s="2"/>
      <c r="J1859" s="2"/>
      <c r="K1859" s="2"/>
      <c r="L1859" s="2"/>
      <c r="M1859" s="3" t="s">
        <v>461</v>
      </c>
      <c r="N1859" s="4" t="s">
        <v>70</v>
      </c>
      <c r="O1859" s="4" t="s">
        <v>70</v>
      </c>
      <c r="P1859" s="2"/>
      <c r="Q1859" s="264">
        <f t="shared" si="41"/>
        <v>0</v>
      </c>
      <c r="R1859" s="264">
        <f t="shared" si="41"/>
        <v>0</v>
      </c>
      <c r="S1859" s="264">
        <f t="shared" si="41"/>
        <v>0</v>
      </c>
      <c r="T1859" s="264">
        <f t="shared" si="41"/>
        <v>0</v>
      </c>
      <c r="U1859" s="264">
        <f t="shared" si="41"/>
        <v>0</v>
      </c>
      <c r="V1859" s="1"/>
      <c r="W1859" s="268">
        <f t="shared" si="42"/>
        <v>0</v>
      </c>
    </row>
    <row r="1860" spans="7:23" x14ac:dyDescent="0.2">
      <c r="G1860" s="10"/>
      <c r="H1860" s="2"/>
      <c r="I1860" s="2"/>
      <c r="J1860" s="2"/>
      <c r="K1860" s="2"/>
      <c r="L1860" s="2"/>
      <c r="M1860" s="3" t="s">
        <v>460</v>
      </c>
      <c r="N1860" s="4" t="s">
        <v>66</v>
      </c>
      <c r="O1860" s="4" t="s">
        <v>66</v>
      </c>
      <c r="P1860" s="2"/>
      <c r="Q1860" s="264">
        <f t="shared" si="41"/>
        <v>641703</v>
      </c>
      <c r="R1860" s="264">
        <f t="shared" si="41"/>
        <v>618229</v>
      </c>
      <c r="S1860" s="264">
        <f t="shared" si="41"/>
        <v>4044010</v>
      </c>
      <c r="T1860" s="264">
        <f t="shared" si="41"/>
        <v>3898761</v>
      </c>
      <c r="U1860" s="264">
        <f t="shared" si="41"/>
        <v>366706.72399999999</v>
      </c>
      <c r="V1860" s="1"/>
      <c r="W1860" s="268">
        <f t="shared" si="42"/>
        <v>3708032</v>
      </c>
    </row>
    <row r="1861" spans="7:23" x14ac:dyDescent="0.2">
      <c r="G1861" s="10"/>
      <c r="H1861" s="2"/>
      <c r="I1861" s="2"/>
      <c r="J1861" s="2"/>
      <c r="K1861" s="2"/>
      <c r="L1861" s="2"/>
      <c r="M1861" s="3" t="s">
        <v>462</v>
      </c>
      <c r="N1861" s="5" t="s">
        <v>71</v>
      </c>
      <c r="O1861" s="4" t="s">
        <v>72</v>
      </c>
      <c r="P1861" s="2"/>
      <c r="Q1861" s="264">
        <f t="shared" ref="Q1861:U1870" si="43">SUMIFS(Q$6:Q$1761,$K$6:$K$1761, "&lt;4",$G$6:$G$1761,$G$1851,$N$6:$N$1761,$N1861)</f>
        <v>0</v>
      </c>
      <c r="R1861" s="264">
        <f t="shared" si="43"/>
        <v>0</v>
      </c>
      <c r="S1861" s="264">
        <f t="shared" si="43"/>
        <v>0</v>
      </c>
      <c r="T1861" s="264">
        <f t="shared" si="43"/>
        <v>0</v>
      </c>
      <c r="U1861" s="264">
        <f t="shared" si="43"/>
        <v>0</v>
      </c>
      <c r="V1861" s="1"/>
      <c r="W1861" s="268">
        <f t="shared" si="42"/>
        <v>0</v>
      </c>
    </row>
    <row r="1862" spans="7:23" x14ac:dyDescent="0.2">
      <c r="G1862" s="10"/>
      <c r="H1862" s="2"/>
      <c r="I1862" s="2"/>
      <c r="J1862" s="2"/>
      <c r="K1862" s="2"/>
      <c r="L1862" s="2"/>
      <c r="M1862" s="3" t="s">
        <v>463</v>
      </c>
      <c r="N1862" s="5" t="s">
        <v>81</v>
      </c>
      <c r="O1862" s="5" t="s">
        <v>72</v>
      </c>
      <c r="P1862" s="2"/>
      <c r="Q1862" s="264">
        <f t="shared" si="43"/>
        <v>94123</v>
      </c>
      <c r="R1862" s="264">
        <f t="shared" si="43"/>
        <v>94123</v>
      </c>
      <c r="S1862" s="264">
        <f t="shared" si="43"/>
        <v>541653</v>
      </c>
      <c r="T1862" s="264">
        <f t="shared" si="43"/>
        <v>541653</v>
      </c>
      <c r="U1862" s="264">
        <f t="shared" si="43"/>
        <v>40147.495999999999</v>
      </c>
      <c r="V1862" s="1"/>
      <c r="W1862" s="268">
        <f t="shared" si="42"/>
        <v>416212</v>
      </c>
    </row>
    <row r="1863" spans="7:23" x14ac:dyDescent="0.2">
      <c r="G1863" s="10"/>
      <c r="H1863" s="2"/>
      <c r="I1863" s="2"/>
      <c r="J1863" s="2"/>
      <c r="K1863" s="2"/>
      <c r="L1863" s="2"/>
      <c r="M1863" s="3" t="s">
        <v>464</v>
      </c>
      <c r="N1863" s="5" t="s">
        <v>78</v>
      </c>
      <c r="O1863" s="5" t="s">
        <v>72</v>
      </c>
      <c r="P1863" s="2"/>
      <c r="Q1863" s="264">
        <f t="shared" si="43"/>
        <v>0</v>
      </c>
      <c r="R1863" s="264">
        <f t="shared" si="43"/>
        <v>0</v>
      </c>
      <c r="S1863" s="264">
        <f t="shared" si="43"/>
        <v>0</v>
      </c>
      <c r="T1863" s="264">
        <f t="shared" si="43"/>
        <v>0</v>
      </c>
      <c r="U1863" s="264">
        <f t="shared" si="43"/>
        <v>0</v>
      </c>
      <c r="V1863" s="1"/>
      <c r="W1863" s="268">
        <f t="shared" si="42"/>
        <v>0</v>
      </c>
    </row>
    <row r="1864" spans="7:23" x14ac:dyDescent="0.2">
      <c r="G1864" s="10"/>
      <c r="H1864" s="2"/>
      <c r="I1864" s="2"/>
      <c r="J1864" s="2"/>
      <c r="K1864" s="2"/>
      <c r="L1864" s="2"/>
      <c r="M1864" s="2"/>
      <c r="N1864" s="2"/>
      <c r="O1864" s="2"/>
      <c r="P1864" s="2"/>
      <c r="Q1864" s="264">
        <f t="shared" si="43"/>
        <v>0</v>
      </c>
      <c r="R1864" s="264">
        <f t="shared" si="43"/>
        <v>0</v>
      </c>
      <c r="S1864" s="264">
        <f t="shared" si="43"/>
        <v>0</v>
      </c>
      <c r="T1864" s="264">
        <f t="shared" si="43"/>
        <v>0</v>
      </c>
      <c r="U1864" s="264">
        <f t="shared" si="43"/>
        <v>0</v>
      </c>
      <c r="V1864" s="1"/>
      <c r="W1864" s="268">
        <f t="shared" si="42"/>
        <v>0</v>
      </c>
    </row>
    <row r="1865" spans="7:23" x14ac:dyDescent="0.2">
      <c r="G1865" s="10"/>
      <c r="H1865" s="2" t="s">
        <v>475</v>
      </c>
      <c r="I1865" s="2"/>
      <c r="J1865" s="2"/>
      <c r="K1865" s="2"/>
      <c r="L1865" s="2"/>
      <c r="M1865" s="3" t="s">
        <v>466</v>
      </c>
      <c r="N1865" s="4" t="s">
        <v>68</v>
      </c>
      <c r="O1865" s="4" t="s">
        <v>69</v>
      </c>
      <c r="P1865" s="2"/>
      <c r="Q1865" s="264">
        <f t="shared" si="43"/>
        <v>16711341</v>
      </c>
      <c r="R1865" s="264">
        <f t="shared" si="43"/>
        <v>16711341</v>
      </c>
      <c r="S1865" s="264">
        <f t="shared" si="43"/>
        <v>8513791</v>
      </c>
      <c r="T1865" s="264">
        <f t="shared" si="43"/>
        <v>8513791</v>
      </c>
      <c r="U1865" s="264">
        <f t="shared" si="43"/>
        <v>728280</v>
      </c>
      <c r="V1865" s="1"/>
      <c r="W1865" s="268">
        <f t="shared" si="42"/>
        <v>0</v>
      </c>
    </row>
    <row r="1866" spans="7:23" x14ac:dyDescent="0.2">
      <c r="G1866" s="10"/>
      <c r="H1866" s="2"/>
      <c r="I1866" s="2"/>
      <c r="J1866" s="2"/>
      <c r="K1866" s="2"/>
      <c r="L1866" s="2"/>
      <c r="M1866" s="3" t="s">
        <v>469</v>
      </c>
      <c r="N1866" s="4" t="s">
        <v>20</v>
      </c>
      <c r="O1866" s="4" t="s">
        <v>69</v>
      </c>
      <c r="P1866" s="2"/>
      <c r="Q1866" s="264">
        <f t="shared" si="43"/>
        <v>1960170</v>
      </c>
      <c r="R1866" s="264">
        <f t="shared" si="43"/>
        <v>1510947</v>
      </c>
      <c r="S1866" s="264">
        <f t="shared" si="43"/>
        <v>15785934</v>
      </c>
      <c r="T1866" s="264">
        <f t="shared" si="43"/>
        <v>12213853</v>
      </c>
      <c r="U1866" s="264">
        <f t="shared" si="43"/>
        <v>712771.02799999993</v>
      </c>
      <c r="V1866" s="1"/>
      <c r="W1866" s="268">
        <f t="shared" si="42"/>
        <v>0</v>
      </c>
    </row>
    <row r="1867" spans="7:23" x14ac:dyDescent="0.2">
      <c r="G1867" s="10"/>
      <c r="H1867" s="2"/>
      <c r="I1867" s="2"/>
      <c r="J1867" s="2"/>
      <c r="K1867" s="2"/>
      <c r="L1867" s="2"/>
      <c r="M1867" s="3" t="s">
        <v>465</v>
      </c>
      <c r="N1867" s="5" t="s">
        <v>164</v>
      </c>
      <c r="O1867" s="5" t="s">
        <v>75</v>
      </c>
      <c r="P1867" s="2"/>
      <c r="Q1867" s="264">
        <f t="shared" si="43"/>
        <v>0</v>
      </c>
      <c r="R1867" s="264">
        <f t="shared" si="43"/>
        <v>0</v>
      </c>
      <c r="S1867" s="264">
        <f t="shared" si="43"/>
        <v>0</v>
      </c>
      <c r="T1867" s="264">
        <f t="shared" si="43"/>
        <v>0</v>
      </c>
      <c r="U1867" s="264">
        <f t="shared" si="43"/>
        <v>0</v>
      </c>
      <c r="V1867" s="1"/>
      <c r="W1867" s="268">
        <f t="shared" si="42"/>
        <v>0</v>
      </c>
    </row>
    <row r="1868" spans="7:23" x14ac:dyDescent="0.2">
      <c r="G1868" s="10"/>
      <c r="H1868" s="2"/>
      <c r="I1868" s="2"/>
      <c r="J1868" s="2"/>
      <c r="K1868" s="2"/>
      <c r="L1868" s="2"/>
      <c r="M1868" s="3" t="s">
        <v>474</v>
      </c>
      <c r="N1868" s="5" t="s">
        <v>74</v>
      </c>
      <c r="O1868" s="5" t="s">
        <v>75</v>
      </c>
      <c r="P1868" s="2"/>
      <c r="Q1868" s="264">
        <f t="shared" si="43"/>
        <v>763280</v>
      </c>
      <c r="R1868" s="264">
        <f t="shared" si="43"/>
        <v>651551</v>
      </c>
      <c r="S1868" s="264">
        <f t="shared" si="43"/>
        <v>7810480</v>
      </c>
      <c r="T1868" s="264">
        <f t="shared" si="43"/>
        <v>6771390</v>
      </c>
      <c r="U1868" s="264">
        <f t="shared" si="43"/>
        <v>432119.73</v>
      </c>
      <c r="V1868" s="1"/>
      <c r="W1868" s="268">
        <f t="shared" si="42"/>
        <v>0</v>
      </c>
    </row>
    <row r="1869" spans="7:23" x14ac:dyDescent="0.2">
      <c r="G1869" s="10"/>
      <c r="H1869" s="2"/>
      <c r="I1869" s="2"/>
      <c r="J1869" s="2"/>
      <c r="K1869" s="2"/>
      <c r="L1869" s="35"/>
      <c r="M1869" s="28" t="s">
        <v>523</v>
      </c>
      <c r="N1869" s="5" t="s">
        <v>502</v>
      </c>
      <c r="O1869" s="5" t="s">
        <v>54</v>
      </c>
      <c r="P1869" s="35"/>
      <c r="Q1869" s="264">
        <f t="shared" si="43"/>
        <v>0</v>
      </c>
      <c r="R1869" s="264">
        <f t="shared" si="43"/>
        <v>0</v>
      </c>
      <c r="S1869" s="264">
        <f t="shared" si="43"/>
        <v>0</v>
      </c>
      <c r="T1869" s="264">
        <f t="shared" si="43"/>
        <v>0</v>
      </c>
      <c r="U1869" s="264">
        <f t="shared" si="43"/>
        <v>0</v>
      </c>
      <c r="V1869" s="1"/>
      <c r="W1869" s="268">
        <f t="shared" si="42"/>
        <v>0</v>
      </c>
    </row>
    <row r="1870" spans="7:23" x14ac:dyDescent="0.2">
      <c r="G1870" s="10"/>
      <c r="H1870" s="2"/>
      <c r="I1870" s="2"/>
      <c r="J1870" s="2"/>
      <c r="K1870" s="2"/>
      <c r="L1870" s="35"/>
      <c r="M1870" s="28" t="s">
        <v>522</v>
      </c>
      <c r="N1870" s="5" t="s">
        <v>73</v>
      </c>
      <c r="O1870" s="5" t="s">
        <v>54</v>
      </c>
      <c r="P1870" s="35"/>
      <c r="Q1870" s="264">
        <f t="shared" si="43"/>
        <v>0</v>
      </c>
      <c r="R1870" s="264">
        <f t="shared" si="43"/>
        <v>0</v>
      </c>
      <c r="S1870" s="264">
        <f t="shared" si="43"/>
        <v>0</v>
      </c>
      <c r="T1870" s="264">
        <f t="shared" si="43"/>
        <v>0</v>
      </c>
      <c r="U1870" s="264">
        <f t="shared" si="43"/>
        <v>0</v>
      </c>
      <c r="V1870" s="1"/>
      <c r="W1870" s="268">
        <f t="shared" si="42"/>
        <v>0</v>
      </c>
    </row>
    <row r="1871" spans="7:23" x14ac:dyDescent="0.2">
      <c r="G1871" s="11"/>
      <c r="H1871" s="12"/>
      <c r="I1871" s="12"/>
      <c r="J1871" s="12"/>
      <c r="K1871" s="12"/>
      <c r="L1871" s="12"/>
      <c r="M1871" s="12"/>
      <c r="N1871" s="12"/>
      <c r="O1871" s="13"/>
      <c r="P1871" s="12"/>
      <c r="Q1871" s="265">
        <f>SUM(Q1851:Q1870)</f>
        <v>407268727</v>
      </c>
      <c r="R1871" s="265">
        <f>SUM(R1851:R1870)</f>
        <v>382634973</v>
      </c>
      <c r="S1871" s="265">
        <f>SUM(S1851:S1870)</f>
        <v>457042269</v>
      </c>
      <c r="T1871" s="265">
        <f>SUM(T1851:T1870)</f>
        <v>424142192</v>
      </c>
      <c r="U1871" s="266">
        <f>SUM(U1851:U1870)</f>
        <v>49730819.851000004</v>
      </c>
      <c r="V1871" s="1"/>
      <c r="W1871" s="23"/>
    </row>
    <row r="1872" spans="7:23" x14ac:dyDescent="0.2">
      <c r="Q1872" s="23"/>
      <c r="R1872" s="23"/>
      <c r="S1872" s="23"/>
      <c r="T1872" s="23"/>
      <c r="U1872" s="23"/>
      <c r="V1872" s="1"/>
      <c r="W1872" s="23"/>
    </row>
    <row r="1873" spans="7:23" x14ac:dyDescent="0.2">
      <c r="G1873" s="6" t="s">
        <v>140</v>
      </c>
      <c r="H1873" s="7" t="s">
        <v>476</v>
      </c>
      <c r="I1873" s="7"/>
      <c r="J1873" s="7"/>
      <c r="K1873" s="7"/>
      <c r="L1873" s="7"/>
      <c r="M1873" s="8" t="s">
        <v>470</v>
      </c>
      <c r="N1873" s="9" t="s">
        <v>48</v>
      </c>
      <c r="O1873" s="9" t="s">
        <v>49</v>
      </c>
      <c r="P1873" s="7"/>
      <c r="Q1873" s="264">
        <f t="shared" ref="Q1873:U1882" si="44">SUMIFS(Q$6:Q$1761,$K$6:$K$1761, "&lt;4",$G$6:$G$1761,$G$1873,$N$6:$N$1761,$N1873)</f>
        <v>0</v>
      </c>
      <c r="R1873" s="264">
        <f t="shared" si="44"/>
        <v>0</v>
      </c>
      <c r="S1873" s="264">
        <f t="shared" si="44"/>
        <v>0</v>
      </c>
      <c r="T1873" s="264">
        <f t="shared" si="44"/>
        <v>0</v>
      </c>
      <c r="U1873" s="264">
        <f t="shared" si="44"/>
        <v>0</v>
      </c>
      <c r="V1873" s="1"/>
      <c r="W1873" s="268">
        <f t="shared" ref="W1873:W1890" si="45">SUMIFS(T$6:T$1761,$K$6:$K$1761, "&lt;4",$G$6:$G$1761,$G$1873,$N$6:$N$1761,$N1873, $W$6:$W$1761, "=x")</f>
        <v>0</v>
      </c>
    </row>
    <row r="1874" spans="7:23" x14ac:dyDescent="0.2">
      <c r="G1874" s="10"/>
      <c r="H1874" s="2"/>
      <c r="I1874" s="2"/>
      <c r="J1874" s="2"/>
      <c r="K1874" s="2"/>
      <c r="L1874" s="2"/>
      <c r="M1874" s="3" t="s">
        <v>471</v>
      </c>
      <c r="N1874" s="4" t="s">
        <v>53</v>
      </c>
      <c r="O1874" s="4" t="s">
        <v>49</v>
      </c>
      <c r="P1874" s="2"/>
      <c r="Q1874" s="264">
        <f t="shared" si="44"/>
        <v>0</v>
      </c>
      <c r="R1874" s="264">
        <f t="shared" si="44"/>
        <v>0</v>
      </c>
      <c r="S1874" s="264">
        <f t="shared" si="44"/>
        <v>0</v>
      </c>
      <c r="T1874" s="264">
        <f t="shared" si="44"/>
        <v>0</v>
      </c>
      <c r="U1874" s="264">
        <f t="shared" si="44"/>
        <v>0</v>
      </c>
      <c r="V1874" s="1"/>
      <c r="W1874" s="268">
        <f t="shared" si="45"/>
        <v>0</v>
      </c>
    </row>
    <row r="1875" spans="7:23" x14ac:dyDescent="0.2">
      <c r="G1875" s="10"/>
      <c r="H1875" s="2"/>
      <c r="I1875" s="2"/>
      <c r="J1875" s="2"/>
      <c r="K1875" s="2"/>
      <c r="L1875" s="2"/>
      <c r="M1875" s="3" t="s">
        <v>459</v>
      </c>
      <c r="N1875" s="4" t="s">
        <v>51</v>
      </c>
      <c r="O1875" s="4" t="s">
        <v>51</v>
      </c>
      <c r="P1875" s="2"/>
      <c r="Q1875" s="264">
        <f t="shared" si="44"/>
        <v>78769</v>
      </c>
      <c r="R1875" s="264">
        <f t="shared" si="44"/>
        <v>78769</v>
      </c>
      <c r="S1875" s="264">
        <f t="shared" si="44"/>
        <v>457039</v>
      </c>
      <c r="T1875" s="264">
        <f t="shared" si="44"/>
        <v>457039</v>
      </c>
      <c r="U1875" s="264">
        <f t="shared" si="44"/>
        <v>55888.547000000006</v>
      </c>
      <c r="V1875"/>
      <c r="W1875" s="268">
        <f t="shared" si="45"/>
        <v>426146</v>
      </c>
    </row>
    <row r="1876" spans="7:23" x14ac:dyDescent="0.2">
      <c r="G1876" s="10"/>
      <c r="H1876" s="2"/>
      <c r="I1876" s="2"/>
      <c r="J1876" s="2"/>
      <c r="K1876" s="2"/>
      <c r="L1876" s="2"/>
      <c r="M1876" s="3" t="s">
        <v>458</v>
      </c>
      <c r="N1876" s="4" t="s">
        <v>44</v>
      </c>
      <c r="O1876" s="4" t="s">
        <v>44</v>
      </c>
      <c r="P1876" s="2"/>
      <c r="Q1876" s="264">
        <f t="shared" si="44"/>
        <v>50820321</v>
      </c>
      <c r="R1876" s="264">
        <f t="shared" si="44"/>
        <v>50820321</v>
      </c>
      <c r="S1876" s="264">
        <f t="shared" si="44"/>
        <v>52231123</v>
      </c>
      <c r="T1876" s="264">
        <f t="shared" si="44"/>
        <v>52231123</v>
      </c>
      <c r="U1876" s="264">
        <f t="shared" si="44"/>
        <v>6996378.4800000004</v>
      </c>
      <c r="V1876"/>
      <c r="W1876" s="268">
        <f t="shared" si="45"/>
        <v>52231123</v>
      </c>
    </row>
    <row r="1877" spans="7:23" x14ac:dyDescent="0.2">
      <c r="G1877" s="10"/>
      <c r="H1877" s="2"/>
      <c r="I1877" s="2"/>
      <c r="J1877" s="2"/>
      <c r="K1877" s="2"/>
      <c r="L1877" s="2"/>
      <c r="M1877" s="3" t="s">
        <v>467</v>
      </c>
      <c r="N1877" s="4" t="s">
        <v>165</v>
      </c>
      <c r="O1877" s="4" t="s">
        <v>54</v>
      </c>
      <c r="P1877" s="2"/>
      <c r="Q1877" s="264">
        <f t="shared" si="44"/>
        <v>0</v>
      </c>
      <c r="R1877" s="264">
        <f t="shared" si="44"/>
        <v>0</v>
      </c>
      <c r="S1877" s="264">
        <f t="shared" si="44"/>
        <v>0</v>
      </c>
      <c r="T1877" s="264">
        <f t="shared" si="44"/>
        <v>0</v>
      </c>
      <c r="U1877" s="264">
        <f t="shared" si="44"/>
        <v>0</v>
      </c>
      <c r="V1877" s="1"/>
      <c r="W1877" s="268">
        <f t="shared" si="45"/>
        <v>0</v>
      </c>
    </row>
    <row r="1878" spans="7:23" x14ac:dyDescent="0.2">
      <c r="G1878" s="10"/>
      <c r="H1878" s="2"/>
      <c r="I1878" s="2"/>
      <c r="J1878" s="2"/>
      <c r="K1878" s="2"/>
      <c r="L1878" s="2"/>
      <c r="M1878" s="3" t="s">
        <v>472</v>
      </c>
      <c r="N1878" s="4" t="s">
        <v>21</v>
      </c>
      <c r="O1878" s="4" t="s">
        <v>87</v>
      </c>
      <c r="P1878" s="2"/>
      <c r="Q1878" s="264">
        <f t="shared" si="44"/>
        <v>0</v>
      </c>
      <c r="R1878" s="264">
        <f t="shared" si="44"/>
        <v>0</v>
      </c>
      <c r="S1878" s="264">
        <f t="shared" si="44"/>
        <v>0</v>
      </c>
      <c r="T1878" s="264">
        <f t="shared" si="44"/>
        <v>0</v>
      </c>
      <c r="U1878" s="264">
        <f t="shared" si="44"/>
        <v>0</v>
      </c>
      <c r="V1878" s="1"/>
      <c r="W1878" s="268">
        <f t="shared" si="45"/>
        <v>0</v>
      </c>
    </row>
    <row r="1879" spans="7:23" x14ac:dyDescent="0.2">
      <c r="G1879" s="10"/>
      <c r="H1879" s="2"/>
      <c r="I1879" s="2"/>
      <c r="J1879" s="2"/>
      <c r="K1879" s="2"/>
      <c r="L1879" s="2"/>
      <c r="M1879" s="3" t="s">
        <v>473</v>
      </c>
      <c r="N1879" s="4" t="s">
        <v>87</v>
      </c>
      <c r="O1879" s="4" t="s">
        <v>87</v>
      </c>
      <c r="P1879" s="2"/>
      <c r="Q1879" s="264">
        <f t="shared" si="44"/>
        <v>0</v>
      </c>
      <c r="R1879" s="264">
        <f t="shared" si="44"/>
        <v>0</v>
      </c>
      <c r="S1879" s="264">
        <f t="shared" si="44"/>
        <v>0</v>
      </c>
      <c r="T1879" s="264">
        <f t="shared" si="44"/>
        <v>0</v>
      </c>
      <c r="U1879" s="264">
        <f t="shared" si="44"/>
        <v>0</v>
      </c>
      <c r="V1879" s="1"/>
      <c r="W1879" s="268">
        <f t="shared" si="45"/>
        <v>0</v>
      </c>
    </row>
    <row r="1880" spans="7:23" x14ac:dyDescent="0.2">
      <c r="G1880" s="10"/>
      <c r="H1880" s="2"/>
      <c r="I1880" s="2"/>
      <c r="J1880" s="2"/>
      <c r="K1880" s="2"/>
      <c r="L1880" s="2"/>
      <c r="M1880" s="3" t="s">
        <v>468</v>
      </c>
      <c r="N1880" s="5" t="s">
        <v>480</v>
      </c>
      <c r="O1880" s="5" t="s">
        <v>87</v>
      </c>
      <c r="P1880" s="2"/>
      <c r="Q1880" s="264">
        <f t="shared" si="44"/>
        <v>0</v>
      </c>
      <c r="R1880" s="264">
        <f t="shared" si="44"/>
        <v>0</v>
      </c>
      <c r="S1880" s="264">
        <f t="shared" si="44"/>
        <v>0</v>
      </c>
      <c r="T1880" s="264">
        <f t="shared" si="44"/>
        <v>0</v>
      </c>
      <c r="U1880" s="264">
        <f t="shared" si="44"/>
        <v>0</v>
      </c>
      <c r="V1880" s="1"/>
      <c r="W1880" s="268">
        <f t="shared" si="45"/>
        <v>0</v>
      </c>
    </row>
    <row r="1881" spans="7:23" x14ac:dyDescent="0.2">
      <c r="G1881" s="10"/>
      <c r="H1881" s="2"/>
      <c r="I1881" s="2"/>
      <c r="J1881" s="2"/>
      <c r="K1881" s="2"/>
      <c r="L1881" s="2"/>
      <c r="M1881" s="3" t="s">
        <v>461</v>
      </c>
      <c r="N1881" s="4" t="s">
        <v>70</v>
      </c>
      <c r="O1881" s="4" t="s">
        <v>70</v>
      </c>
      <c r="P1881" s="2"/>
      <c r="Q1881" s="264">
        <f t="shared" si="44"/>
        <v>0</v>
      </c>
      <c r="R1881" s="264">
        <f t="shared" si="44"/>
        <v>0</v>
      </c>
      <c r="S1881" s="264">
        <f t="shared" si="44"/>
        <v>0</v>
      </c>
      <c r="T1881" s="264">
        <f t="shared" si="44"/>
        <v>0</v>
      </c>
      <c r="U1881" s="264">
        <f t="shared" si="44"/>
        <v>0</v>
      </c>
      <c r="V1881" s="1"/>
      <c r="W1881" s="268">
        <f t="shared" si="45"/>
        <v>0</v>
      </c>
    </row>
    <row r="1882" spans="7:23" x14ac:dyDescent="0.2">
      <c r="G1882" s="10"/>
      <c r="H1882" s="2"/>
      <c r="I1882" s="2"/>
      <c r="J1882" s="2"/>
      <c r="K1882" s="2"/>
      <c r="L1882" s="2"/>
      <c r="M1882" s="3" t="s">
        <v>460</v>
      </c>
      <c r="N1882" s="4" t="s">
        <v>66</v>
      </c>
      <c r="O1882" s="4" t="s">
        <v>66</v>
      </c>
      <c r="P1882" s="2"/>
      <c r="Q1882" s="264">
        <f t="shared" si="44"/>
        <v>0</v>
      </c>
      <c r="R1882" s="264">
        <f t="shared" si="44"/>
        <v>0</v>
      </c>
      <c r="S1882" s="264">
        <f t="shared" si="44"/>
        <v>0</v>
      </c>
      <c r="T1882" s="264">
        <f t="shared" si="44"/>
        <v>0</v>
      </c>
      <c r="U1882" s="264">
        <f t="shared" si="44"/>
        <v>0</v>
      </c>
      <c r="V1882" s="1"/>
      <c r="W1882" s="268">
        <f t="shared" si="45"/>
        <v>0</v>
      </c>
    </row>
    <row r="1883" spans="7:23" x14ac:dyDescent="0.2">
      <c r="G1883" s="10"/>
      <c r="H1883" s="2"/>
      <c r="I1883" s="2"/>
      <c r="J1883" s="2"/>
      <c r="K1883" s="2"/>
      <c r="L1883" s="2"/>
      <c r="M1883" s="3" t="s">
        <v>462</v>
      </c>
      <c r="N1883" s="5" t="s">
        <v>71</v>
      </c>
      <c r="O1883" s="4" t="s">
        <v>72</v>
      </c>
      <c r="P1883" s="2"/>
      <c r="Q1883" s="264">
        <f t="shared" ref="Q1883:U1890" si="46">SUMIFS(Q$6:Q$1761,$K$6:$K$1761, "&lt;4",$G$6:$G$1761,$G$1873,$N$6:$N$1761,$N1883)</f>
        <v>0</v>
      </c>
      <c r="R1883" s="264">
        <f t="shared" si="46"/>
        <v>0</v>
      </c>
      <c r="S1883" s="264">
        <f t="shared" si="46"/>
        <v>0</v>
      </c>
      <c r="T1883" s="264">
        <f t="shared" si="46"/>
        <v>0</v>
      </c>
      <c r="U1883" s="264">
        <f t="shared" si="46"/>
        <v>0</v>
      </c>
      <c r="V1883" s="1"/>
      <c r="W1883" s="268">
        <f t="shared" si="45"/>
        <v>0</v>
      </c>
    </row>
    <row r="1884" spans="7:23" x14ac:dyDescent="0.2">
      <c r="G1884" s="10"/>
      <c r="H1884" s="2"/>
      <c r="I1884" s="2"/>
      <c r="J1884" s="2"/>
      <c r="K1884" s="2"/>
      <c r="L1884" s="2"/>
      <c r="M1884" s="3" t="s">
        <v>463</v>
      </c>
      <c r="N1884" s="5" t="s">
        <v>81</v>
      </c>
      <c r="O1884" s="5" t="s">
        <v>72</v>
      </c>
      <c r="P1884" s="2"/>
      <c r="Q1884" s="264">
        <f t="shared" si="46"/>
        <v>0</v>
      </c>
      <c r="R1884" s="264">
        <f t="shared" si="46"/>
        <v>0</v>
      </c>
      <c r="S1884" s="264">
        <f t="shared" si="46"/>
        <v>0</v>
      </c>
      <c r="T1884" s="264">
        <f t="shared" si="46"/>
        <v>0</v>
      </c>
      <c r="U1884" s="264">
        <f t="shared" si="46"/>
        <v>0</v>
      </c>
      <c r="V1884" s="1"/>
      <c r="W1884" s="268">
        <f t="shared" si="45"/>
        <v>0</v>
      </c>
    </row>
    <row r="1885" spans="7:23" x14ac:dyDescent="0.2">
      <c r="G1885" s="10"/>
      <c r="H1885" s="2"/>
      <c r="I1885" s="2"/>
      <c r="J1885" s="2"/>
      <c r="K1885" s="2"/>
      <c r="L1885" s="2"/>
      <c r="M1885" s="3" t="s">
        <v>464</v>
      </c>
      <c r="N1885" s="5" t="s">
        <v>78</v>
      </c>
      <c r="O1885" s="5" t="s">
        <v>72</v>
      </c>
      <c r="P1885" s="2"/>
      <c r="Q1885" s="264">
        <f t="shared" si="46"/>
        <v>0</v>
      </c>
      <c r="R1885" s="264">
        <f t="shared" si="46"/>
        <v>0</v>
      </c>
      <c r="S1885" s="264">
        <f t="shared" si="46"/>
        <v>0</v>
      </c>
      <c r="T1885" s="264">
        <f t="shared" si="46"/>
        <v>0</v>
      </c>
      <c r="U1885" s="264">
        <f t="shared" si="46"/>
        <v>0</v>
      </c>
      <c r="V1885" s="1"/>
      <c r="W1885" s="268">
        <f t="shared" si="45"/>
        <v>0</v>
      </c>
    </row>
    <row r="1886" spans="7:23" x14ac:dyDescent="0.2">
      <c r="G1886" s="10"/>
      <c r="H1886" s="2"/>
      <c r="I1886" s="2"/>
      <c r="J1886" s="2"/>
      <c r="K1886" s="2"/>
      <c r="L1886" s="2"/>
      <c r="M1886" s="2"/>
      <c r="N1886" s="2"/>
      <c r="O1886" s="2"/>
      <c r="P1886" s="2"/>
      <c r="Q1886" s="264">
        <f t="shared" si="46"/>
        <v>0</v>
      </c>
      <c r="R1886" s="264">
        <f t="shared" si="46"/>
        <v>0</v>
      </c>
      <c r="S1886" s="264">
        <f t="shared" si="46"/>
        <v>0</v>
      </c>
      <c r="T1886" s="264">
        <f t="shared" si="46"/>
        <v>0</v>
      </c>
      <c r="U1886" s="264">
        <f t="shared" si="46"/>
        <v>0</v>
      </c>
      <c r="V1886" s="1"/>
      <c r="W1886" s="268">
        <f t="shared" si="45"/>
        <v>0</v>
      </c>
    </row>
    <row r="1887" spans="7:23" x14ac:dyDescent="0.2">
      <c r="G1887" s="10"/>
      <c r="H1887" s="2" t="s">
        <v>475</v>
      </c>
      <c r="I1887" s="2"/>
      <c r="J1887" s="2"/>
      <c r="K1887" s="2"/>
      <c r="L1887" s="2"/>
      <c r="M1887" s="3" t="s">
        <v>466</v>
      </c>
      <c r="N1887" s="4" t="s">
        <v>68</v>
      </c>
      <c r="O1887" s="4" t="s">
        <v>69</v>
      </c>
      <c r="P1887" s="2"/>
      <c r="Q1887" s="264">
        <f t="shared" si="46"/>
        <v>4061256</v>
      </c>
      <c r="R1887" s="264">
        <f t="shared" si="46"/>
        <v>4061256</v>
      </c>
      <c r="S1887" s="264">
        <f t="shared" si="46"/>
        <v>1949574</v>
      </c>
      <c r="T1887" s="264">
        <f t="shared" si="46"/>
        <v>1949574</v>
      </c>
      <c r="U1887" s="264">
        <f t="shared" si="46"/>
        <v>202984.13999999998</v>
      </c>
      <c r="V1887" s="1"/>
      <c r="W1887" s="268">
        <f t="shared" si="45"/>
        <v>0</v>
      </c>
    </row>
    <row r="1888" spans="7:23" x14ac:dyDescent="0.2">
      <c r="G1888" s="10"/>
      <c r="H1888" s="2"/>
      <c r="I1888" s="2"/>
      <c r="J1888" s="2"/>
      <c r="K1888" s="2"/>
      <c r="L1888" s="2"/>
      <c r="M1888" s="3" t="s">
        <v>469</v>
      </c>
      <c r="N1888" s="4" t="s">
        <v>20</v>
      </c>
      <c r="O1888" s="4" t="s">
        <v>69</v>
      </c>
      <c r="P1888" s="2"/>
      <c r="Q1888" s="264">
        <f t="shared" si="46"/>
        <v>0</v>
      </c>
      <c r="R1888" s="264">
        <f t="shared" si="46"/>
        <v>0</v>
      </c>
      <c r="S1888" s="264">
        <f t="shared" si="46"/>
        <v>0</v>
      </c>
      <c r="T1888" s="264">
        <f t="shared" si="46"/>
        <v>0</v>
      </c>
      <c r="U1888" s="264">
        <f t="shared" si="46"/>
        <v>0</v>
      </c>
      <c r="V1888" s="1"/>
      <c r="W1888" s="268">
        <f t="shared" si="45"/>
        <v>0</v>
      </c>
    </row>
    <row r="1889" spans="7:23" x14ac:dyDescent="0.2">
      <c r="G1889" s="10"/>
      <c r="H1889" s="2"/>
      <c r="I1889" s="2"/>
      <c r="J1889" s="2"/>
      <c r="K1889" s="2"/>
      <c r="L1889" s="2"/>
      <c r="M1889" s="3" t="s">
        <v>465</v>
      </c>
      <c r="N1889" s="5" t="s">
        <v>164</v>
      </c>
      <c r="O1889" s="5" t="s">
        <v>75</v>
      </c>
      <c r="P1889" s="2"/>
      <c r="Q1889" s="264">
        <f t="shared" si="46"/>
        <v>0</v>
      </c>
      <c r="R1889" s="264">
        <f t="shared" si="46"/>
        <v>0</v>
      </c>
      <c r="S1889" s="264">
        <f t="shared" si="46"/>
        <v>0</v>
      </c>
      <c r="T1889" s="264">
        <f t="shared" si="46"/>
        <v>0</v>
      </c>
      <c r="U1889" s="264">
        <f t="shared" si="46"/>
        <v>0</v>
      </c>
      <c r="V1889" s="1"/>
      <c r="W1889" s="268">
        <f t="shared" si="45"/>
        <v>0</v>
      </c>
    </row>
    <row r="1890" spans="7:23" x14ac:dyDescent="0.2">
      <c r="G1890" s="10"/>
      <c r="H1890" s="2"/>
      <c r="I1890" s="2"/>
      <c r="J1890" s="2"/>
      <c r="K1890" s="2"/>
      <c r="L1890" s="2"/>
      <c r="M1890" s="3" t="s">
        <v>474</v>
      </c>
      <c r="N1890" s="5" t="s">
        <v>74</v>
      </c>
      <c r="O1890" s="5" t="s">
        <v>75</v>
      </c>
      <c r="P1890" s="2"/>
      <c r="Q1890" s="264">
        <f t="shared" si="46"/>
        <v>0</v>
      </c>
      <c r="R1890" s="264">
        <f t="shared" si="46"/>
        <v>0</v>
      </c>
      <c r="S1890" s="264">
        <f t="shared" si="46"/>
        <v>0</v>
      </c>
      <c r="T1890" s="264">
        <f t="shared" si="46"/>
        <v>0</v>
      </c>
      <c r="U1890" s="264">
        <f t="shared" si="46"/>
        <v>0</v>
      </c>
      <c r="V1890" s="1"/>
      <c r="W1890" s="268">
        <f t="shared" si="45"/>
        <v>0</v>
      </c>
    </row>
    <row r="1891" spans="7:23" x14ac:dyDescent="0.2">
      <c r="G1891" s="11"/>
      <c r="H1891" s="12"/>
      <c r="I1891" s="12"/>
      <c r="J1891" s="12"/>
      <c r="K1891" s="12"/>
      <c r="L1891" s="12"/>
      <c r="M1891" s="12"/>
      <c r="N1891" s="12"/>
      <c r="O1891" s="13"/>
      <c r="P1891" s="12"/>
      <c r="Q1891" s="265">
        <f>SUM(Q1873:Q1890)</f>
        <v>54960346</v>
      </c>
      <c r="R1891" s="265">
        <f>SUM(R1873:R1890)</f>
        <v>54960346</v>
      </c>
      <c r="S1891" s="265">
        <f>SUM(S1873:S1890)</f>
        <v>54637736</v>
      </c>
      <c r="T1891" s="265">
        <f>SUM(T1873:T1890)</f>
        <v>54637736</v>
      </c>
      <c r="U1891" s="266">
        <f>SUM(U1873:U1890)</f>
        <v>7255251.1670000004</v>
      </c>
      <c r="V1891" s="1"/>
      <c r="W1891" s="23"/>
    </row>
    <row r="1892" spans="7:23" x14ac:dyDescent="0.2">
      <c r="G1892" s="178"/>
      <c r="H1892" s="178"/>
      <c r="I1892" s="178"/>
      <c r="J1892" s="178"/>
      <c r="K1892" s="178"/>
      <c r="L1892" s="178"/>
      <c r="M1892" s="178"/>
      <c r="N1892" s="178"/>
      <c r="O1892" s="178"/>
      <c r="P1892" s="178"/>
      <c r="Q1892" s="180"/>
      <c r="R1892" s="180"/>
      <c r="S1892" s="180"/>
      <c r="T1892" s="180"/>
      <c r="U1892" s="180"/>
      <c r="V1892" s="179"/>
      <c r="W1892" s="23"/>
    </row>
    <row r="1893" spans="7:23" x14ac:dyDescent="0.2">
      <c r="G1893" s="6" t="s">
        <v>94</v>
      </c>
      <c r="H1893" s="7" t="s">
        <v>476</v>
      </c>
      <c r="I1893" s="7"/>
      <c r="J1893" s="7"/>
      <c r="K1893" s="7"/>
      <c r="L1893" s="7"/>
      <c r="M1893" s="8" t="s">
        <v>470</v>
      </c>
      <c r="N1893" s="9" t="s">
        <v>48</v>
      </c>
      <c r="O1893" s="9" t="s">
        <v>49</v>
      </c>
      <c r="P1893" s="7"/>
      <c r="Q1893" s="264">
        <f t="shared" ref="Q1893:U1902" si="47">SUMIFS(Q$6:Q$1761,$K$6:$K$1761, "&lt;4",$G$6:$G$1761,$G$1893,$N$6:$N$1761,$N1893)</f>
        <v>0</v>
      </c>
      <c r="R1893" s="264">
        <f t="shared" si="47"/>
        <v>0</v>
      </c>
      <c r="S1893" s="264">
        <f t="shared" si="47"/>
        <v>0</v>
      </c>
      <c r="T1893" s="264">
        <f t="shared" si="47"/>
        <v>0</v>
      </c>
      <c r="U1893" s="264">
        <f t="shared" si="47"/>
        <v>0</v>
      </c>
      <c r="V1893" s="1"/>
      <c r="W1893" s="268">
        <f t="shared" ref="W1893:W1910" si="48">SUMIFS(T$6:T$1761,$K$6:$K$1761, "&lt;4",$G$6:$G$1761,$G$1893,$N$6:$N$1761,$N1893, $W$6:$W$1761, "=x")</f>
        <v>0</v>
      </c>
    </row>
    <row r="1894" spans="7:23" x14ac:dyDescent="0.2">
      <c r="G1894" s="10"/>
      <c r="H1894" s="2"/>
      <c r="I1894" s="2"/>
      <c r="J1894" s="2"/>
      <c r="K1894" s="2"/>
      <c r="L1894" s="2"/>
      <c r="M1894" s="3" t="s">
        <v>471</v>
      </c>
      <c r="N1894" s="4" t="s">
        <v>53</v>
      </c>
      <c r="O1894" s="4" t="s">
        <v>49</v>
      </c>
      <c r="P1894" s="2"/>
      <c r="Q1894" s="264">
        <f t="shared" si="47"/>
        <v>0</v>
      </c>
      <c r="R1894" s="264">
        <f t="shared" si="47"/>
        <v>0</v>
      </c>
      <c r="S1894" s="264">
        <f t="shared" si="47"/>
        <v>0</v>
      </c>
      <c r="T1894" s="264">
        <f t="shared" si="47"/>
        <v>0</v>
      </c>
      <c r="U1894" s="264">
        <f t="shared" si="47"/>
        <v>0</v>
      </c>
      <c r="V1894" s="1"/>
      <c r="W1894" s="268">
        <f t="shared" si="48"/>
        <v>0</v>
      </c>
    </row>
    <row r="1895" spans="7:23" x14ac:dyDescent="0.2">
      <c r="G1895" s="10"/>
      <c r="H1895" s="2"/>
      <c r="I1895" s="2"/>
      <c r="J1895" s="2"/>
      <c r="K1895" s="2"/>
      <c r="L1895" s="2"/>
      <c r="M1895" s="3" t="s">
        <v>459</v>
      </c>
      <c r="N1895" s="4" t="s">
        <v>51</v>
      </c>
      <c r="O1895" s="4" t="s">
        <v>51</v>
      </c>
      <c r="P1895" s="2"/>
      <c r="Q1895" s="264">
        <f t="shared" si="47"/>
        <v>15031</v>
      </c>
      <c r="R1895" s="264">
        <f t="shared" si="47"/>
        <v>15031</v>
      </c>
      <c r="S1895" s="264">
        <f t="shared" si="47"/>
        <v>87076</v>
      </c>
      <c r="T1895" s="264">
        <f t="shared" si="47"/>
        <v>87076</v>
      </c>
      <c r="U1895" s="264">
        <f t="shared" si="47"/>
        <v>4159</v>
      </c>
      <c r="V1895" s="1"/>
      <c r="W1895" s="268">
        <f t="shared" si="48"/>
        <v>8353</v>
      </c>
    </row>
    <row r="1896" spans="7:23" x14ac:dyDescent="0.2">
      <c r="G1896" s="10"/>
      <c r="H1896" s="2"/>
      <c r="I1896" s="2"/>
      <c r="J1896" s="2"/>
      <c r="K1896" s="2"/>
      <c r="L1896" s="2"/>
      <c r="M1896" s="3" t="s">
        <v>458</v>
      </c>
      <c r="N1896" s="4" t="s">
        <v>44</v>
      </c>
      <c r="O1896" s="4" t="s">
        <v>44</v>
      </c>
      <c r="P1896" s="2"/>
      <c r="Q1896" s="264">
        <f t="shared" si="47"/>
        <v>12309</v>
      </c>
      <c r="R1896" s="264">
        <f t="shared" si="47"/>
        <v>12309</v>
      </c>
      <c r="S1896" s="264">
        <f t="shared" si="47"/>
        <v>12781</v>
      </c>
      <c r="T1896" s="264">
        <f t="shared" si="47"/>
        <v>12781</v>
      </c>
      <c r="U1896" s="264">
        <f t="shared" si="47"/>
        <v>902.995</v>
      </c>
      <c r="V1896" s="1"/>
      <c r="W1896" s="268">
        <f t="shared" si="48"/>
        <v>0</v>
      </c>
    </row>
    <row r="1897" spans="7:23" x14ac:dyDescent="0.2">
      <c r="G1897" s="10"/>
      <c r="H1897" s="2"/>
      <c r="I1897" s="2"/>
      <c r="J1897" s="2"/>
      <c r="K1897" s="2"/>
      <c r="L1897" s="2"/>
      <c r="M1897" s="3" t="s">
        <v>467</v>
      </c>
      <c r="N1897" s="4" t="s">
        <v>165</v>
      </c>
      <c r="O1897" s="4" t="s">
        <v>54</v>
      </c>
      <c r="P1897" s="2"/>
      <c r="Q1897" s="264">
        <f t="shared" si="47"/>
        <v>0</v>
      </c>
      <c r="R1897" s="264">
        <f t="shared" si="47"/>
        <v>0</v>
      </c>
      <c r="S1897" s="264">
        <f t="shared" si="47"/>
        <v>0</v>
      </c>
      <c r="T1897" s="264">
        <f t="shared" si="47"/>
        <v>0</v>
      </c>
      <c r="U1897" s="264">
        <f t="shared" si="47"/>
        <v>0</v>
      </c>
      <c r="V1897" s="1"/>
      <c r="W1897" s="268">
        <f t="shared" si="48"/>
        <v>0</v>
      </c>
    </row>
    <row r="1898" spans="7:23" x14ac:dyDescent="0.2">
      <c r="G1898" s="10"/>
      <c r="H1898" s="2"/>
      <c r="I1898" s="2"/>
      <c r="J1898" s="2"/>
      <c r="K1898" s="2"/>
      <c r="L1898" s="2"/>
      <c r="M1898" s="3" t="s">
        <v>472</v>
      </c>
      <c r="N1898" s="4" t="s">
        <v>21</v>
      </c>
      <c r="O1898" s="4" t="s">
        <v>87</v>
      </c>
      <c r="P1898" s="2"/>
      <c r="Q1898" s="264">
        <f t="shared" si="47"/>
        <v>0</v>
      </c>
      <c r="R1898" s="264">
        <f t="shared" si="47"/>
        <v>0</v>
      </c>
      <c r="S1898" s="264">
        <f t="shared" si="47"/>
        <v>0</v>
      </c>
      <c r="T1898" s="264">
        <f t="shared" si="47"/>
        <v>0</v>
      </c>
      <c r="U1898" s="264">
        <f t="shared" si="47"/>
        <v>0</v>
      </c>
      <c r="V1898" s="1"/>
      <c r="W1898" s="268">
        <f t="shared" si="48"/>
        <v>0</v>
      </c>
    </row>
    <row r="1899" spans="7:23" x14ac:dyDescent="0.2">
      <c r="G1899" s="10"/>
      <c r="H1899" s="2"/>
      <c r="I1899" s="2"/>
      <c r="J1899" s="2"/>
      <c r="K1899" s="2"/>
      <c r="L1899" s="2"/>
      <c r="M1899" s="3" t="s">
        <v>473</v>
      </c>
      <c r="N1899" s="4" t="s">
        <v>87</v>
      </c>
      <c r="O1899" s="4" t="s">
        <v>87</v>
      </c>
      <c r="P1899" s="2"/>
      <c r="Q1899" s="264">
        <f t="shared" si="47"/>
        <v>0</v>
      </c>
      <c r="R1899" s="264">
        <f t="shared" si="47"/>
        <v>0</v>
      </c>
      <c r="S1899" s="264">
        <f t="shared" si="47"/>
        <v>0</v>
      </c>
      <c r="T1899" s="264">
        <f t="shared" si="47"/>
        <v>0</v>
      </c>
      <c r="U1899" s="264">
        <f t="shared" si="47"/>
        <v>0</v>
      </c>
      <c r="V1899" s="1"/>
      <c r="W1899" s="268">
        <f t="shared" si="48"/>
        <v>0</v>
      </c>
    </row>
    <row r="1900" spans="7:23" x14ac:dyDescent="0.2">
      <c r="G1900" s="10"/>
      <c r="H1900" s="2"/>
      <c r="I1900" s="2"/>
      <c r="J1900" s="2"/>
      <c r="K1900" s="2"/>
      <c r="L1900" s="2"/>
      <c r="M1900" s="3" t="s">
        <v>468</v>
      </c>
      <c r="N1900" s="5" t="s">
        <v>480</v>
      </c>
      <c r="O1900" s="5" t="s">
        <v>87</v>
      </c>
      <c r="P1900" s="2"/>
      <c r="Q1900" s="264">
        <f t="shared" si="47"/>
        <v>0</v>
      </c>
      <c r="R1900" s="264">
        <f t="shared" si="47"/>
        <v>0</v>
      </c>
      <c r="S1900" s="264">
        <f t="shared" si="47"/>
        <v>0</v>
      </c>
      <c r="T1900" s="264">
        <f t="shared" si="47"/>
        <v>0</v>
      </c>
      <c r="U1900" s="264">
        <f t="shared" si="47"/>
        <v>0</v>
      </c>
      <c r="V1900" s="1"/>
      <c r="W1900" s="268">
        <f t="shared" si="48"/>
        <v>0</v>
      </c>
    </row>
    <row r="1901" spans="7:23" x14ac:dyDescent="0.2">
      <c r="G1901" s="10"/>
      <c r="H1901" s="2"/>
      <c r="I1901" s="2"/>
      <c r="J1901" s="2"/>
      <c r="K1901" s="2"/>
      <c r="L1901" s="2"/>
      <c r="M1901" s="3" t="s">
        <v>461</v>
      </c>
      <c r="N1901" s="4" t="s">
        <v>70</v>
      </c>
      <c r="O1901" s="4" t="s">
        <v>70</v>
      </c>
      <c r="P1901" s="2"/>
      <c r="Q1901" s="264">
        <f t="shared" si="47"/>
        <v>0</v>
      </c>
      <c r="R1901" s="264">
        <f t="shared" si="47"/>
        <v>0</v>
      </c>
      <c r="S1901" s="264">
        <f t="shared" si="47"/>
        <v>0</v>
      </c>
      <c r="T1901" s="264">
        <f t="shared" si="47"/>
        <v>0</v>
      </c>
      <c r="U1901" s="264">
        <f t="shared" si="47"/>
        <v>0</v>
      </c>
      <c r="V1901" s="1"/>
      <c r="W1901" s="268">
        <f t="shared" si="48"/>
        <v>0</v>
      </c>
    </row>
    <row r="1902" spans="7:23" x14ac:dyDescent="0.2">
      <c r="G1902" s="10"/>
      <c r="H1902" s="2"/>
      <c r="I1902" s="2"/>
      <c r="J1902" s="2"/>
      <c r="K1902" s="2"/>
      <c r="L1902" s="2"/>
      <c r="M1902" s="3" t="s">
        <v>460</v>
      </c>
      <c r="N1902" s="4" t="s">
        <v>66</v>
      </c>
      <c r="O1902" s="4" t="s">
        <v>66</v>
      </c>
      <c r="P1902" s="2"/>
      <c r="Q1902" s="264">
        <f t="shared" si="47"/>
        <v>0</v>
      </c>
      <c r="R1902" s="264">
        <f t="shared" si="47"/>
        <v>0</v>
      </c>
      <c r="S1902" s="264">
        <f t="shared" si="47"/>
        <v>0</v>
      </c>
      <c r="T1902" s="264">
        <f t="shared" si="47"/>
        <v>0</v>
      </c>
      <c r="U1902" s="264">
        <f t="shared" si="47"/>
        <v>0</v>
      </c>
      <c r="V1902" s="1"/>
      <c r="W1902" s="268">
        <f t="shared" si="48"/>
        <v>0</v>
      </c>
    </row>
    <row r="1903" spans="7:23" x14ac:dyDescent="0.2">
      <c r="G1903" s="10"/>
      <c r="H1903" s="2"/>
      <c r="I1903" s="2"/>
      <c r="J1903" s="2"/>
      <c r="K1903" s="2"/>
      <c r="L1903" s="2"/>
      <c r="M1903" s="3" t="s">
        <v>462</v>
      </c>
      <c r="N1903" s="5" t="s">
        <v>71</v>
      </c>
      <c r="O1903" s="4" t="s">
        <v>72</v>
      </c>
      <c r="P1903" s="2"/>
      <c r="Q1903" s="264">
        <f t="shared" ref="Q1903:U1910" si="49">SUMIFS(Q$6:Q$1761,$K$6:$K$1761, "&lt;4",$G$6:$G$1761,$G$1893,$N$6:$N$1761,$N1903)</f>
        <v>0</v>
      </c>
      <c r="R1903" s="264">
        <f t="shared" si="49"/>
        <v>0</v>
      </c>
      <c r="S1903" s="264">
        <f t="shared" si="49"/>
        <v>0</v>
      </c>
      <c r="T1903" s="264">
        <f t="shared" si="49"/>
        <v>0</v>
      </c>
      <c r="U1903" s="264">
        <f t="shared" si="49"/>
        <v>0</v>
      </c>
      <c r="V1903" s="1"/>
      <c r="W1903" s="268">
        <f t="shared" si="48"/>
        <v>0</v>
      </c>
    </row>
    <row r="1904" spans="7:23" x14ac:dyDescent="0.2">
      <c r="G1904" s="10"/>
      <c r="H1904" s="2"/>
      <c r="I1904" s="2"/>
      <c r="J1904" s="2"/>
      <c r="K1904" s="2"/>
      <c r="L1904" s="2"/>
      <c r="M1904" s="3" t="s">
        <v>463</v>
      </c>
      <c r="N1904" s="5" t="s">
        <v>81</v>
      </c>
      <c r="O1904" s="5" t="s">
        <v>72</v>
      </c>
      <c r="P1904" s="2"/>
      <c r="Q1904" s="264">
        <f t="shared" si="49"/>
        <v>6956</v>
      </c>
      <c r="R1904" s="264">
        <f t="shared" si="49"/>
        <v>6956</v>
      </c>
      <c r="S1904" s="264">
        <f t="shared" si="49"/>
        <v>40361</v>
      </c>
      <c r="T1904" s="264">
        <f t="shared" si="49"/>
        <v>40361</v>
      </c>
      <c r="U1904" s="264">
        <f t="shared" si="49"/>
        <v>2727</v>
      </c>
      <c r="V1904" s="1"/>
      <c r="W1904" s="268">
        <f t="shared" si="48"/>
        <v>40361</v>
      </c>
    </row>
    <row r="1905" spans="7:23" x14ac:dyDescent="0.2">
      <c r="G1905" s="10"/>
      <c r="H1905" s="2"/>
      <c r="I1905" s="2"/>
      <c r="J1905" s="2"/>
      <c r="K1905" s="2"/>
      <c r="L1905" s="2"/>
      <c r="M1905" s="3" t="s">
        <v>464</v>
      </c>
      <c r="N1905" s="5" t="s">
        <v>78</v>
      </c>
      <c r="O1905" s="5" t="s">
        <v>72</v>
      </c>
      <c r="P1905" s="2"/>
      <c r="Q1905" s="264">
        <f t="shared" si="49"/>
        <v>0</v>
      </c>
      <c r="R1905" s="264">
        <f t="shared" si="49"/>
        <v>0</v>
      </c>
      <c r="S1905" s="264">
        <f t="shared" si="49"/>
        <v>0</v>
      </c>
      <c r="T1905" s="264">
        <f t="shared" si="49"/>
        <v>0</v>
      </c>
      <c r="U1905" s="264">
        <f t="shared" si="49"/>
        <v>0</v>
      </c>
      <c r="V1905" s="1"/>
      <c r="W1905" s="268">
        <f t="shared" si="48"/>
        <v>0</v>
      </c>
    </row>
    <row r="1906" spans="7:23" x14ac:dyDescent="0.2">
      <c r="G1906" s="10"/>
      <c r="H1906" s="2"/>
      <c r="I1906" s="2"/>
      <c r="J1906" s="2"/>
      <c r="K1906" s="2"/>
      <c r="L1906" s="2"/>
      <c r="M1906" s="2"/>
      <c r="N1906" s="2"/>
      <c r="O1906" s="2"/>
      <c r="P1906" s="2"/>
      <c r="Q1906" s="264">
        <f t="shared" si="49"/>
        <v>0</v>
      </c>
      <c r="R1906" s="264">
        <f t="shared" si="49"/>
        <v>0</v>
      </c>
      <c r="S1906" s="264">
        <f t="shared" si="49"/>
        <v>0</v>
      </c>
      <c r="T1906" s="264">
        <f t="shared" si="49"/>
        <v>0</v>
      </c>
      <c r="U1906" s="264">
        <f t="shared" si="49"/>
        <v>0</v>
      </c>
      <c r="V1906" s="1"/>
      <c r="W1906" s="268">
        <f t="shared" si="48"/>
        <v>0</v>
      </c>
    </row>
    <row r="1907" spans="7:23" x14ac:dyDescent="0.2">
      <c r="G1907" s="10"/>
      <c r="H1907" s="2" t="s">
        <v>475</v>
      </c>
      <c r="I1907" s="2"/>
      <c r="J1907" s="2"/>
      <c r="K1907" s="2"/>
      <c r="L1907" s="2"/>
      <c r="M1907" s="3" t="s">
        <v>466</v>
      </c>
      <c r="N1907" s="4" t="s">
        <v>68</v>
      </c>
      <c r="O1907" s="4" t="s">
        <v>69</v>
      </c>
      <c r="P1907" s="2"/>
      <c r="Q1907" s="264">
        <f t="shared" si="49"/>
        <v>260425</v>
      </c>
      <c r="R1907" s="264">
        <f t="shared" si="49"/>
        <v>260425</v>
      </c>
      <c r="S1907" s="264">
        <f t="shared" si="49"/>
        <v>122398</v>
      </c>
      <c r="T1907" s="264">
        <f t="shared" si="49"/>
        <v>122398</v>
      </c>
      <c r="U1907" s="264">
        <f t="shared" si="49"/>
        <v>11882</v>
      </c>
      <c r="V1907" s="1"/>
      <c r="W1907" s="268">
        <f t="shared" si="48"/>
        <v>0</v>
      </c>
    </row>
    <row r="1908" spans="7:23" x14ac:dyDescent="0.2">
      <c r="G1908" s="10"/>
      <c r="H1908" s="2"/>
      <c r="I1908" s="2"/>
      <c r="J1908" s="2"/>
      <c r="K1908" s="2"/>
      <c r="L1908" s="2"/>
      <c r="M1908" s="3" t="s">
        <v>469</v>
      </c>
      <c r="N1908" s="4" t="s">
        <v>20</v>
      </c>
      <c r="O1908" s="4" t="s">
        <v>69</v>
      </c>
      <c r="P1908" s="2"/>
      <c r="Q1908" s="264">
        <f t="shared" si="49"/>
        <v>0</v>
      </c>
      <c r="R1908" s="264">
        <f t="shared" si="49"/>
        <v>0</v>
      </c>
      <c r="S1908" s="264">
        <f t="shared" si="49"/>
        <v>0</v>
      </c>
      <c r="T1908" s="264">
        <f t="shared" si="49"/>
        <v>0</v>
      </c>
      <c r="U1908" s="264">
        <f t="shared" si="49"/>
        <v>0</v>
      </c>
      <c r="V1908" s="1"/>
      <c r="W1908" s="268">
        <f t="shared" si="48"/>
        <v>0</v>
      </c>
    </row>
    <row r="1909" spans="7:23" x14ac:dyDescent="0.2">
      <c r="G1909" s="10"/>
      <c r="H1909" s="2"/>
      <c r="I1909" s="2"/>
      <c r="J1909" s="2"/>
      <c r="K1909" s="2"/>
      <c r="L1909" s="2"/>
      <c r="M1909" s="3" t="s">
        <v>465</v>
      </c>
      <c r="N1909" s="5" t="s">
        <v>164</v>
      </c>
      <c r="O1909" s="5" t="s">
        <v>75</v>
      </c>
      <c r="P1909" s="2"/>
      <c r="Q1909" s="264">
        <f t="shared" si="49"/>
        <v>0</v>
      </c>
      <c r="R1909" s="264">
        <f t="shared" si="49"/>
        <v>0</v>
      </c>
      <c r="S1909" s="264">
        <f t="shared" si="49"/>
        <v>0</v>
      </c>
      <c r="T1909" s="264">
        <f t="shared" si="49"/>
        <v>0</v>
      </c>
      <c r="U1909" s="264">
        <f t="shared" si="49"/>
        <v>0</v>
      </c>
      <c r="V1909" s="1"/>
      <c r="W1909" s="268">
        <f t="shared" si="48"/>
        <v>0</v>
      </c>
    </row>
    <row r="1910" spans="7:23" x14ac:dyDescent="0.2">
      <c r="G1910" s="10"/>
      <c r="H1910" s="2"/>
      <c r="I1910" s="2"/>
      <c r="J1910" s="2"/>
      <c r="K1910" s="2"/>
      <c r="L1910" s="2"/>
      <c r="M1910" s="3" t="s">
        <v>474</v>
      </c>
      <c r="N1910" s="5" t="s">
        <v>74</v>
      </c>
      <c r="O1910" s="5" t="s">
        <v>75</v>
      </c>
      <c r="P1910" s="2"/>
      <c r="Q1910" s="264">
        <f t="shared" si="49"/>
        <v>662576</v>
      </c>
      <c r="R1910" s="264">
        <f t="shared" si="49"/>
        <v>662576</v>
      </c>
      <c r="S1910" s="264">
        <f t="shared" si="49"/>
        <v>6029890</v>
      </c>
      <c r="T1910" s="264">
        <f t="shared" si="49"/>
        <v>6029890</v>
      </c>
      <c r="U1910" s="264">
        <f t="shared" si="49"/>
        <v>434018.01</v>
      </c>
      <c r="V1910" s="1"/>
      <c r="W1910" s="268">
        <f t="shared" si="48"/>
        <v>0</v>
      </c>
    </row>
    <row r="1911" spans="7:23" x14ac:dyDescent="0.2">
      <c r="G1911" s="11"/>
      <c r="H1911" s="12"/>
      <c r="I1911" s="12"/>
      <c r="J1911" s="12"/>
      <c r="K1911" s="12"/>
      <c r="L1911" s="12"/>
      <c r="M1911" s="12"/>
      <c r="N1911" s="12"/>
      <c r="O1911" s="13"/>
      <c r="P1911" s="12"/>
      <c r="Q1911" s="265">
        <f>SUM(Q1893:Q1910)</f>
        <v>957297</v>
      </c>
      <c r="R1911" s="265">
        <f>SUM(R1893:R1910)</f>
        <v>957297</v>
      </c>
      <c r="S1911" s="265">
        <f>SUM(S1893:S1910)</f>
        <v>6292506</v>
      </c>
      <c r="T1911" s="265">
        <f>SUM(T1893:T1910)</f>
        <v>6292506</v>
      </c>
      <c r="U1911" s="266">
        <f>SUM(U1893:U1910)</f>
        <v>453689.005</v>
      </c>
      <c r="V1911" s="1"/>
      <c r="W1911" s="36"/>
    </row>
    <row r="1912" spans="7:23" x14ac:dyDescent="0.2">
      <c r="P1912" s="1"/>
      <c r="V1912"/>
    </row>
    <row r="1913" spans="7:23" x14ac:dyDescent="0.2">
      <c r="P1913" s="1"/>
      <c r="V1913"/>
    </row>
    <row r="1914" spans="7:23" x14ac:dyDescent="0.2">
      <c r="P1914" s="1"/>
      <c r="V1914"/>
    </row>
  </sheetData>
  <autoFilter ref="A6:X1761"/>
  <mergeCells count="2">
    <mergeCell ref="A5:P5"/>
    <mergeCell ref="Q5:U5"/>
  </mergeCells>
  <phoneticPr fontId="0" type="noConversion"/>
  <pageMargins left="0.25" right="0" top="0.75" bottom="0.75" header="0.5" footer="0.25"/>
  <pageSetup scale="31" fitToHeight="0" orientation="portrait" r:id="rId1"/>
  <headerFooter alignWithMargins="0">
    <oddFooter>&amp;R&amp;A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62"/>
  <sheetViews>
    <sheetView workbookViewId="0">
      <pane ySplit="1" topLeftCell="A332" activePane="bottomLeft" state="frozen"/>
      <selection activeCell="M15" sqref="M15"/>
      <selection pane="bottomLeft" activeCell="G351" sqref="G351"/>
    </sheetView>
  </sheetViews>
  <sheetFormatPr defaultRowHeight="12.75" x14ac:dyDescent="0.2"/>
  <cols>
    <col min="1" max="1" width="6.85546875" bestFit="1" customWidth="1"/>
    <col min="2" max="2" width="35.42578125" customWidth="1"/>
    <col min="3" max="3" width="14.140625" bestFit="1" customWidth="1"/>
    <col min="4" max="4" width="8.28515625" bestFit="1" customWidth="1"/>
    <col min="5" max="5" width="9.85546875" bestFit="1" customWidth="1"/>
    <col min="6" max="6" width="18.42578125" style="181" customWidth="1"/>
    <col min="7" max="7" width="21.7109375" style="40" customWidth="1"/>
    <col min="8" max="8" width="35.28515625" customWidth="1"/>
    <col min="9" max="9" width="13.85546875" bestFit="1" customWidth="1"/>
    <col min="10" max="10" width="12.85546875" style="302" customWidth="1"/>
    <col min="11" max="11" width="11.140625" customWidth="1"/>
    <col min="12" max="12" width="8.7109375" customWidth="1"/>
    <col min="13" max="13" width="11.7109375" customWidth="1"/>
  </cols>
  <sheetData>
    <row r="1" spans="1:10" x14ac:dyDescent="0.2">
      <c r="A1" t="s">
        <v>2247</v>
      </c>
      <c r="B1" t="s">
        <v>2248</v>
      </c>
      <c r="C1" t="s">
        <v>2249</v>
      </c>
      <c r="D1" t="s">
        <v>2250</v>
      </c>
      <c r="E1" t="s">
        <v>2251</v>
      </c>
      <c r="F1" t="s">
        <v>2252</v>
      </c>
      <c r="G1" t="s">
        <v>2253</v>
      </c>
      <c r="H1" t="s">
        <v>2254</v>
      </c>
      <c r="I1" t="s">
        <v>15</v>
      </c>
      <c r="J1" s="210" t="s">
        <v>1915</v>
      </c>
    </row>
    <row r="2" spans="1:10" x14ac:dyDescent="0.2">
      <c r="A2" t="s">
        <v>46</v>
      </c>
      <c r="B2" t="s">
        <v>286</v>
      </c>
      <c r="C2">
        <v>544</v>
      </c>
      <c r="D2">
        <v>11</v>
      </c>
      <c r="E2">
        <v>2017</v>
      </c>
      <c r="F2" s="405">
        <v>2380.6</v>
      </c>
      <c r="G2" s="420">
        <v>35808</v>
      </c>
      <c r="H2" t="s">
        <v>276</v>
      </c>
      <c r="I2">
        <f t="shared" ref="I2:I65" si="0">F2</f>
        <v>2380.6</v>
      </c>
    </row>
    <row r="3" spans="1:10" x14ac:dyDescent="0.2">
      <c r="A3" t="s">
        <v>46</v>
      </c>
      <c r="B3" t="s">
        <v>286</v>
      </c>
      <c r="C3">
        <v>544</v>
      </c>
      <c r="D3">
        <v>12</v>
      </c>
      <c r="E3">
        <v>2017</v>
      </c>
      <c r="F3" s="405">
        <v>2183</v>
      </c>
      <c r="G3" s="420">
        <v>32376</v>
      </c>
      <c r="H3" t="s">
        <v>276</v>
      </c>
      <c r="I3">
        <f t="shared" si="0"/>
        <v>2183</v>
      </c>
    </row>
    <row r="4" spans="1:10" x14ac:dyDescent="0.2">
      <c r="A4" t="s">
        <v>46</v>
      </c>
      <c r="B4" t="s">
        <v>286</v>
      </c>
      <c r="C4">
        <v>544</v>
      </c>
      <c r="D4">
        <v>13</v>
      </c>
      <c r="E4">
        <v>2017</v>
      </c>
      <c r="F4" s="405">
        <v>1933.6</v>
      </c>
      <c r="G4" s="420">
        <v>28124</v>
      </c>
      <c r="H4" t="s">
        <v>276</v>
      </c>
      <c r="I4">
        <f t="shared" si="0"/>
        <v>1933.6</v>
      </c>
    </row>
    <row r="5" spans="1:10" x14ac:dyDescent="0.2">
      <c r="A5" t="s">
        <v>46</v>
      </c>
      <c r="B5" t="s">
        <v>286</v>
      </c>
      <c r="C5">
        <v>544</v>
      </c>
      <c r="D5">
        <v>14</v>
      </c>
      <c r="E5">
        <v>2017</v>
      </c>
      <c r="F5" s="405">
        <v>2146.9</v>
      </c>
      <c r="G5" s="420">
        <v>33564</v>
      </c>
      <c r="H5" t="s">
        <v>276</v>
      </c>
      <c r="I5">
        <f t="shared" si="0"/>
        <v>2146.9</v>
      </c>
    </row>
    <row r="6" spans="1:10" x14ac:dyDescent="0.2">
      <c r="A6" t="s">
        <v>46</v>
      </c>
      <c r="B6" t="s">
        <v>286</v>
      </c>
      <c r="C6">
        <v>544</v>
      </c>
      <c r="D6">
        <v>15</v>
      </c>
      <c r="E6">
        <v>2017</v>
      </c>
      <c r="F6" s="405">
        <v>2695.01</v>
      </c>
      <c r="G6" s="420">
        <v>33497.292000000001</v>
      </c>
      <c r="H6" t="s">
        <v>276</v>
      </c>
      <c r="I6">
        <f t="shared" si="0"/>
        <v>2695.01</v>
      </c>
    </row>
    <row r="7" spans="1:10" x14ac:dyDescent="0.2">
      <c r="A7" t="s">
        <v>46</v>
      </c>
      <c r="B7" t="s">
        <v>286</v>
      </c>
      <c r="C7">
        <v>544</v>
      </c>
      <c r="D7">
        <v>16</v>
      </c>
      <c r="E7">
        <v>2017</v>
      </c>
      <c r="F7" s="405">
        <v>2852.364</v>
      </c>
      <c r="G7" s="420">
        <v>35253.991000000002</v>
      </c>
      <c r="H7" t="s">
        <v>276</v>
      </c>
      <c r="I7">
        <f t="shared" si="0"/>
        <v>2852.364</v>
      </c>
    </row>
    <row r="8" spans="1:10" x14ac:dyDescent="0.2">
      <c r="A8" t="s">
        <v>46</v>
      </c>
      <c r="B8" t="s">
        <v>286</v>
      </c>
      <c r="C8">
        <v>544</v>
      </c>
      <c r="D8">
        <v>17</v>
      </c>
      <c r="E8">
        <v>2017</v>
      </c>
      <c r="F8" s="405">
        <v>2563.8820000000001</v>
      </c>
      <c r="G8" s="420">
        <v>31714.526000000002</v>
      </c>
      <c r="H8" t="s">
        <v>276</v>
      </c>
      <c r="I8">
        <f t="shared" si="0"/>
        <v>2563.8820000000001</v>
      </c>
    </row>
    <row r="9" spans="1:10" x14ac:dyDescent="0.2">
      <c r="A9" t="s">
        <v>46</v>
      </c>
      <c r="B9" t="s">
        <v>286</v>
      </c>
      <c r="C9">
        <v>544</v>
      </c>
      <c r="D9">
        <v>18</v>
      </c>
      <c r="E9">
        <v>2017</v>
      </c>
      <c r="F9" s="405">
        <v>3161.2190000000001</v>
      </c>
      <c r="G9" s="420">
        <v>39060.953999999998</v>
      </c>
      <c r="H9" t="s">
        <v>276</v>
      </c>
      <c r="I9">
        <f t="shared" si="0"/>
        <v>3161.2190000000001</v>
      </c>
    </row>
    <row r="10" spans="1:10" x14ac:dyDescent="0.2">
      <c r="A10" t="s">
        <v>46</v>
      </c>
      <c r="B10" t="s">
        <v>295</v>
      </c>
      <c r="C10">
        <v>546</v>
      </c>
      <c r="D10">
        <v>5</v>
      </c>
      <c r="E10">
        <v>2017</v>
      </c>
      <c r="F10" s="405">
        <v>14892.271000000001</v>
      </c>
      <c r="G10" s="420">
        <v>216058.954</v>
      </c>
      <c r="H10" t="s">
        <v>284</v>
      </c>
      <c r="I10">
        <f t="shared" si="0"/>
        <v>14892.271000000001</v>
      </c>
    </row>
    <row r="11" spans="1:10" x14ac:dyDescent="0.2">
      <c r="A11" t="s">
        <v>46</v>
      </c>
      <c r="B11" t="s">
        <v>295</v>
      </c>
      <c r="C11">
        <v>546</v>
      </c>
      <c r="D11">
        <v>6</v>
      </c>
      <c r="E11">
        <v>2017</v>
      </c>
      <c r="F11" s="405">
        <v>31709.631000000001</v>
      </c>
      <c r="G11" s="420">
        <v>391798.348</v>
      </c>
      <c r="H11" t="s">
        <v>284</v>
      </c>
      <c r="I11">
        <f t="shared" si="0"/>
        <v>31709.631000000001</v>
      </c>
    </row>
    <row r="12" spans="1:10" x14ac:dyDescent="0.2">
      <c r="A12" t="s">
        <v>46</v>
      </c>
      <c r="B12" t="s">
        <v>88</v>
      </c>
      <c r="C12">
        <v>562</v>
      </c>
      <c r="D12">
        <v>12</v>
      </c>
      <c r="E12">
        <v>2017</v>
      </c>
      <c r="F12" s="405">
        <v>2246.3159999999998</v>
      </c>
      <c r="G12" s="420">
        <v>28037.432000000001</v>
      </c>
      <c r="H12" t="s">
        <v>276</v>
      </c>
      <c r="I12">
        <f t="shared" si="0"/>
        <v>2246.3159999999998</v>
      </c>
    </row>
    <row r="13" spans="1:10" x14ac:dyDescent="0.2">
      <c r="A13" t="s">
        <v>46</v>
      </c>
      <c r="B13" t="s">
        <v>88</v>
      </c>
      <c r="C13">
        <v>562</v>
      </c>
      <c r="D13">
        <v>13</v>
      </c>
      <c r="E13">
        <v>2017</v>
      </c>
      <c r="F13" s="405">
        <v>1588.288</v>
      </c>
      <c r="G13" s="420">
        <v>19899.804</v>
      </c>
      <c r="H13" t="s">
        <v>276</v>
      </c>
      <c r="I13">
        <f t="shared" si="0"/>
        <v>1588.288</v>
      </c>
    </row>
    <row r="14" spans="1:10" x14ac:dyDescent="0.2">
      <c r="A14" t="s">
        <v>46</v>
      </c>
      <c r="B14" t="s">
        <v>88</v>
      </c>
      <c r="C14">
        <v>562</v>
      </c>
      <c r="D14">
        <v>14</v>
      </c>
      <c r="E14">
        <v>2017</v>
      </c>
      <c r="F14" s="405">
        <v>1594.7439999999999</v>
      </c>
      <c r="G14" s="420">
        <v>20079.496999999999</v>
      </c>
      <c r="H14" t="s">
        <v>276</v>
      </c>
      <c r="I14">
        <f t="shared" si="0"/>
        <v>1594.7439999999999</v>
      </c>
    </row>
    <row r="15" spans="1:10" x14ac:dyDescent="0.2">
      <c r="A15" t="s">
        <v>46</v>
      </c>
      <c r="B15" t="s">
        <v>88</v>
      </c>
      <c r="C15">
        <v>562</v>
      </c>
      <c r="D15">
        <v>15</v>
      </c>
      <c r="E15">
        <v>2017</v>
      </c>
      <c r="F15" s="405">
        <v>2219.5569999999998</v>
      </c>
      <c r="G15" s="420">
        <v>27704.522000000001</v>
      </c>
      <c r="H15" t="s">
        <v>276</v>
      </c>
      <c r="I15">
        <f t="shared" si="0"/>
        <v>2219.5569999999998</v>
      </c>
    </row>
    <row r="16" spans="1:10" x14ac:dyDescent="0.2">
      <c r="A16" t="s">
        <v>46</v>
      </c>
      <c r="B16" t="s">
        <v>88</v>
      </c>
      <c r="C16">
        <v>562</v>
      </c>
      <c r="D16">
        <v>2</v>
      </c>
      <c r="E16">
        <v>2017</v>
      </c>
      <c r="F16" s="405">
        <v>74018.514999999999</v>
      </c>
      <c r="G16" s="420">
        <v>1199117.5009999999</v>
      </c>
      <c r="H16" t="s">
        <v>291</v>
      </c>
      <c r="I16">
        <f t="shared" si="0"/>
        <v>74018.514999999999</v>
      </c>
    </row>
    <row r="17" spans="1:10" x14ac:dyDescent="0.2">
      <c r="A17" t="s">
        <v>46</v>
      </c>
      <c r="B17" t="s">
        <v>88</v>
      </c>
      <c r="C17">
        <v>562</v>
      </c>
      <c r="D17">
        <v>3</v>
      </c>
      <c r="E17">
        <v>2017</v>
      </c>
      <c r="F17" s="405">
        <v>68676.154999999999</v>
      </c>
      <c r="G17" s="420">
        <v>1144037.3959999999</v>
      </c>
      <c r="H17" t="s">
        <v>282</v>
      </c>
      <c r="I17">
        <f t="shared" si="0"/>
        <v>68676.154999999999</v>
      </c>
    </row>
    <row r="18" spans="1:10" x14ac:dyDescent="0.2">
      <c r="A18" t="s">
        <v>46</v>
      </c>
      <c r="B18" t="s">
        <v>88</v>
      </c>
      <c r="C18">
        <v>562</v>
      </c>
      <c r="D18">
        <v>4</v>
      </c>
      <c r="E18">
        <v>2017</v>
      </c>
      <c r="F18" s="405">
        <v>24301.647000000001</v>
      </c>
      <c r="G18" s="420">
        <v>300244.70699999999</v>
      </c>
      <c r="H18" t="s">
        <v>284</v>
      </c>
      <c r="I18">
        <f t="shared" si="0"/>
        <v>24301.647000000001</v>
      </c>
    </row>
    <row r="19" spans="1:10" x14ac:dyDescent="0.2">
      <c r="A19" t="s">
        <v>46</v>
      </c>
      <c r="B19" t="s">
        <v>550</v>
      </c>
      <c r="C19">
        <v>563</v>
      </c>
      <c r="D19" t="s">
        <v>551</v>
      </c>
      <c r="E19">
        <v>2017</v>
      </c>
      <c r="F19" s="405">
        <v>146.1</v>
      </c>
      <c r="G19" s="420">
        <v>1801.9</v>
      </c>
      <c r="H19" t="s">
        <v>276</v>
      </c>
      <c r="I19">
        <f t="shared" si="0"/>
        <v>146.1</v>
      </c>
    </row>
    <row r="20" spans="1:10" x14ac:dyDescent="0.2">
      <c r="A20" t="s">
        <v>46</v>
      </c>
      <c r="B20" t="s">
        <v>550</v>
      </c>
      <c r="C20">
        <v>563</v>
      </c>
      <c r="D20" t="s">
        <v>552</v>
      </c>
      <c r="E20">
        <v>2017</v>
      </c>
      <c r="F20" s="405">
        <v>151.5</v>
      </c>
      <c r="G20" s="420">
        <v>1867</v>
      </c>
      <c r="H20" t="s">
        <v>276</v>
      </c>
      <c r="I20">
        <f t="shared" si="0"/>
        <v>151.5</v>
      </c>
    </row>
    <row r="21" spans="1:10" x14ac:dyDescent="0.2">
      <c r="A21" t="s">
        <v>46</v>
      </c>
      <c r="B21" t="s">
        <v>550</v>
      </c>
      <c r="C21">
        <v>563</v>
      </c>
      <c r="D21" t="s">
        <v>553</v>
      </c>
      <c r="E21">
        <v>2017</v>
      </c>
      <c r="F21" s="405">
        <v>98.7</v>
      </c>
      <c r="G21" s="420">
        <v>1217.9000000000001</v>
      </c>
      <c r="H21" t="s">
        <v>276</v>
      </c>
      <c r="I21">
        <f t="shared" si="0"/>
        <v>98.7</v>
      </c>
    </row>
    <row r="22" spans="1:10" x14ac:dyDescent="0.2">
      <c r="A22" t="s">
        <v>46</v>
      </c>
      <c r="B22" t="s">
        <v>550</v>
      </c>
      <c r="C22">
        <v>563</v>
      </c>
      <c r="D22" t="s">
        <v>554</v>
      </c>
      <c r="E22">
        <v>2017</v>
      </c>
      <c r="F22" s="405">
        <v>97.3</v>
      </c>
      <c r="G22" s="420">
        <v>1200.7</v>
      </c>
      <c r="H22" t="s">
        <v>276</v>
      </c>
      <c r="I22">
        <f t="shared" si="0"/>
        <v>97.3</v>
      </c>
    </row>
    <row r="23" spans="1:10" x14ac:dyDescent="0.2">
      <c r="A23" t="s">
        <v>46</v>
      </c>
      <c r="B23" t="s">
        <v>550</v>
      </c>
      <c r="C23">
        <v>563</v>
      </c>
      <c r="D23" t="s">
        <v>555</v>
      </c>
      <c r="E23">
        <v>2017</v>
      </c>
      <c r="F23" s="405">
        <v>326</v>
      </c>
      <c r="G23" s="420">
        <v>4022.9</v>
      </c>
      <c r="H23" t="s">
        <v>276</v>
      </c>
      <c r="I23">
        <f t="shared" si="0"/>
        <v>326</v>
      </c>
    </row>
    <row r="24" spans="1:10" x14ac:dyDescent="0.2">
      <c r="A24" t="s">
        <v>46</v>
      </c>
      <c r="B24" t="s">
        <v>550</v>
      </c>
      <c r="C24">
        <v>563</v>
      </c>
      <c r="D24" t="s">
        <v>556</v>
      </c>
      <c r="E24">
        <v>2017</v>
      </c>
      <c r="F24" s="405">
        <v>308.2</v>
      </c>
      <c r="G24" s="420">
        <v>3802.1</v>
      </c>
      <c r="H24" t="s">
        <v>276</v>
      </c>
      <c r="I24">
        <f t="shared" si="0"/>
        <v>308.2</v>
      </c>
    </row>
    <row r="25" spans="1:10" x14ac:dyDescent="0.2">
      <c r="A25" t="s">
        <v>46</v>
      </c>
      <c r="B25" t="s">
        <v>550</v>
      </c>
      <c r="C25">
        <v>563</v>
      </c>
      <c r="D25" t="s">
        <v>557</v>
      </c>
      <c r="E25">
        <v>2017</v>
      </c>
      <c r="F25" s="405">
        <v>136.80000000000001</v>
      </c>
      <c r="G25" s="420">
        <v>1690.1</v>
      </c>
      <c r="H25" t="s">
        <v>276</v>
      </c>
      <c r="I25">
        <f t="shared" si="0"/>
        <v>136.80000000000001</v>
      </c>
    </row>
    <row r="26" spans="1:10" x14ac:dyDescent="0.2">
      <c r="A26" t="s">
        <v>46</v>
      </c>
      <c r="B26" t="s">
        <v>550</v>
      </c>
      <c r="C26">
        <v>563</v>
      </c>
      <c r="D26" t="s">
        <v>558</v>
      </c>
      <c r="E26">
        <v>2017</v>
      </c>
      <c r="F26" s="405">
        <v>136.80000000000001</v>
      </c>
      <c r="G26" s="420">
        <v>1690.1</v>
      </c>
      <c r="H26" t="s">
        <v>276</v>
      </c>
      <c r="I26">
        <f t="shared" si="0"/>
        <v>136.80000000000001</v>
      </c>
    </row>
    <row r="27" spans="1:10" x14ac:dyDescent="0.2">
      <c r="A27" t="s">
        <v>46</v>
      </c>
      <c r="B27" t="s">
        <v>281</v>
      </c>
      <c r="C27">
        <v>568</v>
      </c>
      <c r="D27" t="s">
        <v>283</v>
      </c>
      <c r="E27">
        <v>2017</v>
      </c>
      <c r="F27" s="405">
        <v>251352.21299999999</v>
      </c>
      <c r="G27" s="420">
        <v>2396568.6359999999</v>
      </c>
      <c r="H27" t="s">
        <v>284</v>
      </c>
      <c r="I27">
        <f t="shared" si="0"/>
        <v>251352.21299999999</v>
      </c>
    </row>
    <row r="28" spans="1:10" x14ac:dyDescent="0.2">
      <c r="A28" t="s">
        <v>46</v>
      </c>
      <c r="B28" t="s">
        <v>453</v>
      </c>
      <c r="C28">
        <v>6156</v>
      </c>
      <c r="D28" t="s">
        <v>296</v>
      </c>
      <c r="E28">
        <v>2017</v>
      </c>
      <c r="F28" s="405">
        <v>37405.659</v>
      </c>
      <c r="G28" s="420">
        <v>540887.75600000005</v>
      </c>
      <c r="H28" t="s">
        <v>284</v>
      </c>
      <c r="I28">
        <f t="shared" si="0"/>
        <v>37405.659</v>
      </c>
    </row>
    <row r="29" spans="1:10" x14ac:dyDescent="0.2">
      <c r="A29" t="s">
        <v>46</v>
      </c>
      <c r="B29" t="s">
        <v>453</v>
      </c>
      <c r="C29">
        <v>6156</v>
      </c>
      <c r="D29" t="s">
        <v>1377</v>
      </c>
      <c r="E29">
        <v>2017</v>
      </c>
      <c r="F29" s="405">
        <v>1958.61</v>
      </c>
      <c r="G29" s="420">
        <v>24254.047999999999</v>
      </c>
      <c r="H29" t="s">
        <v>276</v>
      </c>
      <c r="I29">
        <f t="shared" si="0"/>
        <v>1958.61</v>
      </c>
      <c r="J29" s="210"/>
    </row>
    <row r="30" spans="1:10" x14ac:dyDescent="0.2">
      <c r="A30" t="s">
        <v>46</v>
      </c>
      <c r="B30" t="s">
        <v>453</v>
      </c>
      <c r="C30">
        <v>6156</v>
      </c>
      <c r="D30" t="s">
        <v>1378</v>
      </c>
      <c r="E30">
        <v>2017</v>
      </c>
      <c r="F30" s="405">
        <v>1893.538</v>
      </c>
      <c r="G30" s="420">
        <v>23449.115000000002</v>
      </c>
      <c r="H30" t="s">
        <v>276</v>
      </c>
      <c r="I30">
        <f t="shared" si="0"/>
        <v>1893.538</v>
      </c>
    </row>
    <row r="31" spans="1:10" x14ac:dyDescent="0.2">
      <c r="A31" t="s">
        <v>46</v>
      </c>
      <c r="B31" t="s">
        <v>453</v>
      </c>
      <c r="C31">
        <v>6156</v>
      </c>
      <c r="D31" t="s">
        <v>1379</v>
      </c>
      <c r="E31">
        <v>2017</v>
      </c>
      <c r="F31" s="405">
        <v>1536.3510000000001</v>
      </c>
      <c r="G31" s="420">
        <v>19075.296999999999</v>
      </c>
      <c r="H31" t="s">
        <v>276</v>
      </c>
      <c r="I31">
        <f t="shared" si="0"/>
        <v>1536.3510000000001</v>
      </c>
    </row>
    <row r="32" spans="1:10" x14ac:dyDescent="0.2">
      <c r="A32" t="s">
        <v>46</v>
      </c>
      <c r="B32" t="s">
        <v>274</v>
      </c>
      <c r="C32">
        <v>6635</v>
      </c>
      <c r="D32" t="s">
        <v>275</v>
      </c>
      <c r="E32">
        <v>2017</v>
      </c>
      <c r="F32" s="405">
        <v>2575.7689999999998</v>
      </c>
      <c r="G32" s="420">
        <v>40901.536999999997</v>
      </c>
      <c r="H32" t="s">
        <v>276</v>
      </c>
      <c r="I32">
        <f t="shared" si="0"/>
        <v>2575.7689999999998</v>
      </c>
    </row>
    <row r="33" spans="1:10" x14ac:dyDescent="0.2">
      <c r="A33" t="s">
        <v>46</v>
      </c>
      <c r="B33" t="s">
        <v>548</v>
      </c>
      <c r="C33">
        <v>10567</v>
      </c>
      <c r="D33" t="s">
        <v>324</v>
      </c>
      <c r="E33">
        <v>2017</v>
      </c>
      <c r="F33">
        <v>6061.924</v>
      </c>
      <c r="G33" s="420">
        <v>100890.14200000001</v>
      </c>
      <c r="H33" t="s">
        <v>279</v>
      </c>
      <c r="J33" s="210" t="s">
        <v>663</v>
      </c>
    </row>
    <row r="34" spans="1:10" x14ac:dyDescent="0.2">
      <c r="A34" t="s">
        <v>46</v>
      </c>
      <c r="B34" t="s">
        <v>285</v>
      </c>
      <c r="C34">
        <v>50498</v>
      </c>
      <c r="D34" t="s">
        <v>55</v>
      </c>
      <c r="E34">
        <v>2017</v>
      </c>
      <c r="F34">
        <v>27455.552</v>
      </c>
      <c r="G34" s="420">
        <v>458949.951</v>
      </c>
      <c r="H34" t="s">
        <v>279</v>
      </c>
      <c r="J34" s="210" t="s">
        <v>663</v>
      </c>
    </row>
    <row r="35" spans="1:10" x14ac:dyDescent="0.2">
      <c r="A35" t="s">
        <v>46</v>
      </c>
      <c r="B35" t="s">
        <v>549</v>
      </c>
      <c r="C35">
        <v>54605</v>
      </c>
      <c r="D35">
        <v>1</v>
      </c>
      <c r="E35">
        <v>2017</v>
      </c>
      <c r="F35">
        <v>40761.71</v>
      </c>
      <c r="G35" s="420">
        <v>685862.89</v>
      </c>
      <c r="H35" t="s">
        <v>276</v>
      </c>
      <c r="J35" s="210" t="s">
        <v>1289</v>
      </c>
    </row>
    <row r="36" spans="1:10" x14ac:dyDescent="0.2">
      <c r="A36" t="s">
        <v>46</v>
      </c>
      <c r="B36" t="s">
        <v>277</v>
      </c>
      <c r="C36">
        <v>55042</v>
      </c>
      <c r="D36" t="s">
        <v>278</v>
      </c>
      <c r="E36">
        <v>2017</v>
      </c>
      <c r="F36" s="405">
        <v>499058.94799999997</v>
      </c>
      <c r="G36" s="420">
        <v>8397657.3350000009</v>
      </c>
      <c r="H36" t="s">
        <v>279</v>
      </c>
      <c r="I36">
        <f t="shared" si="0"/>
        <v>499058.94799999997</v>
      </c>
    </row>
    <row r="37" spans="1:10" x14ac:dyDescent="0.2">
      <c r="A37" t="s">
        <v>46</v>
      </c>
      <c r="B37" t="s">
        <v>277</v>
      </c>
      <c r="C37">
        <v>55042</v>
      </c>
      <c r="D37" t="s">
        <v>280</v>
      </c>
      <c r="E37">
        <v>2017</v>
      </c>
      <c r="F37" s="405">
        <v>502783.924</v>
      </c>
      <c r="G37" s="420">
        <v>8460338.9309999999</v>
      </c>
      <c r="H37" t="s">
        <v>279</v>
      </c>
      <c r="I37">
        <f t="shared" si="0"/>
        <v>502783.924</v>
      </c>
    </row>
    <row r="38" spans="1:10" x14ac:dyDescent="0.2">
      <c r="A38" t="s">
        <v>46</v>
      </c>
      <c r="B38" t="s">
        <v>292</v>
      </c>
      <c r="C38">
        <v>55126</v>
      </c>
      <c r="D38" t="s">
        <v>293</v>
      </c>
      <c r="E38">
        <v>2017</v>
      </c>
      <c r="F38" s="405">
        <v>661224.29700000002</v>
      </c>
      <c r="G38" s="420">
        <v>11126332.009</v>
      </c>
      <c r="H38" t="s">
        <v>279</v>
      </c>
      <c r="I38">
        <f t="shared" si="0"/>
        <v>661224.29700000002</v>
      </c>
    </row>
    <row r="39" spans="1:10" x14ac:dyDescent="0.2">
      <c r="A39" t="s">
        <v>46</v>
      </c>
      <c r="B39" t="s">
        <v>292</v>
      </c>
      <c r="C39">
        <v>55126</v>
      </c>
      <c r="D39" t="s">
        <v>294</v>
      </c>
      <c r="E39">
        <v>2017</v>
      </c>
      <c r="F39" s="405">
        <v>614304.67299999995</v>
      </c>
      <c r="G39" s="420">
        <v>10336847.396</v>
      </c>
      <c r="H39" t="s">
        <v>279</v>
      </c>
      <c r="I39">
        <f t="shared" si="0"/>
        <v>614304.67299999995</v>
      </c>
    </row>
    <row r="40" spans="1:10" x14ac:dyDescent="0.2">
      <c r="A40" t="s">
        <v>46</v>
      </c>
      <c r="B40" t="s">
        <v>287</v>
      </c>
      <c r="C40">
        <v>55149</v>
      </c>
      <c r="D40" t="s">
        <v>288</v>
      </c>
      <c r="E40">
        <v>2017</v>
      </c>
      <c r="F40" s="405">
        <v>667900.70200000005</v>
      </c>
      <c r="G40" s="420">
        <v>11239371.955</v>
      </c>
      <c r="H40" t="s">
        <v>279</v>
      </c>
      <c r="I40">
        <f t="shared" si="0"/>
        <v>667900.70200000005</v>
      </c>
    </row>
    <row r="41" spans="1:10" x14ac:dyDescent="0.2">
      <c r="A41" t="s">
        <v>46</v>
      </c>
      <c r="B41" t="s">
        <v>287</v>
      </c>
      <c r="C41">
        <v>55149</v>
      </c>
      <c r="D41" t="s">
        <v>289</v>
      </c>
      <c r="E41">
        <v>2017</v>
      </c>
      <c r="F41" s="405">
        <v>753687.61</v>
      </c>
      <c r="G41" s="420">
        <v>12683144.607000001</v>
      </c>
      <c r="H41" t="s">
        <v>279</v>
      </c>
      <c r="I41">
        <f t="shared" si="0"/>
        <v>753687.61</v>
      </c>
    </row>
    <row r="42" spans="1:10" x14ac:dyDescent="0.2">
      <c r="A42" t="s">
        <v>46</v>
      </c>
      <c r="B42" t="s">
        <v>287</v>
      </c>
      <c r="C42">
        <v>55149</v>
      </c>
      <c r="D42" t="s">
        <v>290</v>
      </c>
      <c r="E42">
        <v>2017</v>
      </c>
      <c r="F42" s="405">
        <v>720640.73400000005</v>
      </c>
      <c r="G42" s="420">
        <v>12127025.028999999</v>
      </c>
      <c r="H42" t="s">
        <v>279</v>
      </c>
      <c r="I42">
        <f t="shared" si="0"/>
        <v>720640.73400000005</v>
      </c>
    </row>
    <row r="43" spans="1:10" x14ac:dyDescent="0.2">
      <c r="A43" t="s">
        <v>46</v>
      </c>
      <c r="B43" t="s">
        <v>1247</v>
      </c>
      <c r="C43">
        <v>55517</v>
      </c>
      <c r="D43" t="s">
        <v>293</v>
      </c>
      <c r="E43">
        <v>2017</v>
      </c>
      <c r="F43" s="405">
        <v>16191.474</v>
      </c>
      <c r="G43" s="420">
        <v>272433.17700000003</v>
      </c>
      <c r="H43" t="s">
        <v>276</v>
      </c>
      <c r="I43">
        <f t="shared" si="0"/>
        <v>16191.474</v>
      </c>
    </row>
    <row r="44" spans="1:10" x14ac:dyDescent="0.2">
      <c r="A44" t="s">
        <v>46</v>
      </c>
      <c r="B44" t="s">
        <v>1247</v>
      </c>
      <c r="C44">
        <v>55517</v>
      </c>
      <c r="D44" t="s">
        <v>294</v>
      </c>
      <c r="E44">
        <v>2017</v>
      </c>
      <c r="F44" s="405">
        <v>16774.54</v>
      </c>
      <c r="G44" s="420">
        <v>282276.685</v>
      </c>
      <c r="H44" t="s">
        <v>276</v>
      </c>
      <c r="I44">
        <f t="shared" si="0"/>
        <v>16774.54</v>
      </c>
    </row>
    <row r="45" spans="1:10" x14ac:dyDescent="0.2">
      <c r="A45" t="s">
        <v>46</v>
      </c>
      <c r="B45" t="s">
        <v>1247</v>
      </c>
      <c r="C45">
        <v>55517</v>
      </c>
      <c r="D45" t="s">
        <v>297</v>
      </c>
      <c r="E45">
        <v>2017</v>
      </c>
      <c r="F45" s="405">
        <v>16434.521000000001</v>
      </c>
      <c r="G45" s="420">
        <v>276538.25699999998</v>
      </c>
      <c r="H45" t="s">
        <v>276</v>
      </c>
      <c r="I45">
        <f t="shared" si="0"/>
        <v>16434.521000000001</v>
      </c>
    </row>
    <row r="46" spans="1:10" x14ac:dyDescent="0.2">
      <c r="A46" t="s">
        <v>46</v>
      </c>
      <c r="B46" t="s">
        <v>1247</v>
      </c>
      <c r="C46">
        <v>55517</v>
      </c>
      <c r="D46" t="s">
        <v>298</v>
      </c>
      <c r="E46">
        <v>2017</v>
      </c>
      <c r="F46" s="405">
        <v>17784.847000000002</v>
      </c>
      <c r="G46" s="420">
        <v>299273.27600000001</v>
      </c>
      <c r="H46" t="s">
        <v>276</v>
      </c>
      <c r="I46">
        <f t="shared" si="0"/>
        <v>17784.847000000002</v>
      </c>
    </row>
    <row r="47" spans="1:10" x14ac:dyDescent="0.2">
      <c r="A47" t="s">
        <v>46</v>
      </c>
      <c r="B47" t="s">
        <v>1247</v>
      </c>
      <c r="C47">
        <v>55517</v>
      </c>
      <c r="D47" t="s">
        <v>299</v>
      </c>
      <c r="E47">
        <v>2017</v>
      </c>
      <c r="F47" s="405">
        <v>18286.310000000001</v>
      </c>
      <c r="G47" s="420">
        <v>307711.78200000001</v>
      </c>
      <c r="H47" t="s">
        <v>276</v>
      </c>
      <c r="I47">
        <f t="shared" si="0"/>
        <v>18286.310000000001</v>
      </c>
    </row>
    <row r="48" spans="1:10" x14ac:dyDescent="0.2">
      <c r="A48" t="s">
        <v>46</v>
      </c>
      <c r="B48" t="s">
        <v>559</v>
      </c>
      <c r="C48">
        <v>56629</v>
      </c>
      <c r="D48">
        <v>10</v>
      </c>
      <c r="E48">
        <v>2017</v>
      </c>
      <c r="F48" s="405">
        <v>16272.691000000001</v>
      </c>
      <c r="G48" s="420">
        <v>272872.94199999998</v>
      </c>
      <c r="H48" t="s">
        <v>276</v>
      </c>
      <c r="I48">
        <f t="shared" si="0"/>
        <v>16272.691000000001</v>
      </c>
    </row>
    <row r="49" spans="1:10" x14ac:dyDescent="0.2">
      <c r="A49" t="s">
        <v>46</v>
      </c>
      <c r="B49" t="s">
        <v>1290</v>
      </c>
      <c r="C49">
        <v>56798</v>
      </c>
      <c r="D49" t="s">
        <v>1291</v>
      </c>
      <c r="E49">
        <v>2017</v>
      </c>
      <c r="F49" s="405">
        <v>816929.15300000005</v>
      </c>
      <c r="G49" s="420">
        <v>13686048.050000001</v>
      </c>
      <c r="H49" t="s">
        <v>279</v>
      </c>
      <c r="I49">
        <f t="shared" si="0"/>
        <v>816929.15300000005</v>
      </c>
    </row>
    <row r="50" spans="1:10" x14ac:dyDescent="0.2">
      <c r="A50" t="s">
        <v>46</v>
      </c>
      <c r="B50" t="s">
        <v>1290</v>
      </c>
      <c r="C50">
        <v>56798</v>
      </c>
      <c r="D50" t="s">
        <v>1292</v>
      </c>
      <c r="E50">
        <v>2017</v>
      </c>
      <c r="F50" s="405">
        <v>880893.35900000005</v>
      </c>
      <c r="G50" s="420">
        <v>14765211.592</v>
      </c>
      <c r="H50" t="s">
        <v>279</v>
      </c>
      <c r="I50">
        <f t="shared" si="0"/>
        <v>880893.35900000005</v>
      </c>
    </row>
    <row r="51" spans="1:10" x14ac:dyDescent="0.2">
      <c r="A51" t="s">
        <v>86</v>
      </c>
      <c r="B51" t="s">
        <v>306</v>
      </c>
      <c r="C51">
        <v>1588</v>
      </c>
      <c r="D51">
        <v>7</v>
      </c>
      <c r="E51">
        <v>2017</v>
      </c>
      <c r="F51" s="405">
        <v>124379.31600000001</v>
      </c>
      <c r="G51" s="420">
        <v>1565928.155</v>
      </c>
      <c r="H51" t="s">
        <v>284</v>
      </c>
      <c r="I51">
        <f t="shared" si="0"/>
        <v>124379.31600000001</v>
      </c>
    </row>
    <row r="52" spans="1:10" x14ac:dyDescent="0.2">
      <c r="A52" t="s">
        <v>86</v>
      </c>
      <c r="B52" t="s">
        <v>306</v>
      </c>
      <c r="C52">
        <v>1588</v>
      </c>
      <c r="D52">
        <v>81</v>
      </c>
      <c r="E52">
        <v>2017</v>
      </c>
      <c r="F52" s="405">
        <v>829177.25</v>
      </c>
      <c r="G52" s="420">
        <v>13952479.421</v>
      </c>
      <c r="H52" t="s">
        <v>279</v>
      </c>
      <c r="I52">
        <f t="shared" si="0"/>
        <v>829177.25</v>
      </c>
    </row>
    <row r="53" spans="1:10" x14ac:dyDescent="0.2">
      <c r="A53" t="s">
        <v>86</v>
      </c>
      <c r="B53" t="s">
        <v>306</v>
      </c>
      <c r="C53">
        <v>1588</v>
      </c>
      <c r="D53">
        <v>82</v>
      </c>
      <c r="E53">
        <v>2017</v>
      </c>
      <c r="F53" s="405">
        <v>847925.44799999997</v>
      </c>
      <c r="G53" s="420">
        <v>14267925.187999999</v>
      </c>
      <c r="H53" t="s">
        <v>279</v>
      </c>
      <c r="I53">
        <f t="shared" si="0"/>
        <v>847925.44799999997</v>
      </c>
      <c r="J53" s="210"/>
    </row>
    <row r="54" spans="1:10" x14ac:dyDescent="0.2">
      <c r="A54" t="s">
        <v>86</v>
      </c>
      <c r="B54" t="s">
        <v>306</v>
      </c>
      <c r="C54">
        <v>1588</v>
      </c>
      <c r="D54">
        <v>93</v>
      </c>
      <c r="E54">
        <v>2017</v>
      </c>
      <c r="F54" s="405">
        <v>649329.50600000005</v>
      </c>
      <c r="G54" s="420">
        <v>10926240.256999999</v>
      </c>
      <c r="H54" t="s">
        <v>279</v>
      </c>
      <c r="I54">
        <f t="shared" si="0"/>
        <v>649329.50600000005</v>
      </c>
      <c r="J54" s="210"/>
    </row>
    <row r="55" spans="1:10" x14ac:dyDescent="0.2">
      <c r="A55" t="s">
        <v>86</v>
      </c>
      <c r="B55" t="s">
        <v>306</v>
      </c>
      <c r="C55">
        <v>1588</v>
      </c>
      <c r="D55">
        <v>94</v>
      </c>
      <c r="E55">
        <v>2017</v>
      </c>
      <c r="F55" s="405">
        <v>726748.42599999998</v>
      </c>
      <c r="G55" s="420">
        <v>12228931.028000001</v>
      </c>
      <c r="H55" t="s">
        <v>279</v>
      </c>
      <c r="I55">
        <f t="shared" si="0"/>
        <v>726748.42599999998</v>
      </c>
      <c r="J55" s="210"/>
    </row>
    <row r="56" spans="1:10" x14ac:dyDescent="0.2">
      <c r="A56" t="s">
        <v>86</v>
      </c>
      <c r="B56" t="s">
        <v>566</v>
      </c>
      <c r="C56">
        <v>1592</v>
      </c>
      <c r="D56" t="s">
        <v>567</v>
      </c>
      <c r="E56">
        <v>2017</v>
      </c>
      <c r="F56" s="405">
        <v>1343.8</v>
      </c>
      <c r="G56" s="421">
        <v>16586.400000000001</v>
      </c>
      <c r="H56" t="s">
        <v>276</v>
      </c>
      <c r="I56">
        <f t="shared" si="0"/>
        <v>1343.8</v>
      </c>
    </row>
    <row r="57" spans="1:10" x14ac:dyDescent="0.2">
      <c r="A57" t="s">
        <v>86</v>
      </c>
      <c r="B57" t="s">
        <v>566</v>
      </c>
      <c r="C57">
        <v>1592</v>
      </c>
      <c r="D57" t="s">
        <v>568</v>
      </c>
      <c r="E57">
        <v>2017</v>
      </c>
      <c r="F57" s="405">
        <v>1071.9000000000001</v>
      </c>
      <c r="G57" s="421">
        <v>13224.8</v>
      </c>
      <c r="H57" t="s">
        <v>276</v>
      </c>
      <c r="I57">
        <f t="shared" si="0"/>
        <v>1071.9000000000001</v>
      </c>
    </row>
    <row r="58" spans="1:10" x14ac:dyDescent="0.2">
      <c r="A58" t="s">
        <v>86</v>
      </c>
      <c r="B58" t="s">
        <v>566</v>
      </c>
      <c r="C58">
        <v>1592</v>
      </c>
      <c r="D58" t="s">
        <v>569</v>
      </c>
      <c r="E58">
        <v>2017</v>
      </c>
      <c r="F58" s="405">
        <v>1117.2</v>
      </c>
      <c r="G58" s="421">
        <v>13789.4</v>
      </c>
      <c r="H58" t="s">
        <v>276</v>
      </c>
      <c r="I58">
        <f t="shared" si="0"/>
        <v>1117.2</v>
      </c>
    </row>
    <row r="59" spans="1:10" x14ac:dyDescent="0.2">
      <c r="A59" t="s">
        <v>86</v>
      </c>
      <c r="B59" t="s">
        <v>566</v>
      </c>
      <c r="C59">
        <v>1592</v>
      </c>
      <c r="D59" t="s">
        <v>570</v>
      </c>
      <c r="E59">
        <v>2017</v>
      </c>
      <c r="F59" s="405">
        <v>1031</v>
      </c>
      <c r="G59" s="421">
        <v>12726.2</v>
      </c>
      <c r="H59" t="s">
        <v>276</v>
      </c>
      <c r="I59">
        <f t="shared" si="0"/>
        <v>1031</v>
      </c>
    </row>
    <row r="60" spans="1:10" x14ac:dyDescent="0.2">
      <c r="A60" t="s">
        <v>86</v>
      </c>
      <c r="B60" t="s">
        <v>566</v>
      </c>
      <c r="C60">
        <v>1592</v>
      </c>
      <c r="D60" t="s">
        <v>571</v>
      </c>
      <c r="E60">
        <v>2017</v>
      </c>
      <c r="F60" s="405">
        <v>1929.4</v>
      </c>
      <c r="G60" s="421">
        <v>23812.5</v>
      </c>
      <c r="H60" t="s">
        <v>276</v>
      </c>
      <c r="I60">
        <f t="shared" si="0"/>
        <v>1929.4</v>
      </c>
    </row>
    <row r="61" spans="1:10" x14ac:dyDescent="0.2">
      <c r="A61" t="s">
        <v>86</v>
      </c>
      <c r="B61" t="s">
        <v>566</v>
      </c>
      <c r="C61">
        <v>1592</v>
      </c>
      <c r="D61" t="s">
        <v>572</v>
      </c>
      <c r="E61">
        <v>2017</v>
      </c>
      <c r="F61" s="405">
        <v>1423.6</v>
      </c>
      <c r="G61" s="421">
        <v>17567.5</v>
      </c>
      <c r="H61" t="s">
        <v>276</v>
      </c>
      <c r="I61">
        <f t="shared" si="0"/>
        <v>1423.6</v>
      </c>
    </row>
    <row r="62" spans="1:10" x14ac:dyDescent="0.2">
      <c r="A62" t="s">
        <v>86</v>
      </c>
      <c r="B62" t="s">
        <v>1490</v>
      </c>
      <c r="C62">
        <v>1595</v>
      </c>
      <c r="D62">
        <v>2</v>
      </c>
      <c r="E62">
        <v>2017</v>
      </c>
      <c r="F62">
        <v>4416.366</v>
      </c>
      <c r="G62" s="421">
        <v>74342.063999999998</v>
      </c>
      <c r="H62" t="s">
        <v>291</v>
      </c>
      <c r="J62" s="210" t="s">
        <v>663</v>
      </c>
    </row>
    <row r="63" spans="1:10" x14ac:dyDescent="0.2">
      <c r="A63" t="s">
        <v>86</v>
      </c>
      <c r="B63" t="s">
        <v>1490</v>
      </c>
      <c r="C63">
        <v>1595</v>
      </c>
      <c r="D63">
        <v>3</v>
      </c>
      <c r="E63">
        <v>2017</v>
      </c>
      <c r="F63">
        <v>9249.5519999999997</v>
      </c>
      <c r="G63" s="421">
        <v>155623.89000000001</v>
      </c>
      <c r="H63" t="s">
        <v>291</v>
      </c>
      <c r="J63" s="210" t="s">
        <v>663</v>
      </c>
    </row>
    <row r="64" spans="1:10" x14ac:dyDescent="0.2">
      <c r="A64" t="s">
        <v>86</v>
      </c>
      <c r="B64" t="s">
        <v>1490</v>
      </c>
      <c r="C64">
        <v>1595</v>
      </c>
      <c r="D64">
        <v>4</v>
      </c>
      <c r="E64">
        <v>2017</v>
      </c>
      <c r="F64">
        <v>855901.44799999997</v>
      </c>
      <c r="G64" s="421">
        <v>14362455.112</v>
      </c>
      <c r="H64" t="s">
        <v>279</v>
      </c>
      <c r="J64" s="210" t="s">
        <v>663</v>
      </c>
    </row>
    <row r="65" spans="1:18" x14ac:dyDescent="0.2">
      <c r="A65" t="s">
        <v>86</v>
      </c>
      <c r="B65" t="s">
        <v>301</v>
      </c>
      <c r="C65">
        <v>1599</v>
      </c>
      <c r="D65">
        <v>1</v>
      </c>
      <c r="E65">
        <v>2017</v>
      </c>
      <c r="F65" s="405">
        <v>19139.865000000002</v>
      </c>
      <c r="G65" s="421">
        <v>235866.56599999999</v>
      </c>
      <c r="H65" t="s">
        <v>291</v>
      </c>
      <c r="I65">
        <f t="shared" si="0"/>
        <v>19139.865000000002</v>
      </c>
      <c r="J65" s="210"/>
    </row>
    <row r="66" spans="1:18" x14ac:dyDescent="0.2">
      <c r="A66" t="s">
        <v>86</v>
      </c>
      <c r="B66" t="s">
        <v>301</v>
      </c>
      <c r="C66">
        <v>1599</v>
      </c>
      <c r="D66">
        <v>2</v>
      </c>
      <c r="E66">
        <v>2017</v>
      </c>
      <c r="F66" s="405">
        <v>28209.132000000001</v>
      </c>
      <c r="G66" s="421">
        <v>398170.01799999998</v>
      </c>
      <c r="H66" t="s">
        <v>291</v>
      </c>
      <c r="I66">
        <f t="shared" ref="I66:I122" si="1">F66</f>
        <v>28209.132000000001</v>
      </c>
    </row>
    <row r="67" spans="1:18" x14ac:dyDescent="0.2">
      <c r="A67" t="s">
        <v>86</v>
      </c>
      <c r="B67" t="s">
        <v>12</v>
      </c>
      <c r="C67">
        <v>1619</v>
      </c>
      <c r="D67">
        <v>1</v>
      </c>
      <c r="E67">
        <v>2017</v>
      </c>
      <c r="F67" s="405">
        <v>369486.22499999998</v>
      </c>
      <c r="G67" s="421">
        <v>3630324.5249999999</v>
      </c>
      <c r="H67" t="s">
        <v>284</v>
      </c>
      <c r="I67">
        <f t="shared" si="1"/>
        <v>369486.22499999998</v>
      </c>
    </row>
    <row r="68" spans="1:18" x14ac:dyDescent="0.2">
      <c r="A68" t="s">
        <v>86</v>
      </c>
      <c r="B68" t="s">
        <v>12</v>
      </c>
      <c r="C68">
        <v>1619</v>
      </c>
      <c r="D68">
        <v>2</v>
      </c>
      <c r="E68">
        <v>2017</v>
      </c>
      <c r="F68" s="405">
        <v>235466.8</v>
      </c>
      <c r="G68" s="421">
        <v>2310693.7250000001</v>
      </c>
      <c r="H68" t="s">
        <v>284</v>
      </c>
      <c r="I68">
        <f t="shared" si="1"/>
        <v>235466.8</v>
      </c>
    </row>
    <row r="69" spans="1:18" x14ac:dyDescent="0.2">
      <c r="A69" t="s">
        <v>86</v>
      </c>
      <c r="B69" t="s">
        <v>12</v>
      </c>
      <c r="C69">
        <v>1619</v>
      </c>
      <c r="D69">
        <v>3</v>
      </c>
      <c r="E69">
        <v>2017</v>
      </c>
      <c r="F69" s="405">
        <v>655177.75</v>
      </c>
      <c r="G69" s="421">
        <v>6389031.0750000002</v>
      </c>
      <c r="H69" t="s">
        <v>291</v>
      </c>
      <c r="I69">
        <f t="shared" si="1"/>
        <v>655177.75</v>
      </c>
      <c r="J69" s="210"/>
    </row>
    <row r="70" spans="1:18" x14ac:dyDescent="0.2">
      <c r="A70" t="s">
        <v>86</v>
      </c>
      <c r="B70" t="s">
        <v>12</v>
      </c>
      <c r="C70">
        <v>1619</v>
      </c>
      <c r="D70">
        <v>4</v>
      </c>
      <c r="E70">
        <v>2017</v>
      </c>
      <c r="F70" s="405">
        <v>1276.25</v>
      </c>
      <c r="G70" s="421">
        <v>21529.075000000001</v>
      </c>
      <c r="H70" t="s">
        <v>291</v>
      </c>
      <c r="I70">
        <f t="shared" si="1"/>
        <v>1276.25</v>
      </c>
      <c r="J70" s="210"/>
    </row>
    <row r="71" spans="1:18" x14ac:dyDescent="0.2">
      <c r="A71" t="s">
        <v>86</v>
      </c>
      <c r="B71" t="s">
        <v>307</v>
      </c>
      <c r="C71">
        <v>1642</v>
      </c>
      <c r="D71">
        <v>3</v>
      </c>
      <c r="E71">
        <v>2017</v>
      </c>
      <c r="F71" s="405">
        <v>7321.3010000000004</v>
      </c>
      <c r="G71" s="421">
        <v>115619.425</v>
      </c>
      <c r="H71" t="s">
        <v>284</v>
      </c>
      <c r="I71">
        <f t="shared" si="1"/>
        <v>7321.3010000000004</v>
      </c>
    </row>
    <row r="72" spans="1:18" x14ac:dyDescent="0.2">
      <c r="A72" t="s">
        <v>86</v>
      </c>
      <c r="B72" t="s">
        <v>307</v>
      </c>
      <c r="C72">
        <v>1642</v>
      </c>
      <c r="D72" t="s">
        <v>308</v>
      </c>
      <c r="E72">
        <v>2017</v>
      </c>
      <c r="F72">
        <v>7541.6580000000004</v>
      </c>
      <c r="G72" s="421">
        <v>124325.62</v>
      </c>
      <c r="H72" t="s">
        <v>276</v>
      </c>
      <c r="J72" s="210" t="s">
        <v>666</v>
      </c>
      <c r="K72" s="35"/>
      <c r="L72" s="246"/>
      <c r="M72" s="35"/>
      <c r="N72" s="247"/>
      <c r="O72" s="35"/>
      <c r="P72" s="35"/>
    </row>
    <row r="73" spans="1:18" x14ac:dyDescent="0.2">
      <c r="A73" t="s">
        <v>86</v>
      </c>
      <c r="B73" t="s">
        <v>307</v>
      </c>
      <c r="C73">
        <v>1642</v>
      </c>
      <c r="D73" t="s">
        <v>309</v>
      </c>
      <c r="E73">
        <v>2017</v>
      </c>
      <c r="F73">
        <v>7955.8270000000002</v>
      </c>
      <c r="G73" s="421">
        <v>131557.57500000001</v>
      </c>
      <c r="H73" t="s">
        <v>276</v>
      </c>
      <c r="J73" s="210" t="s">
        <v>666</v>
      </c>
      <c r="K73" s="31"/>
      <c r="L73" s="244"/>
      <c r="M73" s="244"/>
      <c r="N73" s="35"/>
      <c r="O73" s="35"/>
      <c r="P73" s="35"/>
    </row>
    <row r="74" spans="1:18" x14ac:dyDescent="0.2">
      <c r="A74" t="s">
        <v>86</v>
      </c>
      <c r="B74" t="s">
        <v>574</v>
      </c>
      <c r="C74">
        <v>1660</v>
      </c>
      <c r="D74">
        <v>3</v>
      </c>
      <c r="E74">
        <v>2017</v>
      </c>
      <c r="F74" s="405">
        <v>3465.9690000000001</v>
      </c>
      <c r="G74" s="421">
        <v>58223.366999999998</v>
      </c>
      <c r="H74" t="s">
        <v>279</v>
      </c>
      <c r="I74">
        <f t="shared" si="1"/>
        <v>3465.9690000000001</v>
      </c>
      <c r="J74" s="244" t="s">
        <v>1254</v>
      </c>
      <c r="K74" s="31"/>
      <c r="L74" s="244"/>
      <c r="M74" s="244"/>
      <c r="N74" s="35"/>
      <c r="O74" s="35"/>
      <c r="P74" s="35"/>
    </row>
    <row r="75" spans="1:18" x14ac:dyDescent="0.2">
      <c r="A75" t="s">
        <v>86</v>
      </c>
      <c r="B75" t="s">
        <v>574</v>
      </c>
      <c r="C75">
        <v>1660</v>
      </c>
      <c r="D75">
        <v>4</v>
      </c>
      <c r="E75">
        <v>2017</v>
      </c>
      <c r="F75" s="405">
        <v>11961.147999999999</v>
      </c>
      <c r="G75" s="421">
        <v>186104.389</v>
      </c>
      <c r="H75" t="s">
        <v>276</v>
      </c>
      <c r="I75">
        <f t="shared" si="1"/>
        <v>11961.147999999999</v>
      </c>
      <c r="J75" s="244" t="s">
        <v>1254</v>
      </c>
      <c r="K75" s="31"/>
      <c r="L75" s="244"/>
      <c r="M75" s="244"/>
      <c r="N75" s="35"/>
      <c r="O75" s="35"/>
      <c r="P75" s="35"/>
    </row>
    <row r="76" spans="1:18" x14ac:dyDescent="0.2">
      <c r="A76" t="s">
        <v>86</v>
      </c>
      <c r="B76" t="s">
        <v>574</v>
      </c>
      <c r="C76">
        <v>1660</v>
      </c>
      <c r="D76">
        <v>5</v>
      </c>
      <c r="E76">
        <v>2017</v>
      </c>
      <c r="F76" s="405">
        <v>13464.885</v>
      </c>
      <c r="G76" s="421">
        <v>207796.73499999999</v>
      </c>
      <c r="H76" t="s">
        <v>276</v>
      </c>
      <c r="I76">
        <f t="shared" si="1"/>
        <v>13464.885</v>
      </c>
      <c r="J76" s="244" t="s">
        <v>1254</v>
      </c>
      <c r="K76" s="31"/>
      <c r="L76" s="244"/>
      <c r="M76" s="244"/>
      <c r="N76" s="35"/>
      <c r="O76" s="35"/>
      <c r="P76" s="35"/>
    </row>
    <row r="77" spans="1:18" x14ac:dyDescent="0.2">
      <c r="A77" t="s">
        <v>86</v>
      </c>
      <c r="B77" t="s">
        <v>17</v>
      </c>
      <c r="C77">
        <v>1678</v>
      </c>
      <c r="D77">
        <v>2</v>
      </c>
      <c r="E77">
        <v>2017</v>
      </c>
      <c r="F77">
        <v>8403.6</v>
      </c>
      <c r="G77" s="421">
        <v>132794.70000000001</v>
      </c>
      <c r="H77" t="s">
        <v>276</v>
      </c>
      <c r="J77" s="210" t="s">
        <v>665</v>
      </c>
    </row>
    <row r="78" spans="1:18" x14ac:dyDescent="0.2">
      <c r="A78" t="s">
        <v>86</v>
      </c>
      <c r="B78" t="s">
        <v>18</v>
      </c>
      <c r="C78">
        <v>1682</v>
      </c>
      <c r="D78">
        <v>8</v>
      </c>
      <c r="E78">
        <v>2017</v>
      </c>
      <c r="F78" s="405">
        <v>2324.8519999999999</v>
      </c>
      <c r="G78" s="421">
        <v>28714.385999999999</v>
      </c>
      <c r="H78" t="s">
        <v>291</v>
      </c>
      <c r="I78">
        <f t="shared" si="1"/>
        <v>2324.8519999999999</v>
      </c>
      <c r="K78" s="2"/>
      <c r="L78" s="2"/>
      <c r="M78" s="2"/>
      <c r="N78" s="2"/>
      <c r="O78" s="2"/>
      <c r="P78" s="2"/>
      <c r="Q78" s="2"/>
      <c r="R78" s="2"/>
    </row>
    <row r="79" spans="1:18" x14ac:dyDescent="0.2">
      <c r="A79" t="s">
        <v>86</v>
      </c>
      <c r="B79" t="s">
        <v>18</v>
      </c>
      <c r="C79">
        <v>1682</v>
      </c>
      <c r="D79">
        <v>9</v>
      </c>
      <c r="E79">
        <v>2017</v>
      </c>
      <c r="F79" s="405">
        <v>38164.258999999998</v>
      </c>
      <c r="G79" s="421">
        <v>629616.22199999995</v>
      </c>
      <c r="H79" t="s">
        <v>302</v>
      </c>
      <c r="I79">
        <f t="shared" si="1"/>
        <v>38164.258999999998</v>
      </c>
      <c r="K79" s="2"/>
      <c r="L79" s="2"/>
      <c r="M79" s="2"/>
      <c r="N79" s="2"/>
      <c r="O79" s="2"/>
      <c r="P79" s="2"/>
      <c r="Q79" s="2"/>
      <c r="R79" s="2"/>
    </row>
    <row r="80" spans="1:18" x14ac:dyDescent="0.2">
      <c r="A80" t="s">
        <v>86</v>
      </c>
      <c r="B80" t="s">
        <v>2289</v>
      </c>
      <c r="C80">
        <v>6081</v>
      </c>
      <c r="D80">
        <v>1</v>
      </c>
      <c r="E80">
        <v>2017</v>
      </c>
      <c r="F80" s="405">
        <v>29595.85</v>
      </c>
      <c r="G80" s="421">
        <v>461202.5</v>
      </c>
      <c r="H80" t="s">
        <v>279</v>
      </c>
      <c r="I80">
        <f t="shared" si="1"/>
        <v>29595.85</v>
      </c>
      <c r="K80" s="2"/>
      <c r="L80" s="2"/>
      <c r="M80" s="2"/>
      <c r="N80" s="2"/>
      <c r="O80" s="2"/>
      <c r="P80" s="2"/>
      <c r="Q80" s="2"/>
      <c r="R80" s="2"/>
    </row>
    <row r="81" spans="1:18" x14ac:dyDescent="0.2">
      <c r="A81" t="s">
        <v>86</v>
      </c>
      <c r="B81" t="s">
        <v>2289</v>
      </c>
      <c r="C81">
        <v>6081</v>
      </c>
      <c r="D81">
        <v>2</v>
      </c>
      <c r="E81">
        <v>2017</v>
      </c>
      <c r="F81" s="405">
        <v>2991.7249999999999</v>
      </c>
      <c r="G81" s="421">
        <v>44288.65</v>
      </c>
      <c r="H81" t="s">
        <v>279</v>
      </c>
      <c r="I81">
        <f t="shared" si="1"/>
        <v>2991.7249999999999</v>
      </c>
      <c r="K81" s="2"/>
      <c r="L81" s="2"/>
      <c r="M81" s="2"/>
      <c r="N81" s="2"/>
      <c r="O81" s="2"/>
      <c r="P81" s="2"/>
      <c r="Q81" s="2"/>
      <c r="R81" s="2"/>
    </row>
    <row r="82" spans="1:18" x14ac:dyDescent="0.2">
      <c r="A82" t="s">
        <v>86</v>
      </c>
      <c r="B82" t="s">
        <v>2289</v>
      </c>
      <c r="C82">
        <v>6081</v>
      </c>
      <c r="D82">
        <v>3</v>
      </c>
      <c r="E82">
        <v>2017</v>
      </c>
      <c r="F82" s="405">
        <v>25109.95</v>
      </c>
      <c r="G82" s="421">
        <v>388854.67499999999</v>
      </c>
      <c r="H82" t="s">
        <v>279</v>
      </c>
      <c r="I82">
        <f t="shared" si="1"/>
        <v>25109.95</v>
      </c>
      <c r="K82" s="2"/>
      <c r="L82" s="2"/>
      <c r="M82" s="2"/>
      <c r="N82" s="2"/>
      <c r="O82" s="2"/>
      <c r="P82" s="2"/>
      <c r="Q82" s="2"/>
      <c r="R82" s="2"/>
    </row>
    <row r="83" spans="1:18" x14ac:dyDescent="0.2">
      <c r="A83" t="s">
        <v>86</v>
      </c>
      <c r="B83" t="s">
        <v>2289</v>
      </c>
      <c r="C83">
        <v>6081</v>
      </c>
      <c r="D83">
        <v>4</v>
      </c>
      <c r="E83">
        <v>2017</v>
      </c>
      <c r="F83" s="405">
        <v>2173.6</v>
      </c>
      <c r="G83" s="421">
        <v>26837.1</v>
      </c>
      <c r="H83" t="s">
        <v>276</v>
      </c>
      <c r="I83">
        <f t="shared" si="1"/>
        <v>2173.6</v>
      </c>
      <c r="K83" s="2"/>
      <c r="L83" s="2"/>
      <c r="M83" s="2"/>
      <c r="N83" s="2"/>
      <c r="O83" s="2"/>
      <c r="P83" s="2"/>
      <c r="Q83" s="2"/>
      <c r="R83" s="2"/>
    </row>
    <row r="84" spans="1:18" x14ac:dyDescent="0.2">
      <c r="A84" t="s">
        <v>86</v>
      </c>
      <c r="B84" t="s">
        <v>2289</v>
      </c>
      <c r="C84">
        <v>6081</v>
      </c>
      <c r="D84">
        <v>5</v>
      </c>
      <c r="E84">
        <v>2017</v>
      </c>
      <c r="F84" s="405">
        <v>1515</v>
      </c>
      <c r="G84" s="421">
        <v>18702</v>
      </c>
      <c r="H84" t="s">
        <v>276</v>
      </c>
      <c r="I84">
        <f t="shared" si="1"/>
        <v>1515</v>
      </c>
      <c r="K84" s="2"/>
      <c r="L84" s="2"/>
      <c r="M84" s="2"/>
      <c r="N84" s="2"/>
      <c r="O84" s="2"/>
      <c r="P84" s="2"/>
      <c r="Q84" s="2"/>
      <c r="R84" s="2"/>
    </row>
    <row r="85" spans="1:18" x14ac:dyDescent="0.2">
      <c r="A85" t="s">
        <v>86</v>
      </c>
      <c r="B85" t="s">
        <v>575</v>
      </c>
      <c r="C85">
        <v>10176</v>
      </c>
      <c r="D85" t="s">
        <v>331</v>
      </c>
      <c r="E85">
        <v>2017</v>
      </c>
      <c r="F85" s="405">
        <v>1943.7</v>
      </c>
      <c r="G85" s="421">
        <v>23981.8</v>
      </c>
      <c r="H85" t="s">
        <v>276</v>
      </c>
      <c r="I85">
        <f t="shared" si="1"/>
        <v>1943.7</v>
      </c>
      <c r="J85" s="210"/>
      <c r="K85" s="2"/>
      <c r="L85" s="2"/>
      <c r="M85" s="2"/>
      <c r="N85" s="2"/>
      <c r="O85" s="2"/>
      <c r="P85" s="2"/>
      <c r="Q85" s="2"/>
      <c r="R85" s="2"/>
    </row>
    <row r="86" spans="1:18" x14ac:dyDescent="0.2">
      <c r="A86" t="s">
        <v>86</v>
      </c>
      <c r="B86" t="s">
        <v>575</v>
      </c>
      <c r="C86">
        <v>10176</v>
      </c>
      <c r="D86" t="s">
        <v>332</v>
      </c>
      <c r="E86">
        <v>2017</v>
      </c>
      <c r="F86" s="405">
        <v>530.1</v>
      </c>
      <c r="G86" s="421">
        <v>6542</v>
      </c>
      <c r="H86" t="s">
        <v>276</v>
      </c>
      <c r="I86">
        <f t="shared" si="1"/>
        <v>530.1</v>
      </c>
      <c r="K86" s="2"/>
      <c r="L86" s="2"/>
      <c r="M86" s="2"/>
      <c r="N86" s="2"/>
      <c r="O86" s="2"/>
      <c r="P86" s="2"/>
      <c r="Q86" s="2"/>
      <c r="R86" s="2"/>
    </row>
    <row r="87" spans="1:18" x14ac:dyDescent="0.2">
      <c r="A87" t="s">
        <v>86</v>
      </c>
      <c r="B87" t="s">
        <v>300</v>
      </c>
      <c r="C87">
        <v>10307</v>
      </c>
      <c r="D87">
        <v>1</v>
      </c>
      <c r="E87">
        <v>2017</v>
      </c>
      <c r="F87" s="405">
        <v>195026.226</v>
      </c>
      <c r="G87" s="421">
        <v>3280548.0010000002</v>
      </c>
      <c r="H87" t="s">
        <v>279</v>
      </c>
      <c r="I87">
        <f t="shared" si="1"/>
        <v>195026.226</v>
      </c>
      <c r="K87" s="2"/>
      <c r="L87" s="2"/>
      <c r="M87" s="2"/>
      <c r="N87" s="2"/>
      <c r="O87" s="2"/>
      <c r="P87" s="2"/>
      <c r="Q87" s="2"/>
      <c r="R87" s="2"/>
    </row>
    <row r="88" spans="1:18" x14ac:dyDescent="0.2">
      <c r="A88" t="s">
        <v>86</v>
      </c>
      <c r="B88" t="s">
        <v>300</v>
      </c>
      <c r="C88">
        <v>10307</v>
      </c>
      <c r="D88">
        <v>2</v>
      </c>
      <c r="E88">
        <v>2017</v>
      </c>
      <c r="F88" s="405">
        <v>194389.071</v>
      </c>
      <c r="G88" s="421">
        <v>3269842.105</v>
      </c>
      <c r="H88" t="s">
        <v>279</v>
      </c>
      <c r="I88">
        <f t="shared" si="1"/>
        <v>194389.071</v>
      </c>
      <c r="K88" s="2"/>
      <c r="L88" s="2"/>
      <c r="M88" s="2"/>
      <c r="N88" s="2"/>
      <c r="O88" s="2"/>
      <c r="P88" s="2"/>
      <c r="Q88" s="2"/>
      <c r="R88" s="2"/>
    </row>
    <row r="89" spans="1:18" x14ac:dyDescent="0.2">
      <c r="A89" t="s">
        <v>86</v>
      </c>
      <c r="B89" t="s">
        <v>565</v>
      </c>
      <c r="C89">
        <v>10726</v>
      </c>
      <c r="D89">
        <v>1</v>
      </c>
      <c r="E89">
        <v>2017</v>
      </c>
      <c r="F89" s="405">
        <v>164136.35</v>
      </c>
      <c r="G89" s="421">
        <v>2761935.0249999999</v>
      </c>
      <c r="H89" t="s">
        <v>279</v>
      </c>
      <c r="I89">
        <f t="shared" si="1"/>
        <v>164136.35</v>
      </c>
      <c r="J89" s="210"/>
      <c r="K89" s="35"/>
      <c r="L89" s="35"/>
      <c r="M89" s="35"/>
      <c r="N89" s="35"/>
      <c r="O89" s="35"/>
      <c r="P89" s="35"/>
      <c r="Q89" s="2"/>
      <c r="R89" s="2"/>
    </row>
    <row r="90" spans="1:18" x14ac:dyDescent="0.2">
      <c r="A90" t="s">
        <v>86</v>
      </c>
      <c r="B90" t="s">
        <v>565</v>
      </c>
      <c r="C90">
        <v>10726</v>
      </c>
      <c r="D90">
        <v>2</v>
      </c>
      <c r="E90">
        <v>2017</v>
      </c>
      <c r="F90" s="405">
        <v>148498.42499999999</v>
      </c>
      <c r="G90" s="421">
        <v>2498728.9750000001</v>
      </c>
      <c r="H90" t="s">
        <v>279</v>
      </c>
      <c r="I90">
        <f t="shared" si="1"/>
        <v>148498.42499999999</v>
      </c>
      <c r="K90" s="35"/>
      <c r="L90" s="35"/>
      <c r="M90" s="35"/>
      <c r="N90" s="35"/>
      <c r="O90" s="35"/>
      <c r="P90" s="35"/>
      <c r="Q90" s="2"/>
      <c r="R90" s="2"/>
    </row>
    <row r="91" spans="1:18" x14ac:dyDescent="0.2">
      <c r="A91" t="s">
        <v>86</v>
      </c>
      <c r="B91" t="s">
        <v>562</v>
      </c>
      <c r="C91">
        <v>10823</v>
      </c>
      <c r="D91" t="s">
        <v>563</v>
      </c>
      <c r="E91">
        <v>2017</v>
      </c>
      <c r="F91">
        <v>5917.8329999999996</v>
      </c>
      <c r="G91" s="421">
        <v>72899.982999999993</v>
      </c>
      <c r="H91" t="s">
        <v>276</v>
      </c>
      <c r="J91" s="210" t="s">
        <v>1253</v>
      </c>
      <c r="K91" s="35"/>
      <c r="L91" s="35"/>
      <c r="M91" s="35"/>
      <c r="N91" s="35"/>
      <c r="O91" s="35"/>
      <c r="P91" s="35"/>
      <c r="Q91" s="2"/>
      <c r="R91" s="2"/>
    </row>
    <row r="92" spans="1:18" x14ac:dyDescent="0.2">
      <c r="A92" t="s">
        <v>86</v>
      </c>
      <c r="B92" t="s">
        <v>562</v>
      </c>
      <c r="C92">
        <v>10823</v>
      </c>
      <c r="D92" t="s">
        <v>564</v>
      </c>
      <c r="E92">
        <v>2017</v>
      </c>
      <c r="F92">
        <v>3424.5680000000002</v>
      </c>
      <c r="G92" s="421">
        <v>42200.523000000001</v>
      </c>
      <c r="H92" t="s">
        <v>276</v>
      </c>
      <c r="J92" s="210" t="s">
        <v>1253</v>
      </c>
      <c r="K92" s="28"/>
      <c r="L92" s="35"/>
      <c r="M92" s="28"/>
      <c r="N92" s="35"/>
      <c r="O92" s="244"/>
      <c r="P92" s="35"/>
      <c r="Q92" s="2"/>
      <c r="R92" s="2"/>
    </row>
    <row r="93" spans="1:18" x14ac:dyDescent="0.2">
      <c r="A93" t="s">
        <v>86</v>
      </c>
      <c r="B93" t="s">
        <v>573</v>
      </c>
      <c r="C93">
        <v>50002</v>
      </c>
      <c r="D93">
        <v>1</v>
      </c>
      <c r="E93">
        <v>2017</v>
      </c>
      <c r="F93" s="405">
        <v>26848.555</v>
      </c>
      <c r="G93" s="421">
        <v>445468.12699999998</v>
      </c>
      <c r="H93" t="s">
        <v>279</v>
      </c>
      <c r="I93">
        <f t="shared" si="1"/>
        <v>26848.555</v>
      </c>
      <c r="J93" s="210"/>
      <c r="K93" s="2"/>
      <c r="L93" s="2"/>
      <c r="M93" s="2"/>
      <c r="N93" s="2"/>
      <c r="O93" s="2"/>
      <c r="P93" s="2"/>
      <c r="Q93" s="2"/>
      <c r="R93" s="2"/>
    </row>
    <row r="94" spans="1:18" x14ac:dyDescent="0.2">
      <c r="A94" t="s">
        <v>86</v>
      </c>
      <c r="B94" t="s">
        <v>573</v>
      </c>
      <c r="C94">
        <v>50002</v>
      </c>
      <c r="D94">
        <v>2</v>
      </c>
      <c r="E94">
        <v>2017</v>
      </c>
      <c r="F94" s="405">
        <v>30989.378000000001</v>
      </c>
      <c r="G94" s="421">
        <v>513937.55900000001</v>
      </c>
      <c r="H94" t="s">
        <v>279</v>
      </c>
      <c r="I94">
        <f t="shared" si="1"/>
        <v>30989.378000000001</v>
      </c>
      <c r="J94" s="210"/>
      <c r="K94" s="2"/>
      <c r="L94" s="2"/>
      <c r="M94" s="2"/>
      <c r="N94" s="2"/>
      <c r="O94" s="2"/>
      <c r="P94" s="2"/>
      <c r="Q94" s="2"/>
      <c r="R94" s="2"/>
    </row>
    <row r="95" spans="1:18" x14ac:dyDescent="0.2">
      <c r="A95" t="s">
        <v>86</v>
      </c>
      <c r="B95" t="s">
        <v>573</v>
      </c>
      <c r="C95">
        <v>50002</v>
      </c>
      <c r="D95">
        <v>3</v>
      </c>
      <c r="E95">
        <v>2017</v>
      </c>
      <c r="F95" s="405">
        <v>29008.222000000002</v>
      </c>
      <c r="G95" s="421">
        <v>482267.03399999999</v>
      </c>
      <c r="H95" t="s">
        <v>279</v>
      </c>
      <c r="I95">
        <f t="shared" si="1"/>
        <v>29008.222000000002</v>
      </c>
      <c r="J95" s="210"/>
      <c r="K95" s="2"/>
      <c r="L95" s="2"/>
      <c r="M95" s="2"/>
      <c r="N95" s="2"/>
      <c r="O95" s="2"/>
      <c r="P95" s="2"/>
      <c r="Q95" s="2"/>
      <c r="R95" s="2"/>
    </row>
    <row r="96" spans="1:18" x14ac:dyDescent="0.2">
      <c r="A96" t="s">
        <v>86</v>
      </c>
      <c r="B96" t="s">
        <v>303</v>
      </c>
      <c r="C96">
        <v>52026</v>
      </c>
      <c r="D96">
        <v>1</v>
      </c>
      <c r="E96">
        <v>2017</v>
      </c>
      <c r="F96">
        <v>41989.953000000001</v>
      </c>
      <c r="G96" s="421">
        <v>700334.58200000005</v>
      </c>
      <c r="H96" t="s">
        <v>279</v>
      </c>
      <c r="J96" s="210" t="s">
        <v>665</v>
      </c>
      <c r="K96" s="2"/>
      <c r="L96" s="2"/>
      <c r="M96" s="2"/>
      <c r="N96" s="2"/>
      <c r="O96" s="2"/>
      <c r="P96" s="2"/>
      <c r="Q96" s="2"/>
      <c r="R96" s="2"/>
    </row>
    <row r="97" spans="1:18" x14ac:dyDescent="0.2">
      <c r="A97" t="s">
        <v>86</v>
      </c>
      <c r="B97" t="s">
        <v>2255</v>
      </c>
      <c r="C97">
        <v>54586</v>
      </c>
      <c r="D97">
        <v>2</v>
      </c>
      <c r="E97">
        <v>2017</v>
      </c>
      <c r="F97" s="405">
        <v>32051.317999999999</v>
      </c>
      <c r="G97" s="421">
        <v>532086.80700000003</v>
      </c>
      <c r="H97" t="s">
        <v>279</v>
      </c>
      <c r="I97">
        <f t="shared" si="1"/>
        <v>32051.317999999999</v>
      </c>
      <c r="K97" s="2"/>
      <c r="L97" s="2"/>
      <c r="M97" s="2"/>
      <c r="N97" s="2"/>
      <c r="O97" s="2"/>
      <c r="P97" s="2"/>
      <c r="Q97" s="2"/>
      <c r="R97" s="2"/>
    </row>
    <row r="98" spans="1:18" x14ac:dyDescent="0.2">
      <c r="A98" t="s">
        <v>86</v>
      </c>
      <c r="B98" t="s">
        <v>1491</v>
      </c>
      <c r="C98">
        <v>54805</v>
      </c>
      <c r="D98">
        <v>1</v>
      </c>
      <c r="E98">
        <v>2017</v>
      </c>
      <c r="F98" s="405">
        <v>111916.83500000001</v>
      </c>
      <c r="G98" s="421">
        <v>1883200.9650000001</v>
      </c>
      <c r="H98" t="s">
        <v>279</v>
      </c>
      <c r="I98">
        <f t="shared" si="1"/>
        <v>111916.83500000001</v>
      </c>
      <c r="K98" s="2"/>
      <c r="L98" s="2"/>
      <c r="M98" s="2"/>
      <c r="N98" s="2"/>
      <c r="O98" s="2"/>
      <c r="P98" s="2"/>
      <c r="Q98" s="2"/>
      <c r="R98" s="2"/>
    </row>
    <row r="99" spans="1:18" x14ac:dyDescent="0.2">
      <c r="A99" t="s">
        <v>86</v>
      </c>
      <c r="B99" t="s">
        <v>304</v>
      </c>
      <c r="C99">
        <v>55026</v>
      </c>
      <c r="D99">
        <v>1</v>
      </c>
      <c r="E99">
        <v>2017</v>
      </c>
      <c r="F99" s="405">
        <v>310345.40000000002</v>
      </c>
      <c r="G99" s="421">
        <v>5222142.5449999999</v>
      </c>
      <c r="H99" t="s">
        <v>279</v>
      </c>
      <c r="I99">
        <f t="shared" si="1"/>
        <v>310345.40000000002</v>
      </c>
      <c r="J99" s="263"/>
    </row>
    <row r="100" spans="1:18" x14ac:dyDescent="0.2">
      <c r="A100" t="s">
        <v>86</v>
      </c>
      <c r="B100" t="s">
        <v>171</v>
      </c>
      <c r="C100">
        <v>55041</v>
      </c>
      <c r="D100">
        <v>1</v>
      </c>
      <c r="E100">
        <v>2017</v>
      </c>
      <c r="F100" s="405">
        <v>174527.4</v>
      </c>
      <c r="G100" s="421">
        <v>2936766.9410000001</v>
      </c>
      <c r="H100" t="s">
        <v>279</v>
      </c>
      <c r="I100">
        <f t="shared" si="1"/>
        <v>174527.4</v>
      </c>
    </row>
    <row r="101" spans="1:18" x14ac:dyDescent="0.2">
      <c r="A101" t="s">
        <v>86</v>
      </c>
      <c r="B101" t="s">
        <v>305</v>
      </c>
      <c r="C101">
        <v>55079</v>
      </c>
      <c r="D101">
        <v>1</v>
      </c>
      <c r="E101">
        <v>2017</v>
      </c>
      <c r="F101" s="405">
        <v>560533.58700000006</v>
      </c>
      <c r="G101" s="421">
        <v>9432122.4829999991</v>
      </c>
      <c r="H101" t="s">
        <v>279</v>
      </c>
      <c r="I101">
        <f t="shared" si="1"/>
        <v>560533.58700000006</v>
      </c>
    </row>
    <row r="102" spans="1:18" x14ac:dyDescent="0.2">
      <c r="A102" t="s">
        <v>86</v>
      </c>
      <c r="B102" t="s">
        <v>560</v>
      </c>
      <c r="C102">
        <v>55211</v>
      </c>
      <c r="D102">
        <v>1</v>
      </c>
      <c r="E102">
        <v>2017</v>
      </c>
      <c r="F102" s="405">
        <v>403350.89299999998</v>
      </c>
      <c r="G102" s="421">
        <v>6787186.6399999997</v>
      </c>
      <c r="H102" t="s">
        <v>279</v>
      </c>
      <c r="I102">
        <f t="shared" si="1"/>
        <v>403350.89299999998</v>
      </c>
    </row>
    <row r="103" spans="1:18" x14ac:dyDescent="0.2">
      <c r="A103" t="s">
        <v>86</v>
      </c>
      <c r="B103" t="s">
        <v>560</v>
      </c>
      <c r="C103">
        <v>55211</v>
      </c>
      <c r="D103">
        <v>2</v>
      </c>
      <c r="E103">
        <v>2017</v>
      </c>
      <c r="F103" s="405">
        <v>422198.98200000002</v>
      </c>
      <c r="G103" s="421">
        <v>7104280.8540000003</v>
      </c>
      <c r="H103" t="s">
        <v>279</v>
      </c>
      <c r="I103">
        <f t="shared" si="1"/>
        <v>422198.98200000002</v>
      </c>
    </row>
    <row r="104" spans="1:18" x14ac:dyDescent="0.2">
      <c r="A104" t="s">
        <v>86</v>
      </c>
      <c r="B104" t="s">
        <v>561</v>
      </c>
      <c r="C104">
        <v>55212</v>
      </c>
      <c r="D104">
        <v>1</v>
      </c>
      <c r="E104">
        <v>2017</v>
      </c>
      <c r="F104" s="405">
        <v>442108.25300000003</v>
      </c>
      <c r="G104" s="421">
        <v>7439400.0659999996</v>
      </c>
      <c r="H104" t="s">
        <v>279</v>
      </c>
      <c r="I104">
        <f t="shared" si="1"/>
        <v>442108.25300000003</v>
      </c>
    </row>
    <row r="105" spans="1:18" x14ac:dyDescent="0.2">
      <c r="A105" t="s">
        <v>86</v>
      </c>
      <c r="B105" t="s">
        <v>561</v>
      </c>
      <c r="C105">
        <v>55212</v>
      </c>
      <c r="D105">
        <v>2</v>
      </c>
      <c r="E105">
        <v>2017</v>
      </c>
      <c r="F105" s="405">
        <v>423598.34299999999</v>
      </c>
      <c r="G105" s="421">
        <v>7127877.4460000005</v>
      </c>
      <c r="H105" t="s">
        <v>279</v>
      </c>
      <c r="I105">
        <f t="shared" si="1"/>
        <v>423598.34299999999</v>
      </c>
    </row>
    <row r="106" spans="1:18" x14ac:dyDescent="0.2">
      <c r="A106" t="s">
        <v>86</v>
      </c>
      <c r="B106" t="s">
        <v>1916</v>
      </c>
      <c r="C106">
        <v>55317</v>
      </c>
      <c r="D106">
        <v>11</v>
      </c>
      <c r="E106">
        <v>2017</v>
      </c>
      <c r="F106" s="405">
        <v>869266.25899999996</v>
      </c>
      <c r="G106" s="421">
        <v>14580729.470000001</v>
      </c>
      <c r="H106" t="s">
        <v>279</v>
      </c>
      <c r="I106">
        <f t="shared" si="1"/>
        <v>869266.25899999996</v>
      </c>
      <c r="J106" s="210"/>
    </row>
    <row r="107" spans="1:18" x14ac:dyDescent="0.2">
      <c r="A107" t="s">
        <v>86</v>
      </c>
      <c r="B107" t="s">
        <v>1916</v>
      </c>
      <c r="C107">
        <v>55317</v>
      </c>
      <c r="D107">
        <v>12</v>
      </c>
      <c r="E107">
        <v>2017</v>
      </c>
      <c r="F107" s="405">
        <v>1027579.763</v>
      </c>
      <c r="G107" s="421">
        <v>17284136.412</v>
      </c>
      <c r="H107" t="s">
        <v>279</v>
      </c>
      <c r="I107">
        <f t="shared" si="1"/>
        <v>1027579.763</v>
      </c>
      <c r="J107" s="210"/>
    </row>
    <row r="108" spans="1:18" x14ac:dyDescent="0.2">
      <c r="A108" t="s">
        <v>95</v>
      </c>
      <c r="B108" t="s">
        <v>4</v>
      </c>
      <c r="C108">
        <v>1507</v>
      </c>
      <c r="D108">
        <v>1</v>
      </c>
      <c r="E108">
        <v>2017</v>
      </c>
      <c r="F108" s="405">
        <v>5146.9589999999998</v>
      </c>
      <c r="G108" s="421">
        <v>59749.792000000001</v>
      </c>
      <c r="H108" t="s">
        <v>291</v>
      </c>
      <c r="I108">
        <f t="shared" si="1"/>
        <v>5146.9589999999998</v>
      </c>
    </row>
    <row r="109" spans="1:18" x14ac:dyDescent="0.2">
      <c r="A109" t="s">
        <v>95</v>
      </c>
      <c r="B109" t="s">
        <v>4</v>
      </c>
      <c r="C109">
        <v>1507</v>
      </c>
      <c r="D109">
        <v>2</v>
      </c>
      <c r="E109">
        <v>2017</v>
      </c>
      <c r="F109" s="405">
        <v>3398.7049999999999</v>
      </c>
      <c r="G109" s="420">
        <v>39467.817999999999</v>
      </c>
      <c r="H109" t="s">
        <v>291</v>
      </c>
      <c r="I109">
        <f t="shared" si="1"/>
        <v>3398.7049999999999</v>
      </c>
    </row>
    <row r="110" spans="1:18" x14ac:dyDescent="0.2">
      <c r="A110" t="s">
        <v>95</v>
      </c>
      <c r="B110" t="s">
        <v>4</v>
      </c>
      <c r="C110">
        <v>1507</v>
      </c>
      <c r="D110">
        <v>3</v>
      </c>
      <c r="E110">
        <v>2017</v>
      </c>
      <c r="F110" s="405">
        <v>12535.682000000001</v>
      </c>
      <c r="G110" s="420">
        <v>145677.85</v>
      </c>
      <c r="H110" t="s">
        <v>284</v>
      </c>
      <c r="I110">
        <f t="shared" si="1"/>
        <v>12535.682000000001</v>
      </c>
    </row>
    <row r="111" spans="1:18" x14ac:dyDescent="0.2">
      <c r="A111" t="s">
        <v>95</v>
      </c>
      <c r="B111" t="s">
        <v>4</v>
      </c>
      <c r="C111">
        <v>1507</v>
      </c>
      <c r="D111">
        <v>4</v>
      </c>
      <c r="E111">
        <v>2017</v>
      </c>
      <c r="F111" s="405">
        <v>82515.453999999998</v>
      </c>
      <c r="G111" s="420">
        <v>958267.62399999995</v>
      </c>
      <c r="H111" t="s">
        <v>291</v>
      </c>
      <c r="I111">
        <f t="shared" si="1"/>
        <v>82515.453999999998</v>
      </c>
    </row>
    <row r="112" spans="1:18" x14ac:dyDescent="0.2">
      <c r="A112" t="s">
        <v>95</v>
      </c>
      <c r="B112" t="s">
        <v>1776</v>
      </c>
      <c r="C112">
        <v>50243</v>
      </c>
      <c r="D112" t="s">
        <v>311</v>
      </c>
      <c r="E112">
        <v>2017</v>
      </c>
      <c r="F112">
        <v>4797.2979999999998</v>
      </c>
      <c r="G112" s="420">
        <v>80451.289000000004</v>
      </c>
      <c r="H112" t="s">
        <v>279</v>
      </c>
      <c r="J112" s="210" t="s">
        <v>1194</v>
      </c>
    </row>
    <row r="113" spans="1:10" x14ac:dyDescent="0.2">
      <c r="A113" t="s">
        <v>95</v>
      </c>
      <c r="B113" t="s">
        <v>310</v>
      </c>
      <c r="C113">
        <v>55031</v>
      </c>
      <c r="D113" t="s">
        <v>293</v>
      </c>
      <c r="E113">
        <v>2017</v>
      </c>
      <c r="F113">
        <v>28245.648000000001</v>
      </c>
      <c r="G113" s="420">
        <v>474799.326</v>
      </c>
      <c r="H113" t="s">
        <v>276</v>
      </c>
      <c r="J113" s="210" t="s">
        <v>663</v>
      </c>
    </row>
    <row r="114" spans="1:10" x14ac:dyDescent="0.2">
      <c r="A114" t="s">
        <v>95</v>
      </c>
      <c r="B114" t="s">
        <v>310</v>
      </c>
      <c r="C114">
        <v>55031</v>
      </c>
      <c r="D114" t="s">
        <v>294</v>
      </c>
      <c r="E114">
        <v>2017</v>
      </c>
      <c r="F114">
        <v>47472.741999999998</v>
      </c>
      <c r="G114" s="420">
        <v>781734.54200000002</v>
      </c>
      <c r="H114" t="s">
        <v>276</v>
      </c>
      <c r="J114" s="210" t="s">
        <v>663</v>
      </c>
    </row>
    <row r="115" spans="1:10" x14ac:dyDescent="0.2">
      <c r="A115" t="s">
        <v>95</v>
      </c>
      <c r="B115" t="s">
        <v>310</v>
      </c>
      <c r="C115">
        <v>55031</v>
      </c>
      <c r="D115" t="s">
        <v>297</v>
      </c>
      <c r="E115">
        <v>2017</v>
      </c>
      <c r="F115">
        <v>60895.593999999997</v>
      </c>
      <c r="G115" s="420">
        <v>1023730.515</v>
      </c>
      <c r="H115" t="s">
        <v>276</v>
      </c>
      <c r="J115" s="210" t="s">
        <v>663</v>
      </c>
    </row>
    <row r="116" spans="1:10" x14ac:dyDescent="0.2">
      <c r="A116" t="s">
        <v>95</v>
      </c>
      <c r="B116" t="s">
        <v>176</v>
      </c>
      <c r="C116">
        <v>55068</v>
      </c>
      <c r="D116">
        <v>1</v>
      </c>
      <c r="E116">
        <v>2017</v>
      </c>
      <c r="F116" s="405">
        <v>81074.907000000007</v>
      </c>
      <c r="G116" s="420">
        <v>1364243.399</v>
      </c>
      <c r="H116" t="s">
        <v>279</v>
      </c>
      <c r="I116">
        <f t="shared" si="1"/>
        <v>81074.907000000007</v>
      </c>
      <c r="J116" s="210"/>
    </row>
    <row r="117" spans="1:10" x14ac:dyDescent="0.2">
      <c r="A117" t="s">
        <v>95</v>
      </c>
      <c r="B117" t="s">
        <v>176</v>
      </c>
      <c r="C117">
        <v>55068</v>
      </c>
      <c r="D117">
        <v>2</v>
      </c>
      <c r="E117">
        <v>2017</v>
      </c>
      <c r="F117" s="405">
        <v>66254.388999999996</v>
      </c>
      <c r="G117" s="420">
        <v>1114851.6669999999</v>
      </c>
      <c r="H117" t="s">
        <v>279</v>
      </c>
      <c r="I117">
        <f t="shared" si="1"/>
        <v>66254.388999999996</v>
      </c>
      <c r="J117" s="210"/>
    </row>
    <row r="118" spans="1:10" x14ac:dyDescent="0.2">
      <c r="A118" t="s">
        <v>95</v>
      </c>
      <c r="B118" t="s">
        <v>180</v>
      </c>
      <c r="C118">
        <v>55100</v>
      </c>
      <c r="D118">
        <v>1</v>
      </c>
      <c r="E118">
        <v>2017</v>
      </c>
      <c r="F118" s="405">
        <v>104858.51</v>
      </c>
      <c r="G118" s="420">
        <v>1764459.6359999999</v>
      </c>
      <c r="H118" t="s">
        <v>279</v>
      </c>
      <c r="I118">
        <f t="shared" si="1"/>
        <v>104858.51</v>
      </c>
    </row>
    <row r="119" spans="1:10" x14ac:dyDescent="0.2">
      <c r="A119" t="s">
        <v>95</v>
      </c>
      <c r="B119" t="s">
        <v>191</v>
      </c>
      <c r="C119">
        <v>55294</v>
      </c>
      <c r="D119">
        <v>1</v>
      </c>
      <c r="E119">
        <v>2017</v>
      </c>
      <c r="F119" s="405">
        <v>310266.99599999998</v>
      </c>
      <c r="G119" s="420">
        <v>5220838.5310000004</v>
      </c>
      <c r="H119" t="s">
        <v>279</v>
      </c>
      <c r="I119">
        <f t="shared" si="1"/>
        <v>310266.99599999998</v>
      </c>
    </row>
    <row r="120" spans="1:10" x14ac:dyDescent="0.2">
      <c r="A120" t="s">
        <v>95</v>
      </c>
      <c r="B120" t="s">
        <v>191</v>
      </c>
      <c r="C120">
        <v>55294</v>
      </c>
      <c r="D120">
        <v>2</v>
      </c>
      <c r="E120">
        <v>2017</v>
      </c>
      <c r="F120" s="405">
        <v>261892.79500000001</v>
      </c>
      <c r="G120" s="420">
        <v>4406867.4560000002</v>
      </c>
      <c r="H120" t="s">
        <v>279</v>
      </c>
      <c r="I120">
        <f t="shared" si="1"/>
        <v>261892.79500000001</v>
      </c>
    </row>
    <row r="121" spans="1:10" x14ac:dyDescent="0.2">
      <c r="A121" t="s">
        <v>101</v>
      </c>
      <c r="B121" t="s">
        <v>107</v>
      </c>
      <c r="C121">
        <v>2364</v>
      </c>
      <c r="D121">
        <v>1</v>
      </c>
      <c r="E121">
        <v>2017</v>
      </c>
      <c r="F121" s="405">
        <v>108118.19</v>
      </c>
      <c r="G121" s="420">
        <v>1053779.7990000001</v>
      </c>
      <c r="H121" t="s">
        <v>282</v>
      </c>
      <c r="I121">
        <f t="shared" si="1"/>
        <v>108118.19</v>
      </c>
    </row>
    <row r="122" spans="1:10" x14ac:dyDescent="0.2">
      <c r="A122" t="s">
        <v>101</v>
      </c>
      <c r="B122" t="s">
        <v>107</v>
      </c>
      <c r="C122">
        <v>2364</v>
      </c>
      <c r="D122">
        <v>2</v>
      </c>
      <c r="E122">
        <v>2017</v>
      </c>
      <c r="F122" s="405">
        <v>173083.43</v>
      </c>
      <c r="G122" s="420">
        <v>1686969.757</v>
      </c>
      <c r="H122" t="s">
        <v>282</v>
      </c>
      <c r="I122">
        <f t="shared" si="1"/>
        <v>173083.43</v>
      </c>
    </row>
    <row r="123" spans="1:10" x14ac:dyDescent="0.2">
      <c r="A123" t="s">
        <v>101</v>
      </c>
      <c r="B123" t="s">
        <v>108</v>
      </c>
      <c r="C123">
        <v>2367</v>
      </c>
      <c r="D123">
        <v>4</v>
      </c>
      <c r="E123">
        <v>2017</v>
      </c>
      <c r="F123">
        <v>53479.546999999999</v>
      </c>
      <c r="G123" s="420">
        <v>540950.89199999999</v>
      </c>
      <c r="H123" t="s">
        <v>291</v>
      </c>
      <c r="J123" s="210" t="s">
        <v>664</v>
      </c>
    </row>
    <row r="124" spans="1:10" x14ac:dyDescent="0.2">
      <c r="A124" t="s">
        <v>101</v>
      </c>
      <c r="B124" t="s">
        <v>108</v>
      </c>
      <c r="C124">
        <v>2367</v>
      </c>
      <c r="D124">
        <v>5</v>
      </c>
      <c r="E124">
        <v>2017</v>
      </c>
      <c r="F124">
        <v>501570.446</v>
      </c>
      <c r="G124" s="420">
        <v>4812817.8140000002</v>
      </c>
      <c r="H124" t="s">
        <v>313</v>
      </c>
      <c r="J124" s="210" t="s">
        <v>664</v>
      </c>
    </row>
    <row r="125" spans="1:10" x14ac:dyDescent="0.2">
      <c r="A125" t="s">
        <v>101</v>
      </c>
      <c r="B125" t="s">
        <v>108</v>
      </c>
      <c r="C125">
        <v>2367</v>
      </c>
      <c r="D125">
        <v>6</v>
      </c>
      <c r="E125">
        <v>2017</v>
      </c>
      <c r="F125">
        <v>40096.608999999997</v>
      </c>
      <c r="G125" s="420">
        <v>400281.55099999998</v>
      </c>
      <c r="H125" t="s">
        <v>291</v>
      </c>
      <c r="J125" s="210" t="s">
        <v>664</v>
      </c>
    </row>
    <row r="126" spans="1:10" x14ac:dyDescent="0.2">
      <c r="A126" t="s">
        <v>101</v>
      </c>
      <c r="B126" t="s">
        <v>156</v>
      </c>
      <c r="C126">
        <v>8002</v>
      </c>
      <c r="D126">
        <v>1</v>
      </c>
      <c r="E126">
        <v>2017</v>
      </c>
      <c r="F126" s="405">
        <v>43648.027999999998</v>
      </c>
      <c r="G126" s="420">
        <v>663484.51599999995</v>
      </c>
      <c r="H126" t="s">
        <v>284</v>
      </c>
      <c r="I126">
        <f>F126</f>
        <v>43648.027999999998</v>
      </c>
    </row>
    <row r="127" spans="1:10" x14ac:dyDescent="0.2">
      <c r="A127" t="s">
        <v>101</v>
      </c>
      <c r="B127" t="s">
        <v>312</v>
      </c>
      <c r="C127">
        <v>55170</v>
      </c>
      <c r="D127">
        <v>1</v>
      </c>
      <c r="E127">
        <v>2017</v>
      </c>
      <c r="F127" s="405">
        <v>500406.70299999998</v>
      </c>
      <c r="G127" s="420">
        <v>8420246.3129999992</v>
      </c>
      <c r="H127" t="s">
        <v>279</v>
      </c>
      <c r="I127">
        <f>F127</f>
        <v>500406.70299999998</v>
      </c>
      <c r="J127" s="210"/>
    </row>
    <row r="128" spans="1:10" x14ac:dyDescent="0.2">
      <c r="A128" t="s">
        <v>101</v>
      </c>
      <c r="B128" t="s">
        <v>312</v>
      </c>
      <c r="C128">
        <v>55170</v>
      </c>
      <c r="D128">
        <v>2</v>
      </c>
      <c r="E128">
        <v>2017</v>
      </c>
      <c r="F128" s="405">
        <v>677775.50600000005</v>
      </c>
      <c r="G128" s="420">
        <v>11404934.687999999</v>
      </c>
      <c r="H128" t="s">
        <v>279</v>
      </c>
      <c r="I128">
        <f>F128</f>
        <v>677775.50600000005</v>
      </c>
    </row>
    <row r="129" spans="1:10" x14ac:dyDescent="0.2">
      <c r="A129" t="s">
        <v>101</v>
      </c>
      <c r="B129" t="s">
        <v>2290</v>
      </c>
      <c r="C129">
        <v>55661</v>
      </c>
      <c r="D129">
        <v>1</v>
      </c>
      <c r="E129">
        <v>2017</v>
      </c>
      <c r="F129" s="405">
        <v>193205.924</v>
      </c>
      <c r="G129" s="420">
        <v>3155491.4440000001</v>
      </c>
      <c r="H129" t="s">
        <v>279</v>
      </c>
      <c r="I129">
        <f>F129</f>
        <v>193205.924</v>
      </c>
    </row>
    <row r="130" spans="1:10" x14ac:dyDescent="0.2">
      <c r="A130" t="s">
        <v>101</v>
      </c>
      <c r="B130" t="s">
        <v>2290</v>
      </c>
      <c r="C130">
        <v>55661</v>
      </c>
      <c r="D130">
        <v>2</v>
      </c>
      <c r="E130">
        <v>2017</v>
      </c>
      <c r="F130" s="405">
        <v>192232.908</v>
      </c>
      <c r="G130" s="420">
        <v>3145882.5490000001</v>
      </c>
      <c r="H130" t="s">
        <v>279</v>
      </c>
      <c r="I130">
        <f>F130</f>
        <v>192232.908</v>
      </c>
    </row>
    <row r="131" spans="1:10" x14ac:dyDescent="0.2">
      <c r="A131" t="s">
        <v>62</v>
      </c>
      <c r="B131" t="s">
        <v>109</v>
      </c>
      <c r="C131">
        <v>2480</v>
      </c>
      <c r="D131">
        <v>1</v>
      </c>
      <c r="E131">
        <v>2017</v>
      </c>
      <c r="F131" s="405">
        <v>811.81899999999996</v>
      </c>
      <c r="G131" s="420">
        <v>13690.742</v>
      </c>
      <c r="H131" t="s">
        <v>284</v>
      </c>
      <c r="I131">
        <f t="shared" ref="I131:I136" si="2">F131</f>
        <v>811.81899999999996</v>
      </c>
      <c r="J131" s="210"/>
    </row>
    <row r="132" spans="1:10" x14ac:dyDescent="0.2">
      <c r="A132" t="s">
        <v>62</v>
      </c>
      <c r="B132" t="s">
        <v>109</v>
      </c>
      <c r="C132">
        <v>2480</v>
      </c>
      <c r="D132">
        <v>2</v>
      </c>
      <c r="E132">
        <v>2017</v>
      </c>
      <c r="F132" s="405">
        <v>902.38</v>
      </c>
      <c r="G132" s="420">
        <v>15221.656999999999</v>
      </c>
      <c r="H132" t="s">
        <v>284</v>
      </c>
      <c r="I132">
        <f t="shared" si="2"/>
        <v>902.38</v>
      </c>
      <c r="J132" s="210"/>
    </row>
    <row r="133" spans="1:10" x14ac:dyDescent="0.2">
      <c r="A133" t="s">
        <v>62</v>
      </c>
      <c r="B133" t="s">
        <v>109</v>
      </c>
      <c r="C133">
        <v>2480</v>
      </c>
      <c r="D133">
        <v>3</v>
      </c>
      <c r="E133">
        <v>2017</v>
      </c>
      <c r="F133" s="405">
        <v>1321.3979999999999</v>
      </c>
      <c r="G133" s="420">
        <v>22294.721000000001</v>
      </c>
      <c r="H133" t="s">
        <v>284</v>
      </c>
      <c r="I133">
        <f t="shared" si="2"/>
        <v>1321.3979999999999</v>
      </c>
      <c r="J133" s="210"/>
    </row>
    <row r="134" spans="1:10" x14ac:dyDescent="0.2">
      <c r="A134" t="s">
        <v>62</v>
      </c>
      <c r="B134" t="s">
        <v>109</v>
      </c>
      <c r="C134">
        <v>2480</v>
      </c>
      <c r="D134">
        <v>4</v>
      </c>
      <c r="E134">
        <v>2017</v>
      </c>
      <c r="F134" s="405">
        <v>2918.8539999999998</v>
      </c>
      <c r="G134" s="420">
        <v>49229.381000000001</v>
      </c>
      <c r="H134" t="s">
        <v>284</v>
      </c>
      <c r="I134">
        <f t="shared" si="2"/>
        <v>2918.8539999999998</v>
      </c>
    </row>
    <row r="135" spans="1:10" x14ac:dyDescent="0.2">
      <c r="A135" t="s">
        <v>62</v>
      </c>
      <c r="B135" t="s">
        <v>316</v>
      </c>
      <c r="C135">
        <v>2490</v>
      </c>
      <c r="D135">
        <v>20</v>
      </c>
      <c r="E135">
        <v>2017</v>
      </c>
      <c r="F135" s="405">
        <v>380924.223</v>
      </c>
      <c r="G135" s="420">
        <v>6409792.1770000001</v>
      </c>
      <c r="H135" t="s">
        <v>291</v>
      </c>
      <c r="I135">
        <f t="shared" si="2"/>
        <v>380924.223</v>
      </c>
      <c r="J135" s="210"/>
    </row>
    <row r="136" spans="1:10" x14ac:dyDescent="0.2">
      <c r="A136" t="s">
        <v>62</v>
      </c>
      <c r="B136" t="s">
        <v>316</v>
      </c>
      <c r="C136">
        <v>2490</v>
      </c>
      <c r="D136">
        <v>30</v>
      </c>
      <c r="E136">
        <v>2017</v>
      </c>
      <c r="F136" s="405">
        <v>177387.16500000001</v>
      </c>
      <c r="G136" s="420">
        <v>2984874.5789999999</v>
      </c>
      <c r="H136" t="s">
        <v>284</v>
      </c>
      <c r="I136">
        <f t="shared" si="2"/>
        <v>177387.16500000001</v>
      </c>
      <c r="J136" s="210"/>
    </row>
    <row r="137" spans="1:10" x14ac:dyDescent="0.2">
      <c r="A137" t="s">
        <v>62</v>
      </c>
      <c r="B137" t="s">
        <v>112</v>
      </c>
      <c r="C137">
        <v>2493</v>
      </c>
      <c r="D137">
        <v>1</v>
      </c>
      <c r="E137">
        <v>2017</v>
      </c>
      <c r="F137">
        <v>786819.15</v>
      </c>
      <c r="G137" s="420">
        <v>13239882.925000001</v>
      </c>
      <c r="H137" t="s">
        <v>279</v>
      </c>
      <c r="J137" s="210" t="s">
        <v>1762</v>
      </c>
    </row>
    <row r="138" spans="1:10" x14ac:dyDescent="0.2">
      <c r="A138" t="s">
        <v>62</v>
      </c>
      <c r="B138" t="s">
        <v>112</v>
      </c>
      <c r="C138">
        <v>2493</v>
      </c>
      <c r="D138">
        <v>2</v>
      </c>
      <c r="E138">
        <v>2017</v>
      </c>
      <c r="F138">
        <v>807268.15</v>
      </c>
      <c r="G138" s="420">
        <v>13583175.025</v>
      </c>
      <c r="H138" t="s">
        <v>279</v>
      </c>
      <c r="J138" s="210" t="s">
        <v>1762</v>
      </c>
    </row>
    <row r="139" spans="1:10" x14ac:dyDescent="0.2">
      <c r="A139" t="s">
        <v>62</v>
      </c>
      <c r="B139" t="s">
        <v>112</v>
      </c>
      <c r="C139">
        <v>2493</v>
      </c>
      <c r="D139">
        <v>60</v>
      </c>
      <c r="E139">
        <v>2017</v>
      </c>
      <c r="F139">
        <v>427239.7</v>
      </c>
      <c r="G139" s="420">
        <v>7081366.4249999998</v>
      </c>
      <c r="H139" t="s">
        <v>291</v>
      </c>
      <c r="J139" s="210" t="s">
        <v>1762</v>
      </c>
    </row>
    <row r="140" spans="1:10" x14ac:dyDescent="0.2">
      <c r="A140" t="s">
        <v>62</v>
      </c>
      <c r="B140" t="s">
        <v>112</v>
      </c>
      <c r="C140">
        <v>2493</v>
      </c>
      <c r="D140">
        <v>70</v>
      </c>
      <c r="E140">
        <v>2017</v>
      </c>
      <c r="F140">
        <v>189446.47500000001</v>
      </c>
      <c r="G140" s="420">
        <v>3140053.55</v>
      </c>
      <c r="H140" t="s">
        <v>291</v>
      </c>
      <c r="J140" s="210" t="s">
        <v>1762</v>
      </c>
    </row>
    <row r="141" spans="1:10" x14ac:dyDescent="0.2">
      <c r="A141" t="s">
        <v>62</v>
      </c>
      <c r="B141" t="s">
        <v>364</v>
      </c>
      <c r="C141">
        <v>2500</v>
      </c>
      <c r="D141">
        <v>10</v>
      </c>
      <c r="E141">
        <v>2017</v>
      </c>
      <c r="F141" s="405">
        <v>366716.12099999998</v>
      </c>
      <c r="G141" s="420">
        <v>6108214.6730000004</v>
      </c>
      <c r="H141" t="s">
        <v>284</v>
      </c>
      <c r="I141">
        <f t="shared" ref="I141:I172" si="3">F141</f>
        <v>366716.12099999998</v>
      </c>
      <c r="J141" s="210"/>
    </row>
    <row r="142" spans="1:10" x14ac:dyDescent="0.2">
      <c r="A142" t="s">
        <v>62</v>
      </c>
      <c r="B142" t="s">
        <v>364</v>
      </c>
      <c r="C142">
        <v>2500</v>
      </c>
      <c r="D142">
        <v>20</v>
      </c>
      <c r="E142">
        <v>2017</v>
      </c>
      <c r="F142" s="405">
        <v>401437.88099999999</v>
      </c>
      <c r="G142" s="420">
        <v>6704761.9050000003</v>
      </c>
      <c r="H142" t="s">
        <v>284</v>
      </c>
      <c r="I142">
        <f t="shared" si="3"/>
        <v>401437.88099999999</v>
      </c>
      <c r="J142" s="210"/>
    </row>
    <row r="143" spans="1:10" x14ac:dyDescent="0.2">
      <c r="A143" t="s">
        <v>62</v>
      </c>
      <c r="B143" t="s">
        <v>364</v>
      </c>
      <c r="C143">
        <v>2500</v>
      </c>
      <c r="D143">
        <v>30</v>
      </c>
      <c r="E143">
        <v>2017</v>
      </c>
      <c r="F143" s="405">
        <v>311942.68099999998</v>
      </c>
      <c r="G143" s="420">
        <v>5230648.5630000001</v>
      </c>
      <c r="H143" t="s">
        <v>284</v>
      </c>
      <c r="I143">
        <f t="shared" si="3"/>
        <v>311942.68099999998</v>
      </c>
      <c r="J143" s="210"/>
    </row>
    <row r="144" spans="1:10" x14ac:dyDescent="0.2">
      <c r="A144" t="s">
        <v>62</v>
      </c>
      <c r="B144" t="s">
        <v>364</v>
      </c>
      <c r="C144">
        <v>2500</v>
      </c>
      <c r="D144" t="s">
        <v>639</v>
      </c>
      <c r="E144">
        <v>2017</v>
      </c>
      <c r="F144" s="405">
        <v>2311.6999999999998</v>
      </c>
      <c r="G144" s="420">
        <v>39169.1</v>
      </c>
      <c r="H144" t="s">
        <v>276</v>
      </c>
      <c r="I144">
        <f t="shared" si="3"/>
        <v>2311.6999999999998</v>
      </c>
      <c r="J144" s="210"/>
    </row>
    <row r="145" spans="1:10" x14ac:dyDescent="0.2">
      <c r="A145" t="s">
        <v>62</v>
      </c>
      <c r="B145" t="s">
        <v>364</v>
      </c>
      <c r="C145">
        <v>2500</v>
      </c>
      <c r="D145" t="s">
        <v>640</v>
      </c>
      <c r="E145">
        <v>2017</v>
      </c>
      <c r="F145" s="405">
        <v>2399</v>
      </c>
      <c r="G145" s="420">
        <v>40651.1</v>
      </c>
      <c r="H145" t="s">
        <v>276</v>
      </c>
      <c r="I145">
        <f t="shared" si="3"/>
        <v>2399</v>
      </c>
      <c r="J145" s="210"/>
    </row>
    <row r="146" spans="1:10" x14ac:dyDescent="0.2">
      <c r="A146" t="s">
        <v>62</v>
      </c>
      <c r="B146" t="s">
        <v>364</v>
      </c>
      <c r="C146">
        <v>2500</v>
      </c>
      <c r="D146" t="s">
        <v>641</v>
      </c>
      <c r="E146">
        <v>2017</v>
      </c>
      <c r="F146" s="405">
        <v>2537.1</v>
      </c>
      <c r="G146" s="420">
        <v>43020.3</v>
      </c>
      <c r="H146" t="s">
        <v>276</v>
      </c>
      <c r="I146">
        <f t="shared" si="3"/>
        <v>2537.1</v>
      </c>
      <c r="J146" s="210"/>
    </row>
    <row r="147" spans="1:10" x14ac:dyDescent="0.2">
      <c r="A147" t="s">
        <v>62</v>
      </c>
      <c r="B147" t="s">
        <v>364</v>
      </c>
      <c r="C147">
        <v>2500</v>
      </c>
      <c r="D147" t="s">
        <v>642</v>
      </c>
      <c r="E147">
        <v>2017</v>
      </c>
      <c r="F147" s="405">
        <v>2681.6</v>
      </c>
      <c r="G147" s="420">
        <v>45448</v>
      </c>
      <c r="H147" t="s">
        <v>276</v>
      </c>
      <c r="I147">
        <f t="shared" si="3"/>
        <v>2681.6</v>
      </c>
      <c r="J147" s="210"/>
    </row>
    <row r="148" spans="1:10" x14ac:dyDescent="0.2">
      <c r="A148" t="s">
        <v>62</v>
      </c>
      <c r="B148" t="s">
        <v>364</v>
      </c>
      <c r="C148">
        <v>2500</v>
      </c>
      <c r="D148" t="s">
        <v>643</v>
      </c>
      <c r="E148">
        <v>2017</v>
      </c>
      <c r="F148" s="405">
        <v>1677.9</v>
      </c>
      <c r="G148" s="420">
        <v>28436</v>
      </c>
      <c r="H148" t="s">
        <v>276</v>
      </c>
      <c r="I148">
        <f t="shared" si="3"/>
        <v>1677.9</v>
      </c>
      <c r="J148" s="210"/>
    </row>
    <row r="149" spans="1:10" x14ac:dyDescent="0.2">
      <c r="A149" t="s">
        <v>62</v>
      </c>
      <c r="B149" t="s">
        <v>364</v>
      </c>
      <c r="C149">
        <v>2500</v>
      </c>
      <c r="D149" t="s">
        <v>644</v>
      </c>
      <c r="E149">
        <v>2017</v>
      </c>
      <c r="F149" s="405">
        <v>2315.4</v>
      </c>
      <c r="G149" s="420">
        <v>39252.699999999997</v>
      </c>
      <c r="H149" t="s">
        <v>276</v>
      </c>
      <c r="I149">
        <f t="shared" si="3"/>
        <v>2315.4</v>
      </c>
      <c r="J149" s="210"/>
    </row>
    <row r="150" spans="1:10" x14ac:dyDescent="0.2">
      <c r="A150" t="s">
        <v>62</v>
      </c>
      <c r="B150" t="s">
        <v>364</v>
      </c>
      <c r="C150">
        <v>2500</v>
      </c>
      <c r="D150" t="s">
        <v>645</v>
      </c>
      <c r="E150">
        <v>2017</v>
      </c>
      <c r="F150" s="405"/>
      <c r="G150" s="420"/>
      <c r="H150" t="s">
        <v>276</v>
      </c>
      <c r="I150">
        <f t="shared" si="3"/>
        <v>0</v>
      </c>
      <c r="J150" s="210"/>
    </row>
    <row r="151" spans="1:10" x14ac:dyDescent="0.2">
      <c r="A151" t="s">
        <v>62</v>
      </c>
      <c r="B151" t="s">
        <v>364</v>
      </c>
      <c r="C151">
        <v>2500</v>
      </c>
      <c r="D151" t="s">
        <v>646</v>
      </c>
      <c r="E151">
        <v>2017</v>
      </c>
      <c r="F151" s="405">
        <v>2603</v>
      </c>
      <c r="G151" s="420">
        <v>44123.8</v>
      </c>
      <c r="H151" t="s">
        <v>276</v>
      </c>
      <c r="I151">
        <f t="shared" si="3"/>
        <v>2603</v>
      </c>
      <c r="J151" s="210"/>
    </row>
    <row r="152" spans="1:10" x14ac:dyDescent="0.2">
      <c r="A152" t="s">
        <v>62</v>
      </c>
      <c r="B152" t="s">
        <v>364</v>
      </c>
      <c r="C152">
        <v>2500</v>
      </c>
      <c r="D152" t="s">
        <v>365</v>
      </c>
      <c r="E152">
        <v>2017</v>
      </c>
      <c r="F152" s="405">
        <v>614513.85800000001</v>
      </c>
      <c r="G152" s="420">
        <v>10335772.146</v>
      </c>
      <c r="H152" t="s">
        <v>279</v>
      </c>
      <c r="I152">
        <f t="shared" si="3"/>
        <v>614513.85800000001</v>
      </c>
      <c r="J152" s="210"/>
    </row>
    <row r="153" spans="1:10" x14ac:dyDescent="0.2">
      <c r="A153" t="s">
        <v>62</v>
      </c>
      <c r="B153" t="s">
        <v>121</v>
      </c>
      <c r="C153">
        <v>2511</v>
      </c>
      <c r="D153">
        <v>10</v>
      </c>
      <c r="E153">
        <v>2017</v>
      </c>
      <c r="F153" s="405">
        <v>563489.42500000005</v>
      </c>
      <c r="G153" s="420">
        <v>9411666.5999999996</v>
      </c>
      <c r="H153" t="s">
        <v>284</v>
      </c>
      <c r="I153">
        <f t="shared" si="3"/>
        <v>563489.42500000005</v>
      </c>
    </row>
    <row r="154" spans="1:10" x14ac:dyDescent="0.2">
      <c r="A154" t="s">
        <v>62</v>
      </c>
      <c r="B154" t="s">
        <v>121</v>
      </c>
      <c r="C154">
        <v>2511</v>
      </c>
      <c r="D154">
        <v>20</v>
      </c>
      <c r="E154">
        <v>2017</v>
      </c>
      <c r="F154" s="405">
        <v>285792.27500000002</v>
      </c>
      <c r="G154" s="420">
        <v>4809001.4749999996</v>
      </c>
      <c r="H154" t="s">
        <v>284</v>
      </c>
      <c r="I154">
        <f t="shared" si="3"/>
        <v>285792.27500000002</v>
      </c>
    </row>
    <row r="155" spans="1:10" x14ac:dyDescent="0.2">
      <c r="A155" t="s">
        <v>62</v>
      </c>
      <c r="B155" t="s">
        <v>121</v>
      </c>
      <c r="C155">
        <v>2511</v>
      </c>
      <c r="D155" t="s">
        <v>611</v>
      </c>
      <c r="E155">
        <v>2017</v>
      </c>
      <c r="F155" s="405">
        <v>4816.3</v>
      </c>
      <c r="G155" s="420">
        <v>79623.8</v>
      </c>
      <c r="H155" t="s">
        <v>276</v>
      </c>
      <c r="I155">
        <f t="shared" si="3"/>
        <v>4816.3</v>
      </c>
    </row>
    <row r="156" spans="1:10" x14ac:dyDescent="0.2">
      <c r="A156" t="s">
        <v>62</v>
      </c>
      <c r="B156" t="s">
        <v>121</v>
      </c>
      <c r="C156">
        <v>2511</v>
      </c>
      <c r="D156" t="s">
        <v>612</v>
      </c>
      <c r="E156">
        <v>2017</v>
      </c>
      <c r="F156" s="405">
        <v>4816.3</v>
      </c>
      <c r="G156" s="420">
        <v>79623.8</v>
      </c>
      <c r="H156" t="s">
        <v>276</v>
      </c>
      <c r="I156">
        <f t="shared" si="3"/>
        <v>4816.3</v>
      </c>
    </row>
    <row r="157" spans="1:10" x14ac:dyDescent="0.2">
      <c r="A157" t="s">
        <v>62</v>
      </c>
      <c r="B157" t="s">
        <v>121</v>
      </c>
      <c r="C157">
        <v>2511</v>
      </c>
      <c r="D157" t="s">
        <v>613</v>
      </c>
      <c r="E157">
        <v>2017</v>
      </c>
      <c r="F157" s="405">
        <v>4393.2</v>
      </c>
      <c r="G157" s="420">
        <v>73307.100000000006</v>
      </c>
      <c r="H157" t="s">
        <v>276</v>
      </c>
      <c r="I157">
        <f t="shared" si="3"/>
        <v>4393.2</v>
      </c>
    </row>
    <row r="158" spans="1:10" x14ac:dyDescent="0.2">
      <c r="A158" t="s">
        <v>62</v>
      </c>
      <c r="B158" t="s">
        <v>121</v>
      </c>
      <c r="C158">
        <v>2511</v>
      </c>
      <c r="D158" t="s">
        <v>614</v>
      </c>
      <c r="E158">
        <v>2017</v>
      </c>
      <c r="F158" s="405">
        <v>4393.2</v>
      </c>
      <c r="G158" s="420">
        <v>73307.100000000006</v>
      </c>
      <c r="H158" t="s">
        <v>276</v>
      </c>
      <c r="I158">
        <f t="shared" si="3"/>
        <v>4393.2</v>
      </c>
    </row>
    <row r="159" spans="1:10" x14ac:dyDescent="0.2">
      <c r="A159" t="s">
        <v>62</v>
      </c>
      <c r="B159" t="s">
        <v>121</v>
      </c>
      <c r="C159">
        <v>2511</v>
      </c>
      <c r="D159" t="s">
        <v>615</v>
      </c>
      <c r="E159">
        <v>2017</v>
      </c>
      <c r="F159" s="405">
        <v>9319.5</v>
      </c>
      <c r="G159" s="420">
        <v>156904.6</v>
      </c>
      <c r="H159" t="s">
        <v>276</v>
      </c>
      <c r="I159">
        <f t="shared" si="3"/>
        <v>9319.5</v>
      </c>
    </row>
    <row r="160" spans="1:10" x14ac:dyDescent="0.2">
      <c r="A160" t="s">
        <v>62</v>
      </c>
      <c r="B160" t="s">
        <v>121</v>
      </c>
      <c r="C160">
        <v>2511</v>
      </c>
      <c r="D160" t="s">
        <v>616</v>
      </c>
      <c r="E160">
        <v>2017</v>
      </c>
      <c r="F160" s="405">
        <v>9319.5</v>
      </c>
      <c r="G160" s="420">
        <v>156904.6</v>
      </c>
      <c r="H160" t="s">
        <v>276</v>
      </c>
      <c r="I160">
        <f t="shared" si="3"/>
        <v>9319.5</v>
      </c>
    </row>
    <row r="161" spans="1:10" x14ac:dyDescent="0.2">
      <c r="A161" t="s">
        <v>62</v>
      </c>
      <c r="B161" t="s">
        <v>121</v>
      </c>
      <c r="C161">
        <v>2511</v>
      </c>
      <c r="D161" t="s">
        <v>617</v>
      </c>
      <c r="E161">
        <v>2017</v>
      </c>
      <c r="F161" s="405">
        <v>7113.8</v>
      </c>
      <c r="G161" s="420">
        <v>119575.3</v>
      </c>
      <c r="H161" t="s">
        <v>276</v>
      </c>
      <c r="I161">
        <f t="shared" si="3"/>
        <v>7113.8</v>
      </c>
    </row>
    <row r="162" spans="1:10" x14ac:dyDescent="0.2">
      <c r="A162" t="s">
        <v>62</v>
      </c>
      <c r="B162" t="s">
        <v>121</v>
      </c>
      <c r="C162">
        <v>2511</v>
      </c>
      <c r="D162" t="s">
        <v>618</v>
      </c>
      <c r="E162">
        <v>2017</v>
      </c>
      <c r="F162" s="405">
        <v>7113.8</v>
      </c>
      <c r="G162" s="420">
        <v>119575.3</v>
      </c>
      <c r="H162" t="s">
        <v>276</v>
      </c>
      <c r="I162">
        <f t="shared" si="3"/>
        <v>7113.8</v>
      </c>
    </row>
    <row r="163" spans="1:10" x14ac:dyDescent="0.2">
      <c r="A163" t="s">
        <v>62</v>
      </c>
      <c r="B163" t="s">
        <v>122</v>
      </c>
      <c r="C163">
        <v>2514</v>
      </c>
      <c r="D163" t="s">
        <v>621</v>
      </c>
      <c r="E163">
        <v>2017</v>
      </c>
      <c r="F163" s="405">
        <v>630.79999999999995</v>
      </c>
      <c r="G163" s="420">
        <v>7787.7</v>
      </c>
      <c r="H163" t="s">
        <v>276</v>
      </c>
      <c r="I163">
        <f t="shared" si="3"/>
        <v>630.79999999999995</v>
      </c>
    </row>
    <row r="164" spans="1:10" x14ac:dyDescent="0.2">
      <c r="A164" t="s">
        <v>62</v>
      </c>
      <c r="B164" t="s">
        <v>122</v>
      </c>
      <c r="C164">
        <v>2514</v>
      </c>
      <c r="D164" t="s">
        <v>622</v>
      </c>
      <c r="E164">
        <v>2017</v>
      </c>
      <c r="F164" s="405">
        <v>812</v>
      </c>
      <c r="G164" s="420">
        <v>10021.5</v>
      </c>
      <c r="H164" t="s">
        <v>276</v>
      </c>
      <c r="I164">
        <f t="shared" si="3"/>
        <v>812</v>
      </c>
    </row>
    <row r="165" spans="1:10" x14ac:dyDescent="0.2">
      <c r="A165" t="s">
        <v>62</v>
      </c>
      <c r="B165" t="s">
        <v>123</v>
      </c>
      <c r="C165">
        <v>2516</v>
      </c>
      <c r="D165">
        <v>1</v>
      </c>
      <c r="E165">
        <v>2017</v>
      </c>
      <c r="F165" s="405">
        <v>228810.67499999999</v>
      </c>
      <c r="G165" s="420">
        <v>3790098.2250000001</v>
      </c>
      <c r="H165" t="s">
        <v>284</v>
      </c>
      <c r="I165">
        <f t="shared" si="3"/>
        <v>228810.67499999999</v>
      </c>
      <c r="J165" s="210"/>
    </row>
    <row r="166" spans="1:10" x14ac:dyDescent="0.2">
      <c r="A166" t="s">
        <v>62</v>
      </c>
      <c r="B166" t="s">
        <v>123</v>
      </c>
      <c r="C166">
        <v>2516</v>
      </c>
      <c r="D166">
        <v>2</v>
      </c>
      <c r="E166">
        <v>2017</v>
      </c>
      <c r="F166" s="405">
        <v>91010.05</v>
      </c>
      <c r="G166" s="420">
        <v>1525762.575</v>
      </c>
      <c r="H166" t="s">
        <v>284</v>
      </c>
      <c r="I166">
        <f t="shared" si="3"/>
        <v>91010.05</v>
      </c>
      <c r="J166" s="210"/>
    </row>
    <row r="167" spans="1:10" x14ac:dyDescent="0.2">
      <c r="A167" t="s">
        <v>62</v>
      </c>
      <c r="B167" t="s">
        <v>123</v>
      </c>
      <c r="C167">
        <v>2516</v>
      </c>
      <c r="D167">
        <v>3</v>
      </c>
      <c r="E167">
        <v>2017</v>
      </c>
      <c r="F167" s="405">
        <v>202606.52499999999</v>
      </c>
      <c r="G167" s="420">
        <v>3259019.4750000001</v>
      </c>
      <c r="H167" t="s">
        <v>284</v>
      </c>
      <c r="I167">
        <f t="shared" si="3"/>
        <v>202606.52499999999</v>
      </c>
      <c r="J167" s="210"/>
    </row>
    <row r="168" spans="1:10" x14ac:dyDescent="0.2">
      <c r="A168" t="s">
        <v>62</v>
      </c>
      <c r="B168" t="s">
        <v>123</v>
      </c>
      <c r="C168">
        <v>2516</v>
      </c>
      <c r="D168">
        <v>4</v>
      </c>
      <c r="E168">
        <v>2017</v>
      </c>
      <c r="F168" s="405">
        <v>567507.44999999995</v>
      </c>
      <c r="G168" s="420">
        <v>9363242.6500000004</v>
      </c>
      <c r="H168" t="s">
        <v>284</v>
      </c>
      <c r="I168">
        <f t="shared" si="3"/>
        <v>567507.44999999995</v>
      </c>
      <c r="J168" s="210"/>
    </row>
    <row r="169" spans="1:10" x14ac:dyDescent="0.2">
      <c r="A169" t="s">
        <v>62</v>
      </c>
      <c r="B169" t="s">
        <v>359</v>
      </c>
      <c r="C169">
        <v>2517</v>
      </c>
      <c r="D169">
        <v>3</v>
      </c>
      <c r="E169">
        <v>2017</v>
      </c>
      <c r="F169" s="405">
        <v>66493.399999999994</v>
      </c>
      <c r="G169" s="420">
        <v>1038544.3</v>
      </c>
      <c r="H169" t="s">
        <v>284</v>
      </c>
      <c r="I169">
        <f t="shared" si="3"/>
        <v>66493.399999999994</v>
      </c>
      <c r="J169" s="210"/>
    </row>
    <row r="170" spans="1:10" x14ac:dyDescent="0.2">
      <c r="A170" t="s">
        <v>62</v>
      </c>
      <c r="B170" t="s">
        <v>359</v>
      </c>
      <c r="C170">
        <v>2517</v>
      </c>
      <c r="D170">
        <v>4</v>
      </c>
      <c r="E170">
        <v>2017</v>
      </c>
      <c r="F170" s="405">
        <v>85193.95</v>
      </c>
      <c r="G170" s="420">
        <v>1367967.5249999999</v>
      </c>
      <c r="H170" t="s">
        <v>284</v>
      </c>
      <c r="I170">
        <f t="shared" si="3"/>
        <v>85193.95</v>
      </c>
      <c r="J170" s="210"/>
    </row>
    <row r="171" spans="1:10" x14ac:dyDescent="0.2">
      <c r="A171" t="s">
        <v>62</v>
      </c>
      <c r="B171" t="s">
        <v>359</v>
      </c>
      <c r="C171">
        <v>2517</v>
      </c>
      <c r="D171" t="s">
        <v>360</v>
      </c>
      <c r="E171">
        <v>2017</v>
      </c>
      <c r="F171" s="405">
        <v>15505.075000000001</v>
      </c>
      <c r="G171" s="420">
        <v>257959.65</v>
      </c>
      <c r="H171" t="s">
        <v>276</v>
      </c>
      <c r="I171">
        <f t="shared" si="3"/>
        <v>15505.075000000001</v>
      </c>
      <c r="J171" s="210"/>
    </row>
    <row r="172" spans="1:10" x14ac:dyDescent="0.2">
      <c r="A172" t="s">
        <v>62</v>
      </c>
      <c r="B172" t="s">
        <v>359</v>
      </c>
      <c r="C172">
        <v>2517</v>
      </c>
      <c r="D172" t="s">
        <v>361</v>
      </c>
      <c r="E172">
        <v>2017</v>
      </c>
      <c r="F172" s="405">
        <v>11964.8</v>
      </c>
      <c r="G172" s="420">
        <v>197305.45</v>
      </c>
      <c r="H172" t="s">
        <v>276</v>
      </c>
      <c r="I172">
        <f t="shared" si="3"/>
        <v>11964.8</v>
      </c>
      <c r="J172" s="210"/>
    </row>
    <row r="173" spans="1:10" x14ac:dyDescent="0.2">
      <c r="A173" t="s">
        <v>62</v>
      </c>
      <c r="B173" t="s">
        <v>657</v>
      </c>
      <c r="C173">
        <v>2521</v>
      </c>
      <c r="D173" t="s">
        <v>658</v>
      </c>
      <c r="E173">
        <v>2017</v>
      </c>
      <c r="F173" s="405">
        <v>1229.8</v>
      </c>
      <c r="G173" s="420">
        <v>15181.7</v>
      </c>
      <c r="H173" t="s">
        <v>276</v>
      </c>
      <c r="I173">
        <f t="shared" ref="I173:I204" si="4">F173</f>
        <v>1229.8</v>
      </c>
      <c r="J173" s="210"/>
    </row>
    <row r="174" spans="1:10" x14ac:dyDescent="0.2">
      <c r="A174" t="s">
        <v>62</v>
      </c>
      <c r="B174" t="s">
        <v>1492</v>
      </c>
      <c r="C174">
        <v>2527</v>
      </c>
      <c r="D174">
        <v>6</v>
      </c>
      <c r="E174">
        <v>2017</v>
      </c>
      <c r="F174" s="31">
        <v>164677.51699999999</v>
      </c>
      <c r="G174" s="420">
        <v>2778065.3119999999</v>
      </c>
      <c r="H174" t="s">
        <v>284</v>
      </c>
      <c r="I174">
        <f t="shared" si="4"/>
        <v>164677.51699999999</v>
      </c>
      <c r="J174" s="302" t="s">
        <v>2487</v>
      </c>
    </row>
    <row r="175" spans="1:10" x14ac:dyDescent="0.2">
      <c r="A175" t="s">
        <v>62</v>
      </c>
      <c r="B175" t="s">
        <v>1296</v>
      </c>
      <c r="C175">
        <v>2535</v>
      </c>
      <c r="D175">
        <v>1</v>
      </c>
      <c r="E175">
        <v>2017</v>
      </c>
      <c r="F175" s="405">
        <v>199660.071</v>
      </c>
      <c r="G175" s="420">
        <v>1945970.669</v>
      </c>
      <c r="H175" t="s">
        <v>284</v>
      </c>
      <c r="I175">
        <f t="shared" si="4"/>
        <v>199660.071</v>
      </c>
      <c r="J175" s="210"/>
    </row>
    <row r="176" spans="1:10" x14ac:dyDescent="0.2">
      <c r="A176" t="s">
        <v>62</v>
      </c>
      <c r="B176" t="s">
        <v>1296</v>
      </c>
      <c r="C176">
        <v>2535</v>
      </c>
      <c r="D176">
        <v>2</v>
      </c>
      <c r="E176">
        <v>2017</v>
      </c>
      <c r="F176" s="405">
        <v>71649.790999999997</v>
      </c>
      <c r="G176" s="420">
        <v>698341.924</v>
      </c>
      <c r="H176" t="s">
        <v>284</v>
      </c>
      <c r="I176">
        <f t="shared" si="4"/>
        <v>71649.790999999997</v>
      </c>
    </row>
    <row r="177" spans="1:10" x14ac:dyDescent="0.2">
      <c r="A177" t="s">
        <v>62</v>
      </c>
      <c r="B177" t="s">
        <v>322</v>
      </c>
      <c r="C177">
        <v>2539</v>
      </c>
      <c r="D177">
        <v>10001</v>
      </c>
      <c r="E177">
        <v>2017</v>
      </c>
      <c r="F177" s="405">
        <v>704622.78700000001</v>
      </c>
      <c r="G177" s="420">
        <v>11856615.126</v>
      </c>
      <c r="H177" t="s">
        <v>279</v>
      </c>
      <c r="I177">
        <f t="shared" si="4"/>
        <v>704622.78700000001</v>
      </c>
    </row>
    <row r="178" spans="1:10" x14ac:dyDescent="0.2">
      <c r="A178" t="s">
        <v>62</v>
      </c>
      <c r="B178" t="s">
        <v>322</v>
      </c>
      <c r="C178">
        <v>2539</v>
      </c>
      <c r="D178">
        <v>10002</v>
      </c>
      <c r="E178">
        <v>2017</v>
      </c>
      <c r="F178" s="405">
        <v>730391.32700000005</v>
      </c>
      <c r="G178" s="420">
        <v>12290222.435000001</v>
      </c>
      <c r="H178" t="s">
        <v>279</v>
      </c>
      <c r="I178">
        <f t="shared" si="4"/>
        <v>730391.32700000005</v>
      </c>
    </row>
    <row r="179" spans="1:10" x14ac:dyDescent="0.2">
      <c r="A179" t="s">
        <v>62</v>
      </c>
      <c r="B179" t="s">
        <v>322</v>
      </c>
      <c r="C179">
        <v>2539</v>
      </c>
      <c r="D179">
        <v>10003</v>
      </c>
      <c r="E179">
        <v>2017</v>
      </c>
      <c r="F179" s="405">
        <v>744711.27899999998</v>
      </c>
      <c r="G179" s="420">
        <v>12531125.65</v>
      </c>
      <c r="H179" t="s">
        <v>279</v>
      </c>
      <c r="I179">
        <f t="shared" si="4"/>
        <v>744711.27899999998</v>
      </c>
    </row>
    <row r="180" spans="1:10" x14ac:dyDescent="0.2">
      <c r="A180" t="s">
        <v>62</v>
      </c>
      <c r="B180" t="s">
        <v>345</v>
      </c>
      <c r="C180">
        <v>2549</v>
      </c>
      <c r="D180">
        <v>67</v>
      </c>
      <c r="E180">
        <v>2017</v>
      </c>
      <c r="F180" s="405"/>
      <c r="G180" s="420"/>
      <c r="H180" t="s">
        <v>284</v>
      </c>
      <c r="I180">
        <f t="shared" si="4"/>
        <v>0</v>
      </c>
      <c r="J180" s="210"/>
    </row>
    <row r="181" spans="1:10" x14ac:dyDescent="0.2">
      <c r="A181" t="s">
        <v>62</v>
      </c>
      <c r="B181" t="s">
        <v>345</v>
      </c>
      <c r="C181">
        <v>2549</v>
      </c>
      <c r="D181">
        <v>68</v>
      </c>
      <c r="E181">
        <v>2017</v>
      </c>
      <c r="F181" s="405"/>
      <c r="G181" s="420"/>
      <c r="H181" t="s">
        <v>284</v>
      </c>
      <c r="I181">
        <f t="shared" si="4"/>
        <v>0</v>
      </c>
      <c r="J181" s="210"/>
    </row>
    <row r="182" spans="1:10" x14ac:dyDescent="0.2">
      <c r="A182" t="s">
        <v>62</v>
      </c>
      <c r="B182" t="s">
        <v>353</v>
      </c>
      <c r="C182">
        <v>2554</v>
      </c>
      <c r="D182">
        <v>1</v>
      </c>
      <c r="E182">
        <v>2017</v>
      </c>
      <c r="F182" s="405"/>
      <c r="G182" s="420"/>
      <c r="H182" t="s">
        <v>284</v>
      </c>
      <c r="I182">
        <f t="shared" si="4"/>
        <v>0</v>
      </c>
      <c r="J182" s="210"/>
    </row>
    <row r="183" spans="1:10" x14ac:dyDescent="0.2">
      <c r="A183" t="s">
        <v>62</v>
      </c>
      <c r="B183" t="s">
        <v>353</v>
      </c>
      <c r="C183">
        <v>2554</v>
      </c>
      <c r="D183">
        <v>2</v>
      </c>
      <c r="E183">
        <v>2017</v>
      </c>
      <c r="F183" s="405"/>
      <c r="G183" s="420"/>
      <c r="H183" t="s">
        <v>284</v>
      </c>
      <c r="I183">
        <f t="shared" si="4"/>
        <v>0</v>
      </c>
      <c r="J183" s="210"/>
    </row>
    <row r="184" spans="1:10" x14ac:dyDescent="0.2">
      <c r="A184" t="s">
        <v>62</v>
      </c>
      <c r="B184" t="s">
        <v>353</v>
      </c>
      <c r="C184">
        <v>2554</v>
      </c>
      <c r="D184">
        <v>3</v>
      </c>
      <c r="E184">
        <v>2017</v>
      </c>
      <c r="F184" s="405"/>
      <c r="G184" s="420"/>
      <c r="H184" t="s">
        <v>284</v>
      </c>
      <c r="I184">
        <f t="shared" si="4"/>
        <v>0</v>
      </c>
      <c r="J184" s="210"/>
    </row>
    <row r="185" spans="1:10" x14ac:dyDescent="0.2">
      <c r="A185" t="s">
        <v>62</v>
      </c>
      <c r="B185" t="s">
        <v>353</v>
      </c>
      <c r="C185">
        <v>2554</v>
      </c>
      <c r="D185">
        <v>4</v>
      </c>
      <c r="E185">
        <v>2017</v>
      </c>
      <c r="F185" s="405"/>
      <c r="G185" s="420"/>
      <c r="H185" t="s">
        <v>284</v>
      </c>
      <c r="I185">
        <f t="shared" si="4"/>
        <v>0</v>
      </c>
      <c r="J185" s="210"/>
    </row>
    <row r="186" spans="1:10" x14ac:dyDescent="0.2">
      <c r="A186" t="s">
        <v>62</v>
      </c>
      <c r="B186" t="s">
        <v>129</v>
      </c>
      <c r="C186">
        <v>2594</v>
      </c>
      <c r="D186">
        <v>5</v>
      </c>
      <c r="E186">
        <v>2017</v>
      </c>
      <c r="F186" s="405">
        <v>17425.733</v>
      </c>
      <c r="G186" s="420">
        <v>215925.46799999999</v>
      </c>
      <c r="H186" t="s">
        <v>291</v>
      </c>
      <c r="I186">
        <f t="shared" si="4"/>
        <v>17425.733</v>
      </c>
      <c r="J186" s="210"/>
    </row>
    <row r="187" spans="1:10" x14ac:dyDescent="0.2">
      <c r="A187" t="s">
        <v>62</v>
      </c>
      <c r="B187" t="s">
        <v>129</v>
      </c>
      <c r="C187">
        <v>2594</v>
      </c>
      <c r="D187">
        <v>6</v>
      </c>
      <c r="E187">
        <v>2017</v>
      </c>
      <c r="F187" s="405">
        <v>20810.603999999999</v>
      </c>
      <c r="G187" s="420">
        <v>263250.93699999998</v>
      </c>
      <c r="H187" t="s">
        <v>291</v>
      </c>
      <c r="I187">
        <f t="shared" si="4"/>
        <v>20810.603999999999</v>
      </c>
      <c r="J187" s="210"/>
    </row>
    <row r="188" spans="1:10" x14ac:dyDescent="0.2">
      <c r="A188" t="s">
        <v>62</v>
      </c>
      <c r="B188" t="s">
        <v>329</v>
      </c>
      <c r="C188">
        <v>2625</v>
      </c>
      <c r="D188">
        <v>1</v>
      </c>
      <c r="E188">
        <v>2017</v>
      </c>
      <c r="F188" s="405">
        <v>613512.9</v>
      </c>
      <c r="G188" s="420">
        <v>10318134.768999999</v>
      </c>
      <c r="H188" t="s">
        <v>284</v>
      </c>
      <c r="I188">
        <f t="shared" si="4"/>
        <v>613512.9</v>
      </c>
    </row>
    <row r="189" spans="1:10" x14ac:dyDescent="0.2">
      <c r="A189" t="s">
        <v>62</v>
      </c>
      <c r="B189" t="s">
        <v>329</v>
      </c>
      <c r="C189">
        <v>2625</v>
      </c>
      <c r="D189">
        <v>2</v>
      </c>
      <c r="E189">
        <v>2017</v>
      </c>
      <c r="F189" s="405">
        <v>161991.359</v>
      </c>
      <c r="G189" s="420">
        <v>2698396.6519999998</v>
      </c>
      <c r="H189" t="s">
        <v>291</v>
      </c>
      <c r="I189">
        <f t="shared" si="4"/>
        <v>161991.359</v>
      </c>
      <c r="J189" s="210"/>
    </row>
    <row r="190" spans="1:10" x14ac:dyDescent="0.2">
      <c r="A190" t="s">
        <v>62</v>
      </c>
      <c r="B190" t="s">
        <v>623</v>
      </c>
      <c r="C190">
        <v>2628</v>
      </c>
      <c r="D190">
        <v>1</v>
      </c>
      <c r="E190">
        <v>2017</v>
      </c>
      <c r="F190" s="405">
        <v>448.49900000000002</v>
      </c>
      <c r="G190" s="420">
        <v>7537.3609999999999</v>
      </c>
      <c r="H190" t="s">
        <v>276</v>
      </c>
      <c r="I190">
        <f t="shared" si="4"/>
        <v>448.49900000000002</v>
      </c>
    </row>
    <row r="191" spans="1:10" x14ac:dyDescent="0.2">
      <c r="A191" t="s">
        <v>62</v>
      </c>
      <c r="B191" t="s">
        <v>652</v>
      </c>
      <c r="C191">
        <v>2632</v>
      </c>
      <c r="D191">
        <v>1</v>
      </c>
      <c r="E191">
        <v>2017</v>
      </c>
      <c r="F191" s="405">
        <v>439.21</v>
      </c>
      <c r="G191" s="420">
        <v>7392.116</v>
      </c>
      <c r="H191" t="s">
        <v>276</v>
      </c>
      <c r="I191">
        <f t="shared" si="4"/>
        <v>439.21</v>
      </c>
      <c r="J191" s="210"/>
    </row>
    <row r="192" spans="1:10" x14ac:dyDescent="0.2">
      <c r="A192" t="s">
        <v>62</v>
      </c>
      <c r="B192" t="s">
        <v>335</v>
      </c>
      <c r="C192">
        <v>2679</v>
      </c>
      <c r="D192">
        <v>5</v>
      </c>
      <c r="E192">
        <v>2017</v>
      </c>
      <c r="F192" s="405">
        <v>23661.9</v>
      </c>
      <c r="G192" s="420">
        <v>396703.875</v>
      </c>
      <c r="H192" t="s">
        <v>276</v>
      </c>
      <c r="I192">
        <f t="shared" si="4"/>
        <v>23661.9</v>
      </c>
    </row>
    <row r="193" spans="1:10" x14ac:dyDescent="0.2">
      <c r="A193" t="s">
        <v>62</v>
      </c>
      <c r="B193" t="s">
        <v>134</v>
      </c>
      <c r="C193">
        <v>2682</v>
      </c>
      <c r="D193">
        <v>20</v>
      </c>
      <c r="E193">
        <v>2017</v>
      </c>
      <c r="F193" s="405">
        <v>80542.95</v>
      </c>
      <c r="G193" s="420">
        <v>1355289.15</v>
      </c>
      <c r="H193" t="s">
        <v>279</v>
      </c>
      <c r="I193">
        <f t="shared" si="4"/>
        <v>80542.95</v>
      </c>
      <c r="J193" s="210"/>
    </row>
    <row r="194" spans="1:10" x14ac:dyDescent="0.2">
      <c r="A194" t="s">
        <v>62</v>
      </c>
      <c r="B194" t="s">
        <v>1297</v>
      </c>
      <c r="C194">
        <v>6082</v>
      </c>
      <c r="D194">
        <v>1</v>
      </c>
      <c r="E194">
        <v>2017</v>
      </c>
      <c r="F194" s="405">
        <v>368542.19</v>
      </c>
      <c r="G194" s="420">
        <v>3592028.9040000001</v>
      </c>
      <c r="H194" t="s">
        <v>291</v>
      </c>
      <c r="I194">
        <f t="shared" si="4"/>
        <v>368542.19</v>
      </c>
      <c r="J194" s="210"/>
    </row>
    <row r="195" spans="1:10" x14ac:dyDescent="0.2">
      <c r="A195" t="s">
        <v>62</v>
      </c>
      <c r="B195" t="s">
        <v>653</v>
      </c>
      <c r="C195">
        <v>7146</v>
      </c>
      <c r="D195" t="s">
        <v>654</v>
      </c>
      <c r="E195">
        <v>2017</v>
      </c>
      <c r="F195" s="405">
        <v>2003.825</v>
      </c>
      <c r="G195" s="420">
        <v>24693.95</v>
      </c>
      <c r="H195" t="s">
        <v>276</v>
      </c>
      <c r="I195">
        <f t="shared" si="4"/>
        <v>2003.825</v>
      </c>
      <c r="J195" s="210"/>
    </row>
    <row r="196" spans="1:10" x14ac:dyDescent="0.2">
      <c r="A196" t="s">
        <v>62</v>
      </c>
      <c r="B196" t="s">
        <v>653</v>
      </c>
      <c r="C196">
        <v>7146</v>
      </c>
      <c r="D196" t="s">
        <v>655</v>
      </c>
      <c r="E196">
        <v>2017</v>
      </c>
      <c r="F196" s="405">
        <v>1748.05</v>
      </c>
      <c r="G196" s="420">
        <v>21543.825000000001</v>
      </c>
      <c r="H196" t="s">
        <v>276</v>
      </c>
      <c r="I196">
        <f t="shared" si="4"/>
        <v>1748.05</v>
      </c>
      <c r="J196" s="210"/>
    </row>
    <row r="197" spans="1:10" x14ac:dyDescent="0.2">
      <c r="A197" t="s">
        <v>62</v>
      </c>
      <c r="B197" t="s">
        <v>653</v>
      </c>
      <c r="C197">
        <v>7146</v>
      </c>
      <c r="D197" t="s">
        <v>656</v>
      </c>
      <c r="E197">
        <v>2017</v>
      </c>
      <c r="F197" s="405">
        <v>4293.625</v>
      </c>
      <c r="G197" s="420">
        <v>52916.55</v>
      </c>
      <c r="H197" t="s">
        <v>276</v>
      </c>
      <c r="I197">
        <f t="shared" si="4"/>
        <v>4293.625</v>
      </c>
      <c r="J197" s="210"/>
    </row>
    <row r="198" spans="1:10" x14ac:dyDescent="0.2">
      <c r="A198" t="s">
        <v>62</v>
      </c>
      <c r="B198" t="s">
        <v>653</v>
      </c>
      <c r="C198">
        <v>7146</v>
      </c>
      <c r="D198" t="s">
        <v>338</v>
      </c>
      <c r="E198">
        <v>2017</v>
      </c>
      <c r="F198" s="405">
        <v>863</v>
      </c>
      <c r="G198" s="420">
        <v>10657</v>
      </c>
      <c r="H198" t="s">
        <v>276</v>
      </c>
      <c r="I198">
        <f t="shared" si="4"/>
        <v>863</v>
      </c>
      <c r="J198" s="210"/>
    </row>
    <row r="199" spans="1:10" x14ac:dyDescent="0.2">
      <c r="A199" t="s">
        <v>62</v>
      </c>
      <c r="B199" t="s">
        <v>367</v>
      </c>
      <c r="C199">
        <v>7314</v>
      </c>
      <c r="D199">
        <v>1</v>
      </c>
      <c r="E199">
        <v>2017</v>
      </c>
      <c r="F199" s="405">
        <v>474397.26699999999</v>
      </c>
      <c r="G199" s="420">
        <v>7939322.2240000004</v>
      </c>
      <c r="H199" t="s">
        <v>279</v>
      </c>
      <c r="I199">
        <f t="shared" si="4"/>
        <v>474397.26699999999</v>
      </c>
    </row>
    <row r="200" spans="1:10" x14ac:dyDescent="0.2">
      <c r="A200" t="s">
        <v>62</v>
      </c>
      <c r="B200" t="s">
        <v>336</v>
      </c>
      <c r="C200">
        <v>7869</v>
      </c>
      <c r="D200" t="s">
        <v>337</v>
      </c>
      <c r="E200">
        <v>2017</v>
      </c>
      <c r="F200" s="405">
        <v>36712.775000000001</v>
      </c>
      <c r="G200" s="420">
        <v>613299.92500000005</v>
      </c>
      <c r="H200" t="s">
        <v>276</v>
      </c>
      <c r="I200">
        <f t="shared" si="4"/>
        <v>36712.775000000001</v>
      </c>
    </row>
    <row r="201" spans="1:10" x14ac:dyDescent="0.2">
      <c r="A201" t="s">
        <v>62</v>
      </c>
      <c r="B201" t="s">
        <v>336</v>
      </c>
      <c r="C201">
        <v>7869</v>
      </c>
      <c r="D201" t="s">
        <v>338</v>
      </c>
      <c r="E201">
        <v>2017</v>
      </c>
      <c r="F201" s="405">
        <v>27563.375</v>
      </c>
      <c r="G201" s="420">
        <v>463799.17499999999</v>
      </c>
      <c r="H201" t="s">
        <v>276</v>
      </c>
      <c r="I201">
        <f t="shared" si="4"/>
        <v>27563.375</v>
      </c>
    </row>
    <row r="202" spans="1:10" x14ac:dyDescent="0.2">
      <c r="A202" t="s">
        <v>62</v>
      </c>
      <c r="B202" t="s">
        <v>33</v>
      </c>
      <c r="C202">
        <v>7909</v>
      </c>
      <c r="D202" t="s">
        <v>368</v>
      </c>
      <c r="E202">
        <v>2017</v>
      </c>
      <c r="F202" s="405">
        <v>12933.459000000001</v>
      </c>
      <c r="G202" s="420">
        <v>217642.734</v>
      </c>
      <c r="H202" t="s">
        <v>276</v>
      </c>
      <c r="I202">
        <f t="shared" si="4"/>
        <v>12933.459000000001</v>
      </c>
      <c r="J202" s="210"/>
    </row>
    <row r="203" spans="1:10" x14ac:dyDescent="0.2">
      <c r="A203" t="s">
        <v>62</v>
      </c>
      <c r="B203" t="s">
        <v>33</v>
      </c>
      <c r="C203">
        <v>7909</v>
      </c>
      <c r="D203" t="s">
        <v>369</v>
      </c>
      <c r="E203">
        <v>2017</v>
      </c>
      <c r="F203" s="405">
        <v>17920.883000000002</v>
      </c>
      <c r="G203" s="420">
        <v>301548.21100000001</v>
      </c>
      <c r="H203" t="s">
        <v>276</v>
      </c>
      <c r="I203">
        <f t="shared" si="4"/>
        <v>17920.883000000002</v>
      </c>
      <c r="J203" s="210"/>
    </row>
    <row r="204" spans="1:10" x14ac:dyDescent="0.2">
      <c r="A204" t="s">
        <v>62</v>
      </c>
      <c r="B204" t="s">
        <v>314</v>
      </c>
      <c r="C204">
        <v>7910</v>
      </c>
      <c r="D204">
        <v>2301</v>
      </c>
      <c r="E204">
        <v>2017</v>
      </c>
      <c r="F204" s="405">
        <v>33547.404000000002</v>
      </c>
      <c r="G204" s="420">
        <v>564500.13100000005</v>
      </c>
      <c r="H204" t="s">
        <v>276</v>
      </c>
      <c r="I204">
        <f t="shared" si="4"/>
        <v>33547.404000000002</v>
      </c>
      <c r="J204" s="210"/>
    </row>
    <row r="205" spans="1:10" x14ac:dyDescent="0.2">
      <c r="A205" t="s">
        <v>62</v>
      </c>
      <c r="B205" t="s">
        <v>314</v>
      </c>
      <c r="C205">
        <v>7910</v>
      </c>
      <c r="D205">
        <v>2302</v>
      </c>
      <c r="E205">
        <v>2017</v>
      </c>
      <c r="F205" s="405">
        <v>24412.804</v>
      </c>
      <c r="G205" s="420">
        <v>410823.505</v>
      </c>
      <c r="H205" t="s">
        <v>276</v>
      </c>
      <c r="I205">
        <f t="shared" ref="I205:I236" si="5">F205</f>
        <v>24412.804</v>
      </c>
      <c r="J205" s="210"/>
    </row>
    <row r="206" spans="1:10" x14ac:dyDescent="0.2">
      <c r="A206" t="s">
        <v>62</v>
      </c>
      <c r="B206" t="s">
        <v>34</v>
      </c>
      <c r="C206">
        <v>7912</v>
      </c>
      <c r="D206" t="s">
        <v>330</v>
      </c>
      <c r="E206">
        <v>2017</v>
      </c>
      <c r="F206" s="405">
        <v>29430.288</v>
      </c>
      <c r="G206" s="420">
        <v>495225.70199999999</v>
      </c>
      <c r="H206" t="s">
        <v>276</v>
      </c>
      <c r="I206">
        <f t="shared" si="5"/>
        <v>29430.288</v>
      </c>
      <c r="J206" s="210"/>
    </row>
    <row r="207" spans="1:10" x14ac:dyDescent="0.2">
      <c r="A207" t="s">
        <v>62</v>
      </c>
      <c r="B207" t="s">
        <v>35</v>
      </c>
      <c r="C207">
        <v>7913</v>
      </c>
      <c r="D207" t="s">
        <v>343</v>
      </c>
      <c r="E207">
        <v>2017</v>
      </c>
      <c r="F207" s="405">
        <v>10299.174000000001</v>
      </c>
      <c r="G207" s="420">
        <v>173311.54300000001</v>
      </c>
      <c r="H207" t="s">
        <v>276</v>
      </c>
      <c r="I207">
        <f t="shared" si="5"/>
        <v>10299.174000000001</v>
      </c>
    </row>
    <row r="208" spans="1:10" x14ac:dyDescent="0.2">
      <c r="A208" t="s">
        <v>62</v>
      </c>
      <c r="B208" t="s">
        <v>35</v>
      </c>
      <c r="C208">
        <v>7913</v>
      </c>
      <c r="D208" t="s">
        <v>344</v>
      </c>
      <c r="E208">
        <v>2017</v>
      </c>
      <c r="F208" s="405">
        <v>8278.2360000000008</v>
      </c>
      <c r="G208" s="420">
        <v>139314.94899999999</v>
      </c>
      <c r="H208" t="s">
        <v>276</v>
      </c>
      <c r="I208">
        <f t="shared" si="5"/>
        <v>8278.2360000000008</v>
      </c>
      <c r="J208" s="210"/>
    </row>
    <row r="209" spans="1:10" x14ac:dyDescent="0.2">
      <c r="A209" t="s">
        <v>62</v>
      </c>
      <c r="B209" t="s">
        <v>36</v>
      </c>
      <c r="C209">
        <v>7914</v>
      </c>
      <c r="D209" t="s">
        <v>339</v>
      </c>
      <c r="E209">
        <v>2017</v>
      </c>
      <c r="F209" s="405">
        <v>8335.8829999999998</v>
      </c>
      <c r="G209" s="420">
        <v>140277.986</v>
      </c>
      <c r="H209" t="s">
        <v>276</v>
      </c>
      <c r="I209">
        <f t="shared" si="5"/>
        <v>8335.8829999999998</v>
      </c>
    </row>
    <row r="210" spans="1:10" x14ac:dyDescent="0.2">
      <c r="A210" t="s">
        <v>62</v>
      </c>
      <c r="B210" t="s">
        <v>36</v>
      </c>
      <c r="C210">
        <v>7914</v>
      </c>
      <c r="D210" t="s">
        <v>340</v>
      </c>
      <c r="E210">
        <v>2017</v>
      </c>
      <c r="F210" s="405">
        <v>6865.4040000000005</v>
      </c>
      <c r="G210" s="420">
        <v>115522.86</v>
      </c>
      <c r="H210" t="s">
        <v>276</v>
      </c>
      <c r="I210">
        <f t="shared" si="5"/>
        <v>6865.4040000000005</v>
      </c>
    </row>
    <row r="211" spans="1:10" x14ac:dyDescent="0.2">
      <c r="A211" t="s">
        <v>62</v>
      </c>
      <c r="B211" t="s">
        <v>37</v>
      </c>
      <c r="C211">
        <v>7915</v>
      </c>
      <c r="D211" t="s">
        <v>354</v>
      </c>
      <c r="E211">
        <v>2017</v>
      </c>
      <c r="F211" s="405">
        <v>24708.673999999999</v>
      </c>
      <c r="G211" s="420">
        <v>415751.28899999999</v>
      </c>
      <c r="H211" t="s">
        <v>276</v>
      </c>
      <c r="I211">
        <f t="shared" si="5"/>
        <v>24708.673999999999</v>
      </c>
      <c r="J211" s="210"/>
    </row>
    <row r="212" spans="1:10" x14ac:dyDescent="0.2">
      <c r="A212" t="s">
        <v>62</v>
      </c>
      <c r="B212" t="s">
        <v>1918</v>
      </c>
      <c r="C212">
        <v>8006</v>
      </c>
      <c r="D212">
        <v>1</v>
      </c>
      <c r="E212">
        <v>2017</v>
      </c>
      <c r="F212" s="405">
        <v>86378.634000000005</v>
      </c>
      <c r="G212" s="420">
        <v>1306046.9509999999</v>
      </c>
      <c r="H212" t="s">
        <v>284</v>
      </c>
      <c r="I212">
        <f t="shared" si="5"/>
        <v>86378.634000000005</v>
      </c>
    </row>
    <row r="213" spans="1:10" x14ac:dyDescent="0.2">
      <c r="A213" t="s">
        <v>62</v>
      </c>
      <c r="B213" t="s">
        <v>1918</v>
      </c>
      <c r="C213">
        <v>8006</v>
      </c>
      <c r="D213">
        <v>2</v>
      </c>
      <c r="E213">
        <v>2017</v>
      </c>
      <c r="F213" s="405">
        <v>145536.45300000001</v>
      </c>
      <c r="G213" s="420">
        <v>2237943.9679999999</v>
      </c>
      <c r="H213" t="s">
        <v>284</v>
      </c>
      <c r="I213">
        <f t="shared" si="5"/>
        <v>145536.45300000001</v>
      </c>
    </row>
    <row r="214" spans="1:10" x14ac:dyDescent="0.2">
      <c r="A214" t="s">
        <v>62</v>
      </c>
      <c r="B214" t="s">
        <v>624</v>
      </c>
      <c r="C214">
        <v>8007</v>
      </c>
      <c r="D214" t="s">
        <v>625</v>
      </c>
      <c r="E214">
        <v>2017</v>
      </c>
      <c r="F214" s="405">
        <v>318.2</v>
      </c>
      <c r="G214" s="420">
        <v>3929.3</v>
      </c>
      <c r="H214" t="s">
        <v>276</v>
      </c>
      <c r="I214">
        <f t="shared" si="5"/>
        <v>318.2</v>
      </c>
      <c r="J214" s="210"/>
    </row>
    <row r="215" spans="1:10" x14ac:dyDescent="0.2">
      <c r="A215" t="s">
        <v>62</v>
      </c>
      <c r="B215" t="s">
        <v>624</v>
      </c>
      <c r="C215">
        <v>8007</v>
      </c>
      <c r="D215" t="s">
        <v>626</v>
      </c>
      <c r="E215">
        <v>2017</v>
      </c>
      <c r="F215" s="405">
        <v>318.2</v>
      </c>
      <c r="G215" s="420">
        <v>3929.3</v>
      </c>
      <c r="H215" t="s">
        <v>276</v>
      </c>
      <c r="I215">
        <f t="shared" si="5"/>
        <v>318.2</v>
      </c>
      <c r="J215" s="210"/>
    </row>
    <row r="216" spans="1:10" x14ac:dyDescent="0.2">
      <c r="A216" t="s">
        <v>62</v>
      </c>
      <c r="B216" t="s">
        <v>624</v>
      </c>
      <c r="C216">
        <v>8007</v>
      </c>
      <c r="D216" t="s">
        <v>627</v>
      </c>
      <c r="E216">
        <v>2017</v>
      </c>
      <c r="F216" s="405">
        <v>242.8</v>
      </c>
      <c r="G216" s="420">
        <v>2999.8</v>
      </c>
      <c r="H216" t="s">
        <v>276</v>
      </c>
      <c r="I216">
        <f t="shared" si="5"/>
        <v>242.8</v>
      </c>
      <c r="J216" s="210"/>
    </row>
    <row r="217" spans="1:10" x14ac:dyDescent="0.2">
      <c r="A217" t="s">
        <v>62</v>
      </c>
      <c r="B217" t="s">
        <v>624</v>
      </c>
      <c r="C217">
        <v>8007</v>
      </c>
      <c r="D217" t="s">
        <v>628</v>
      </c>
      <c r="E217">
        <v>2017</v>
      </c>
      <c r="F217" s="405">
        <v>242.8</v>
      </c>
      <c r="G217" s="420">
        <v>2999.8</v>
      </c>
      <c r="H217" t="s">
        <v>276</v>
      </c>
      <c r="I217">
        <f t="shared" si="5"/>
        <v>242.8</v>
      </c>
      <c r="J217" s="210"/>
    </row>
    <row r="218" spans="1:10" x14ac:dyDescent="0.2">
      <c r="A218" t="s">
        <v>62</v>
      </c>
      <c r="B218" t="s">
        <v>624</v>
      </c>
      <c r="C218">
        <v>8007</v>
      </c>
      <c r="D218" t="s">
        <v>629</v>
      </c>
      <c r="E218">
        <v>2017</v>
      </c>
      <c r="F218" s="405">
        <v>470.2</v>
      </c>
      <c r="G218" s="420">
        <v>5809.6</v>
      </c>
      <c r="H218" t="s">
        <v>276</v>
      </c>
      <c r="I218">
        <f t="shared" si="5"/>
        <v>470.2</v>
      </c>
      <c r="J218" s="210"/>
    </row>
    <row r="219" spans="1:10" x14ac:dyDescent="0.2">
      <c r="A219" t="s">
        <v>62</v>
      </c>
      <c r="B219" t="s">
        <v>624</v>
      </c>
      <c r="C219">
        <v>8007</v>
      </c>
      <c r="D219" t="s">
        <v>630</v>
      </c>
      <c r="E219">
        <v>2017</v>
      </c>
      <c r="F219" s="405">
        <v>470.2</v>
      </c>
      <c r="G219" s="420">
        <v>5809.6</v>
      </c>
      <c r="H219" t="s">
        <v>276</v>
      </c>
      <c r="I219">
        <f t="shared" si="5"/>
        <v>470.2</v>
      </c>
      <c r="J219" s="210"/>
    </row>
    <row r="220" spans="1:10" x14ac:dyDescent="0.2">
      <c r="A220" t="s">
        <v>62</v>
      </c>
      <c r="B220" t="s">
        <v>624</v>
      </c>
      <c r="C220">
        <v>8007</v>
      </c>
      <c r="D220" t="s">
        <v>631</v>
      </c>
      <c r="E220">
        <v>2017</v>
      </c>
      <c r="F220" s="405">
        <v>890.8</v>
      </c>
      <c r="G220" s="420">
        <v>11000.2</v>
      </c>
      <c r="H220" t="s">
        <v>276</v>
      </c>
      <c r="I220">
        <f t="shared" si="5"/>
        <v>890.8</v>
      </c>
    </row>
    <row r="221" spans="1:10" x14ac:dyDescent="0.2">
      <c r="A221" t="s">
        <v>62</v>
      </c>
      <c r="B221" t="s">
        <v>624</v>
      </c>
      <c r="C221">
        <v>8007</v>
      </c>
      <c r="D221" t="s">
        <v>632</v>
      </c>
      <c r="E221">
        <v>2017</v>
      </c>
      <c r="F221" s="405">
        <v>889.6</v>
      </c>
      <c r="G221" s="420">
        <v>10986</v>
      </c>
      <c r="H221" t="s">
        <v>276</v>
      </c>
      <c r="I221">
        <f t="shared" si="5"/>
        <v>889.6</v>
      </c>
      <c r="J221" s="210"/>
    </row>
    <row r="222" spans="1:10" x14ac:dyDescent="0.2">
      <c r="A222" t="s">
        <v>62</v>
      </c>
      <c r="B222" t="s">
        <v>624</v>
      </c>
      <c r="C222">
        <v>8007</v>
      </c>
      <c r="D222" t="s">
        <v>633</v>
      </c>
      <c r="E222">
        <v>2017</v>
      </c>
      <c r="F222" s="405">
        <v>233.6</v>
      </c>
      <c r="G222" s="420">
        <v>2884.2</v>
      </c>
      <c r="H222" t="s">
        <v>276</v>
      </c>
      <c r="I222">
        <f t="shared" si="5"/>
        <v>233.6</v>
      </c>
      <c r="J222" s="210"/>
    </row>
    <row r="223" spans="1:10" x14ac:dyDescent="0.2">
      <c r="A223" t="s">
        <v>62</v>
      </c>
      <c r="B223" t="s">
        <v>624</v>
      </c>
      <c r="C223">
        <v>8007</v>
      </c>
      <c r="D223" t="s">
        <v>634</v>
      </c>
      <c r="E223">
        <v>2017</v>
      </c>
      <c r="F223" s="405">
        <v>243.2</v>
      </c>
      <c r="G223" s="420">
        <v>3003.3</v>
      </c>
      <c r="H223" t="s">
        <v>276</v>
      </c>
      <c r="I223">
        <f t="shared" si="5"/>
        <v>243.2</v>
      </c>
      <c r="J223" s="210"/>
    </row>
    <row r="224" spans="1:10" x14ac:dyDescent="0.2">
      <c r="A224" t="s">
        <v>62</v>
      </c>
      <c r="B224" t="s">
        <v>624</v>
      </c>
      <c r="C224">
        <v>8007</v>
      </c>
      <c r="D224" t="s">
        <v>635</v>
      </c>
      <c r="E224">
        <v>2017</v>
      </c>
      <c r="F224" s="405">
        <v>2312.5</v>
      </c>
      <c r="G224" s="420">
        <v>28547.1</v>
      </c>
      <c r="H224" t="s">
        <v>276</v>
      </c>
      <c r="I224">
        <f t="shared" si="5"/>
        <v>2312.5</v>
      </c>
      <c r="J224" s="210"/>
    </row>
    <row r="225" spans="1:10" x14ac:dyDescent="0.2">
      <c r="A225" t="s">
        <v>62</v>
      </c>
      <c r="B225" t="s">
        <v>624</v>
      </c>
      <c r="C225">
        <v>8007</v>
      </c>
      <c r="D225" t="s">
        <v>611</v>
      </c>
      <c r="E225">
        <v>2017</v>
      </c>
      <c r="F225" s="405">
        <v>2312.5</v>
      </c>
      <c r="G225" s="420">
        <v>28547.1</v>
      </c>
      <c r="H225" t="s">
        <v>276</v>
      </c>
      <c r="I225">
        <f t="shared" si="5"/>
        <v>2312.5</v>
      </c>
      <c r="J225" s="210"/>
    </row>
    <row r="226" spans="1:10" x14ac:dyDescent="0.2">
      <c r="A226" t="s">
        <v>62</v>
      </c>
      <c r="B226" t="s">
        <v>624</v>
      </c>
      <c r="C226">
        <v>8007</v>
      </c>
      <c r="D226" t="s">
        <v>612</v>
      </c>
      <c r="E226">
        <v>2017</v>
      </c>
      <c r="F226" s="405">
        <v>736.8</v>
      </c>
      <c r="G226" s="420">
        <v>9098.2999999999993</v>
      </c>
      <c r="H226" t="s">
        <v>276</v>
      </c>
      <c r="I226">
        <f t="shared" si="5"/>
        <v>736.8</v>
      </c>
      <c r="J226" s="210"/>
    </row>
    <row r="227" spans="1:10" x14ac:dyDescent="0.2">
      <c r="A227" t="s">
        <v>62</v>
      </c>
      <c r="B227" t="s">
        <v>624</v>
      </c>
      <c r="C227">
        <v>8007</v>
      </c>
      <c r="D227" t="s">
        <v>613</v>
      </c>
      <c r="E227">
        <v>2017</v>
      </c>
      <c r="F227" s="405">
        <v>736.8</v>
      </c>
      <c r="G227" s="420">
        <v>9098.2999999999993</v>
      </c>
      <c r="H227" t="s">
        <v>276</v>
      </c>
      <c r="I227">
        <f t="shared" si="5"/>
        <v>736.8</v>
      </c>
      <c r="J227" s="210"/>
    </row>
    <row r="228" spans="1:10" x14ac:dyDescent="0.2">
      <c r="A228" t="s">
        <v>62</v>
      </c>
      <c r="B228" t="s">
        <v>624</v>
      </c>
      <c r="C228">
        <v>8007</v>
      </c>
      <c r="D228" t="s">
        <v>614</v>
      </c>
      <c r="E228">
        <v>2017</v>
      </c>
      <c r="F228" s="405">
        <v>1043.8</v>
      </c>
      <c r="G228" s="420">
        <v>12887.1</v>
      </c>
      <c r="H228" t="s">
        <v>276</v>
      </c>
      <c r="I228">
        <f t="shared" si="5"/>
        <v>1043.8</v>
      </c>
      <c r="J228" s="210"/>
    </row>
    <row r="229" spans="1:10" x14ac:dyDescent="0.2">
      <c r="A229" t="s">
        <v>62</v>
      </c>
      <c r="B229" t="s">
        <v>624</v>
      </c>
      <c r="C229">
        <v>8007</v>
      </c>
      <c r="D229" t="s">
        <v>615</v>
      </c>
      <c r="E229">
        <v>2017</v>
      </c>
      <c r="F229" s="405">
        <v>1043.8</v>
      </c>
      <c r="G229" s="420">
        <v>12887.1</v>
      </c>
      <c r="H229" t="s">
        <v>276</v>
      </c>
      <c r="I229">
        <f t="shared" si="5"/>
        <v>1043.8</v>
      </c>
      <c r="J229" s="210"/>
    </row>
    <row r="230" spans="1:10" x14ac:dyDescent="0.2">
      <c r="A230" t="s">
        <v>62</v>
      </c>
      <c r="B230" t="s">
        <v>624</v>
      </c>
      <c r="C230">
        <v>8007</v>
      </c>
      <c r="D230" t="s">
        <v>616</v>
      </c>
      <c r="E230">
        <v>2017</v>
      </c>
      <c r="F230" s="405">
        <v>867.7</v>
      </c>
      <c r="G230" s="420">
        <v>10713.8</v>
      </c>
      <c r="H230" t="s">
        <v>276</v>
      </c>
      <c r="I230">
        <f t="shared" si="5"/>
        <v>867.7</v>
      </c>
      <c r="J230" s="210"/>
    </row>
    <row r="231" spans="1:10" x14ac:dyDescent="0.2">
      <c r="A231" t="s">
        <v>62</v>
      </c>
      <c r="B231" t="s">
        <v>624</v>
      </c>
      <c r="C231">
        <v>8007</v>
      </c>
      <c r="D231" t="s">
        <v>617</v>
      </c>
      <c r="E231">
        <v>2017</v>
      </c>
      <c r="F231" s="405">
        <v>867.7</v>
      </c>
      <c r="G231" s="420">
        <v>10713.8</v>
      </c>
      <c r="H231" t="s">
        <v>276</v>
      </c>
      <c r="I231">
        <f t="shared" si="5"/>
        <v>867.7</v>
      </c>
      <c r="J231" s="210"/>
    </row>
    <row r="232" spans="1:10" x14ac:dyDescent="0.2">
      <c r="A232" t="s">
        <v>62</v>
      </c>
      <c r="B232" t="s">
        <v>624</v>
      </c>
      <c r="C232">
        <v>8007</v>
      </c>
      <c r="D232" t="s">
        <v>618</v>
      </c>
      <c r="E232">
        <v>2017</v>
      </c>
      <c r="F232" s="405">
        <v>2078.6999999999998</v>
      </c>
      <c r="G232" s="420">
        <v>25654.400000000001</v>
      </c>
      <c r="H232" t="s">
        <v>276</v>
      </c>
      <c r="I232">
        <f t="shared" si="5"/>
        <v>2078.6999999999998</v>
      </c>
      <c r="J232" s="210"/>
    </row>
    <row r="233" spans="1:10" x14ac:dyDescent="0.2">
      <c r="A233" t="s">
        <v>62</v>
      </c>
      <c r="B233" t="s">
        <v>624</v>
      </c>
      <c r="C233">
        <v>8007</v>
      </c>
      <c r="D233" t="s">
        <v>621</v>
      </c>
      <c r="E233">
        <v>2017</v>
      </c>
      <c r="F233" s="405">
        <v>2078.6999999999998</v>
      </c>
      <c r="G233" s="420">
        <v>25654.400000000001</v>
      </c>
      <c r="H233" t="s">
        <v>276</v>
      </c>
      <c r="I233">
        <f t="shared" si="5"/>
        <v>2078.6999999999998</v>
      </c>
      <c r="J233" s="210"/>
    </row>
    <row r="234" spans="1:10" x14ac:dyDescent="0.2">
      <c r="A234" t="s">
        <v>62</v>
      </c>
      <c r="B234" t="s">
        <v>362</v>
      </c>
      <c r="C234">
        <v>8053</v>
      </c>
      <c r="D234" t="s">
        <v>363</v>
      </c>
      <c r="E234">
        <v>2017</v>
      </c>
      <c r="F234" s="405">
        <v>28713.951000000001</v>
      </c>
      <c r="G234" s="420">
        <v>483159.99</v>
      </c>
      <c r="H234" t="s">
        <v>276</v>
      </c>
      <c r="I234">
        <f t="shared" si="5"/>
        <v>28713.951000000001</v>
      </c>
      <c r="J234" s="210"/>
    </row>
    <row r="235" spans="1:10" x14ac:dyDescent="0.2">
      <c r="A235" t="s">
        <v>62</v>
      </c>
      <c r="B235" t="s">
        <v>161</v>
      </c>
      <c r="C235">
        <v>8906</v>
      </c>
      <c r="D235">
        <v>20</v>
      </c>
      <c r="E235">
        <v>2017</v>
      </c>
      <c r="F235" s="405">
        <v>5329.4629999999997</v>
      </c>
      <c r="G235" s="420">
        <v>89681.820999999996</v>
      </c>
      <c r="H235" t="s">
        <v>291</v>
      </c>
      <c r="I235">
        <f t="shared" si="5"/>
        <v>5329.4629999999997</v>
      </c>
    </row>
    <row r="236" spans="1:10" x14ac:dyDescent="0.2">
      <c r="A236" t="s">
        <v>62</v>
      </c>
      <c r="B236" t="s">
        <v>161</v>
      </c>
      <c r="C236">
        <v>8906</v>
      </c>
      <c r="D236" t="s">
        <v>601</v>
      </c>
      <c r="E236">
        <v>2017</v>
      </c>
      <c r="F236" s="405">
        <v>106494.67</v>
      </c>
      <c r="G236" s="420">
        <v>1789786.4720000001</v>
      </c>
      <c r="H236" t="s">
        <v>291</v>
      </c>
      <c r="I236">
        <f t="shared" si="5"/>
        <v>106494.67</v>
      </c>
      <c r="J236" s="210"/>
    </row>
    <row r="237" spans="1:10" x14ac:dyDescent="0.2">
      <c r="A237" t="s">
        <v>62</v>
      </c>
      <c r="B237" t="s">
        <v>161</v>
      </c>
      <c r="C237">
        <v>8906</v>
      </c>
      <c r="D237" t="s">
        <v>602</v>
      </c>
      <c r="E237">
        <v>2017</v>
      </c>
      <c r="F237" s="405">
        <v>101622.461</v>
      </c>
      <c r="G237" s="420">
        <v>1707747.395</v>
      </c>
      <c r="H237" t="s">
        <v>291</v>
      </c>
      <c r="I237">
        <f t="shared" ref="I237:I242" si="6">F237</f>
        <v>101622.461</v>
      </c>
      <c r="J237" s="210"/>
    </row>
    <row r="238" spans="1:10" x14ac:dyDescent="0.2">
      <c r="A238" t="s">
        <v>62</v>
      </c>
      <c r="B238" t="s">
        <v>161</v>
      </c>
      <c r="C238">
        <v>8906</v>
      </c>
      <c r="D238" t="s">
        <v>603</v>
      </c>
      <c r="E238">
        <v>2017</v>
      </c>
      <c r="F238" s="405"/>
      <c r="G238" s="420"/>
      <c r="H238" t="s">
        <v>284</v>
      </c>
      <c r="I238">
        <f t="shared" si="6"/>
        <v>0</v>
      </c>
      <c r="J238" s="210"/>
    </row>
    <row r="239" spans="1:10" x14ac:dyDescent="0.2">
      <c r="A239" t="s">
        <v>62</v>
      </c>
      <c r="B239" t="s">
        <v>161</v>
      </c>
      <c r="C239">
        <v>8906</v>
      </c>
      <c r="D239" t="s">
        <v>604</v>
      </c>
      <c r="E239">
        <v>2017</v>
      </c>
      <c r="F239" s="405"/>
      <c r="G239" s="420"/>
      <c r="H239" t="s">
        <v>284</v>
      </c>
      <c r="I239">
        <f t="shared" si="6"/>
        <v>0</v>
      </c>
      <c r="J239" s="210"/>
    </row>
    <row r="240" spans="1:10" x14ac:dyDescent="0.2">
      <c r="A240" t="s">
        <v>62</v>
      </c>
      <c r="B240" t="s">
        <v>161</v>
      </c>
      <c r="C240">
        <v>8906</v>
      </c>
      <c r="D240" t="s">
        <v>605</v>
      </c>
      <c r="E240">
        <v>2017</v>
      </c>
      <c r="F240" s="405">
        <v>183565.041</v>
      </c>
      <c r="G240" s="420">
        <v>3057119.4619999998</v>
      </c>
      <c r="H240" t="s">
        <v>284</v>
      </c>
      <c r="I240">
        <f t="shared" si="6"/>
        <v>183565.041</v>
      </c>
      <c r="J240" s="210"/>
    </row>
    <row r="241" spans="1:10" x14ac:dyDescent="0.2">
      <c r="A241" t="s">
        <v>62</v>
      </c>
      <c r="B241" t="s">
        <v>161</v>
      </c>
      <c r="C241">
        <v>8906</v>
      </c>
      <c r="D241" t="s">
        <v>606</v>
      </c>
      <c r="E241">
        <v>2017</v>
      </c>
      <c r="F241" s="405">
        <v>178283.758</v>
      </c>
      <c r="G241" s="420">
        <v>2974942.6770000001</v>
      </c>
      <c r="H241" t="s">
        <v>284</v>
      </c>
      <c r="I241">
        <f t="shared" si="6"/>
        <v>178283.758</v>
      </c>
      <c r="J241" s="210"/>
    </row>
    <row r="242" spans="1:10" x14ac:dyDescent="0.2">
      <c r="A242" t="s">
        <v>62</v>
      </c>
      <c r="B242" t="s">
        <v>334</v>
      </c>
      <c r="C242">
        <v>10190</v>
      </c>
      <c r="D242">
        <v>1</v>
      </c>
      <c r="E242">
        <v>2017</v>
      </c>
      <c r="F242" s="405">
        <v>87340.804000000004</v>
      </c>
      <c r="G242" s="420">
        <v>1463237.713</v>
      </c>
      <c r="H242" t="s">
        <v>279</v>
      </c>
      <c r="I242">
        <f t="shared" si="6"/>
        <v>87340.804000000004</v>
      </c>
      <c r="J242" s="210"/>
    </row>
    <row r="243" spans="1:10" x14ac:dyDescent="0.2">
      <c r="A243" t="s">
        <v>62</v>
      </c>
      <c r="B243" t="s">
        <v>607</v>
      </c>
      <c r="C243">
        <v>10464</v>
      </c>
      <c r="D243" t="s">
        <v>608</v>
      </c>
      <c r="E243">
        <v>2017</v>
      </c>
      <c r="F243">
        <v>210797.21</v>
      </c>
      <c r="G243" s="420">
        <v>1979051.0260000001</v>
      </c>
      <c r="H243" t="s">
        <v>313</v>
      </c>
      <c r="J243" s="210" t="s">
        <v>1919</v>
      </c>
    </row>
    <row r="244" spans="1:10" x14ac:dyDescent="0.2">
      <c r="A244" t="s">
        <v>62</v>
      </c>
      <c r="B244" t="s">
        <v>607</v>
      </c>
      <c r="C244">
        <v>10464</v>
      </c>
      <c r="D244" t="s">
        <v>609</v>
      </c>
      <c r="E244">
        <v>2017</v>
      </c>
      <c r="F244">
        <v>204219.06599999999</v>
      </c>
      <c r="G244" s="420">
        <v>1916361.0719999999</v>
      </c>
      <c r="H244" t="s">
        <v>313</v>
      </c>
      <c r="J244" s="210" t="s">
        <v>1919</v>
      </c>
    </row>
    <row r="245" spans="1:10" x14ac:dyDescent="0.2">
      <c r="A245" t="s">
        <v>62</v>
      </c>
      <c r="B245" t="s">
        <v>607</v>
      </c>
      <c r="C245">
        <v>10464</v>
      </c>
      <c r="D245" t="s">
        <v>610</v>
      </c>
      <c r="E245">
        <v>2017</v>
      </c>
      <c r="F245">
        <v>211839.68900000001</v>
      </c>
      <c r="G245" s="420">
        <v>1986067.8659999999</v>
      </c>
      <c r="H245" t="s">
        <v>313</v>
      </c>
      <c r="J245" s="210" t="s">
        <v>1919</v>
      </c>
    </row>
    <row r="246" spans="1:10" x14ac:dyDescent="0.2">
      <c r="A246" t="s">
        <v>62</v>
      </c>
      <c r="B246" t="s">
        <v>1920</v>
      </c>
      <c r="C246">
        <v>10617</v>
      </c>
      <c r="D246">
        <v>1</v>
      </c>
      <c r="E246">
        <v>2017</v>
      </c>
      <c r="F246">
        <v>3198.3490000000002</v>
      </c>
      <c r="G246" s="420">
        <v>53821.349000000002</v>
      </c>
      <c r="H246" t="s">
        <v>279</v>
      </c>
      <c r="J246" s="210" t="s">
        <v>1762</v>
      </c>
    </row>
    <row r="247" spans="1:10" x14ac:dyDescent="0.2">
      <c r="A247" t="s">
        <v>62</v>
      </c>
      <c r="B247" t="s">
        <v>315</v>
      </c>
      <c r="C247">
        <v>10619</v>
      </c>
      <c r="D247">
        <v>1</v>
      </c>
      <c r="E247">
        <v>2017</v>
      </c>
      <c r="F247" s="405">
        <v>17072</v>
      </c>
      <c r="G247" s="420">
        <v>287270.57199999999</v>
      </c>
      <c r="H247" t="s">
        <v>279</v>
      </c>
      <c r="I247">
        <f>F247</f>
        <v>17072</v>
      </c>
      <c r="J247" s="210" t="s">
        <v>1917</v>
      </c>
    </row>
    <row r="248" spans="1:10" x14ac:dyDescent="0.2">
      <c r="A248" t="s">
        <v>62</v>
      </c>
      <c r="B248" t="s">
        <v>333</v>
      </c>
      <c r="C248">
        <v>10620</v>
      </c>
      <c r="D248">
        <v>1</v>
      </c>
      <c r="E248">
        <v>2017</v>
      </c>
      <c r="F248" s="405">
        <v>2709.884</v>
      </c>
      <c r="G248" s="420">
        <v>45596.042999999998</v>
      </c>
      <c r="H248" t="s">
        <v>279</v>
      </c>
      <c r="I248">
        <f>F248</f>
        <v>2709.884</v>
      </c>
      <c r="J248" s="210"/>
    </row>
    <row r="249" spans="1:10" x14ac:dyDescent="0.2">
      <c r="A249" t="s">
        <v>62</v>
      </c>
      <c r="B249" t="s">
        <v>1921</v>
      </c>
      <c r="C249">
        <v>10621</v>
      </c>
      <c r="D249">
        <v>1</v>
      </c>
      <c r="E249">
        <v>2017</v>
      </c>
      <c r="F249" s="405">
        <v>10500.611999999999</v>
      </c>
      <c r="G249" s="420">
        <v>176702.28</v>
      </c>
      <c r="H249" t="s">
        <v>279</v>
      </c>
      <c r="I249">
        <f>F249</f>
        <v>10500.611999999999</v>
      </c>
      <c r="J249" s="210"/>
    </row>
    <row r="250" spans="1:10" x14ac:dyDescent="0.2">
      <c r="A250" t="s">
        <v>62</v>
      </c>
      <c r="B250" t="s">
        <v>648</v>
      </c>
      <c r="C250">
        <v>10725</v>
      </c>
      <c r="D250" t="s">
        <v>649</v>
      </c>
      <c r="E250">
        <v>2017</v>
      </c>
      <c r="F250">
        <v>19328.038</v>
      </c>
      <c r="G250" s="420">
        <v>325232.25900000002</v>
      </c>
      <c r="H250" t="s">
        <v>279</v>
      </c>
      <c r="J250" s="210" t="s">
        <v>1762</v>
      </c>
    </row>
    <row r="251" spans="1:10" x14ac:dyDescent="0.2">
      <c r="A251" t="s">
        <v>62</v>
      </c>
      <c r="B251" t="s">
        <v>648</v>
      </c>
      <c r="C251">
        <v>10725</v>
      </c>
      <c r="D251" t="s">
        <v>650</v>
      </c>
      <c r="E251">
        <v>2017</v>
      </c>
      <c r="F251">
        <v>55147.188000000002</v>
      </c>
      <c r="G251" s="420">
        <v>927953.60199999996</v>
      </c>
      <c r="H251" t="s">
        <v>279</v>
      </c>
      <c r="J251" s="210" t="s">
        <v>1762</v>
      </c>
    </row>
    <row r="252" spans="1:10" x14ac:dyDescent="0.2">
      <c r="A252" t="s">
        <v>62</v>
      </c>
      <c r="B252" t="s">
        <v>648</v>
      </c>
      <c r="C252">
        <v>10725</v>
      </c>
      <c r="D252" t="s">
        <v>651</v>
      </c>
      <c r="E252">
        <v>2017</v>
      </c>
      <c r="F252">
        <v>46536.749000000003</v>
      </c>
      <c r="G252" s="420">
        <v>783040.03099999996</v>
      </c>
      <c r="H252" t="s">
        <v>279</v>
      </c>
      <c r="J252" s="210" t="s">
        <v>1762</v>
      </c>
    </row>
    <row r="253" spans="1:10" x14ac:dyDescent="0.2">
      <c r="A253" t="s">
        <v>62</v>
      </c>
      <c r="B253" t="s">
        <v>1293</v>
      </c>
      <c r="C253">
        <v>10803</v>
      </c>
      <c r="D253">
        <v>1</v>
      </c>
      <c r="E253">
        <v>2017</v>
      </c>
      <c r="F253"/>
      <c r="G253" s="420"/>
      <c r="H253" t="s">
        <v>279</v>
      </c>
      <c r="J253" s="210" t="s">
        <v>1917</v>
      </c>
    </row>
    <row r="254" spans="1:10" x14ac:dyDescent="0.2">
      <c r="A254" t="s">
        <v>62</v>
      </c>
      <c r="B254" t="s">
        <v>1293</v>
      </c>
      <c r="C254">
        <v>10803</v>
      </c>
      <c r="D254">
        <v>2</v>
      </c>
      <c r="E254">
        <v>2017</v>
      </c>
      <c r="F254"/>
      <c r="G254" s="420"/>
      <c r="H254" t="s">
        <v>279</v>
      </c>
      <c r="J254" s="210" t="s">
        <v>1917</v>
      </c>
    </row>
    <row r="255" spans="1:10" x14ac:dyDescent="0.2">
      <c r="A255" t="s">
        <v>62</v>
      </c>
      <c r="B255" t="s">
        <v>2291</v>
      </c>
      <c r="C255">
        <v>50202</v>
      </c>
      <c r="D255">
        <v>1</v>
      </c>
      <c r="E255">
        <v>2017</v>
      </c>
      <c r="F255"/>
      <c r="G255" s="420"/>
      <c r="H255" t="s">
        <v>313</v>
      </c>
      <c r="J255" s="210" t="s">
        <v>2488</v>
      </c>
    </row>
    <row r="256" spans="1:10" x14ac:dyDescent="0.2">
      <c r="A256" t="s">
        <v>62</v>
      </c>
      <c r="B256" t="s">
        <v>323</v>
      </c>
      <c r="C256">
        <v>50292</v>
      </c>
      <c r="D256" t="s">
        <v>324</v>
      </c>
      <c r="E256">
        <v>2017</v>
      </c>
      <c r="F256" s="405">
        <v>66942.925000000003</v>
      </c>
      <c r="G256" s="420">
        <v>1126323.284</v>
      </c>
      <c r="H256" t="s">
        <v>279</v>
      </c>
      <c r="I256">
        <f>F256</f>
        <v>66942.925000000003</v>
      </c>
      <c r="J256" s="210"/>
    </row>
    <row r="257" spans="1:10" x14ac:dyDescent="0.2">
      <c r="A257" t="s">
        <v>62</v>
      </c>
      <c r="B257" t="s">
        <v>323</v>
      </c>
      <c r="C257">
        <v>50292</v>
      </c>
      <c r="D257" t="s">
        <v>325</v>
      </c>
      <c r="E257">
        <v>2017</v>
      </c>
      <c r="F257" s="405">
        <v>82703.760999999999</v>
      </c>
      <c r="G257" s="420">
        <v>1391624.548</v>
      </c>
      <c r="H257" t="s">
        <v>279</v>
      </c>
      <c r="I257">
        <f>F257</f>
        <v>82703.760999999999</v>
      </c>
    </row>
    <row r="258" spans="1:10" x14ac:dyDescent="0.2">
      <c r="A258" t="s">
        <v>62</v>
      </c>
      <c r="B258" t="s">
        <v>323</v>
      </c>
      <c r="C258">
        <v>50292</v>
      </c>
      <c r="D258" t="s">
        <v>326</v>
      </c>
      <c r="E258">
        <v>2017</v>
      </c>
      <c r="F258" s="405">
        <v>90248.286999999997</v>
      </c>
      <c r="G258" s="420">
        <v>1518591.236</v>
      </c>
      <c r="H258" t="s">
        <v>276</v>
      </c>
      <c r="I258">
        <f>F258</f>
        <v>90248.286999999997</v>
      </c>
    </row>
    <row r="259" spans="1:10" x14ac:dyDescent="0.2">
      <c r="A259" t="s">
        <v>62</v>
      </c>
      <c r="B259" t="s">
        <v>323</v>
      </c>
      <c r="C259">
        <v>50292</v>
      </c>
      <c r="D259" t="s">
        <v>327</v>
      </c>
      <c r="E259">
        <v>2017</v>
      </c>
      <c r="F259" s="405">
        <v>89782.065000000002</v>
      </c>
      <c r="G259" s="420">
        <v>1510774.5630000001</v>
      </c>
      <c r="H259" t="s">
        <v>279</v>
      </c>
      <c r="I259">
        <f>F259</f>
        <v>89782.065000000002</v>
      </c>
    </row>
    <row r="260" spans="1:10" x14ac:dyDescent="0.2">
      <c r="A260" t="s">
        <v>62</v>
      </c>
      <c r="B260" t="s">
        <v>349</v>
      </c>
      <c r="C260">
        <v>50449</v>
      </c>
      <c r="D260">
        <v>1</v>
      </c>
      <c r="E260">
        <v>2017</v>
      </c>
      <c r="F260">
        <v>33046.775000000001</v>
      </c>
      <c r="G260" s="420">
        <v>556089.875</v>
      </c>
      <c r="H260" t="s">
        <v>279</v>
      </c>
      <c r="J260" s="210" t="s">
        <v>1762</v>
      </c>
    </row>
    <row r="261" spans="1:10" x14ac:dyDescent="0.2">
      <c r="A261" t="s">
        <v>62</v>
      </c>
      <c r="B261" t="s">
        <v>348</v>
      </c>
      <c r="C261">
        <v>50450</v>
      </c>
      <c r="D261">
        <v>1</v>
      </c>
      <c r="E261">
        <v>2017</v>
      </c>
      <c r="F261">
        <v>30783.200000000001</v>
      </c>
      <c r="G261" s="420">
        <v>517962.7</v>
      </c>
      <c r="H261" t="s">
        <v>279</v>
      </c>
      <c r="J261" s="210" t="s">
        <v>1762</v>
      </c>
    </row>
    <row r="262" spans="1:10" x14ac:dyDescent="0.2">
      <c r="A262" t="s">
        <v>62</v>
      </c>
      <c r="B262" t="s">
        <v>350</v>
      </c>
      <c r="C262">
        <v>50451</v>
      </c>
      <c r="D262">
        <v>1</v>
      </c>
      <c r="E262">
        <v>2017</v>
      </c>
      <c r="F262">
        <v>29853.724999999999</v>
      </c>
      <c r="G262" s="420">
        <v>502372.35</v>
      </c>
      <c r="H262" t="s">
        <v>279</v>
      </c>
      <c r="J262" s="210" t="s">
        <v>1762</v>
      </c>
    </row>
    <row r="263" spans="1:10" x14ac:dyDescent="0.2">
      <c r="A263" t="s">
        <v>62</v>
      </c>
      <c r="B263" t="s">
        <v>346</v>
      </c>
      <c r="C263">
        <v>50458</v>
      </c>
      <c r="D263">
        <v>1</v>
      </c>
      <c r="E263">
        <v>2017</v>
      </c>
      <c r="F263">
        <v>326133.84999999998</v>
      </c>
      <c r="G263" s="420">
        <v>5479222.5250000004</v>
      </c>
      <c r="H263" t="s">
        <v>279</v>
      </c>
      <c r="J263" s="210" t="s">
        <v>1762</v>
      </c>
    </row>
    <row r="264" spans="1:10" x14ac:dyDescent="0.2">
      <c r="A264" t="s">
        <v>62</v>
      </c>
      <c r="B264" t="s">
        <v>1248</v>
      </c>
      <c r="C264">
        <v>50472</v>
      </c>
      <c r="D264" t="s">
        <v>1249</v>
      </c>
      <c r="E264">
        <v>2017</v>
      </c>
      <c r="F264">
        <v>18623.2</v>
      </c>
      <c r="G264" s="420">
        <v>313330.45</v>
      </c>
      <c r="H264" t="s">
        <v>291</v>
      </c>
      <c r="J264" s="210" t="s">
        <v>1762</v>
      </c>
    </row>
    <row r="265" spans="1:10" x14ac:dyDescent="0.2">
      <c r="A265" t="s">
        <v>62</v>
      </c>
      <c r="B265" t="s">
        <v>1248</v>
      </c>
      <c r="C265">
        <v>50472</v>
      </c>
      <c r="D265" t="s">
        <v>2026</v>
      </c>
      <c r="E265">
        <v>2017</v>
      </c>
      <c r="F265"/>
      <c r="G265" s="420"/>
      <c r="H265" t="s">
        <v>291</v>
      </c>
      <c r="J265" s="210" t="s">
        <v>1762</v>
      </c>
    </row>
    <row r="266" spans="1:10" x14ac:dyDescent="0.2">
      <c r="A266" t="s">
        <v>62</v>
      </c>
      <c r="B266" t="s">
        <v>244</v>
      </c>
      <c r="C266">
        <v>50744</v>
      </c>
      <c r="D266">
        <v>1</v>
      </c>
      <c r="E266">
        <v>2017</v>
      </c>
      <c r="F266" s="405">
        <v>6451.0510000000004</v>
      </c>
      <c r="G266" s="420">
        <v>108551.173</v>
      </c>
      <c r="H266" t="s">
        <v>279</v>
      </c>
      <c r="I266">
        <f>F266</f>
        <v>6451.0510000000004</v>
      </c>
      <c r="J266" s="210"/>
    </row>
    <row r="267" spans="1:10" x14ac:dyDescent="0.2">
      <c r="A267" t="s">
        <v>62</v>
      </c>
      <c r="B267" t="s">
        <v>248</v>
      </c>
      <c r="C267">
        <v>50978</v>
      </c>
      <c r="D267" t="s">
        <v>331</v>
      </c>
      <c r="E267">
        <v>2017</v>
      </c>
      <c r="F267" s="405">
        <v>20586.41</v>
      </c>
      <c r="G267" s="420">
        <v>346356.31800000003</v>
      </c>
      <c r="H267" t="s">
        <v>279</v>
      </c>
      <c r="I267">
        <f>F267</f>
        <v>20586.41</v>
      </c>
      <c r="J267" s="210"/>
    </row>
    <row r="268" spans="1:10" x14ac:dyDescent="0.2">
      <c r="A268" t="s">
        <v>62</v>
      </c>
      <c r="B268" t="s">
        <v>248</v>
      </c>
      <c r="C268">
        <v>50978</v>
      </c>
      <c r="D268" t="s">
        <v>332</v>
      </c>
      <c r="E268">
        <v>2017</v>
      </c>
      <c r="F268" s="405">
        <v>22195.685000000001</v>
      </c>
      <c r="G268" s="420">
        <v>373525.76500000001</v>
      </c>
      <c r="H268" t="s">
        <v>279</v>
      </c>
      <c r="I268">
        <f>F268</f>
        <v>22195.685000000001</v>
      </c>
      <c r="J268" s="210"/>
    </row>
    <row r="269" spans="1:10" x14ac:dyDescent="0.2">
      <c r="A269" t="s">
        <v>62</v>
      </c>
      <c r="B269" t="s">
        <v>638</v>
      </c>
      <c r="C269">
        <v>52056</v>
      </c>
      <c r="D269">
        <v>4</v>
      </c>
      <c r="E269">
        <v>2017</v>
      </c>
      <c r="F269">
        <v>202920.32399999999</v>
      </c>
      <c r="G269" s="420">
        <v>3414422.7489999998</v>
      </c>
      <c r="H269" t="s">
        <v>279</v>
      </c>
      <c r="J269" s="210" t="s">
        <v>1762</v>
      </c>
    </row>
    <row r="270" spans="1:10" x14ac:dyDescent="0.2">
      <c r="A270" t="s">
        <v>62</v>
      </c>
      <c r="B270" t="s">
        <v>22</v>
      </c>
      <c r="C270">
        <v>54034</v>
      </c>
      <c r="D270" t="s">
        <v>366</v>
      </c>
      <c r="E270">
        <v>2017</v>
      </c>
      <c r="F270" s="405">
        <v>3290.8690000000001</v>
      </c>
      <c r="G270" s="420">
        <v>55382.970999999998</v>
      </c>
      <c r="H270" t="s">
        <v>279</v>
      </c>
      <c r="I270">
        <f>F270</f>
        <v>3290.8690000000001</v>
      </c>
      <c r="J270" s="210" t="s">
        <v>1922</v>
      </c>
    </row>
    <row r="271" spans="1:10" x14ac:dyDescent="0.2">
      <c r="A271" t="s">
        <v>62</v>
      </c>
      <c r="B271" t="s">
        <v>637</v>
      </c>
      <c r="C271">
        <v>54041</v>
      </c>
      <c r="D271">
        <v>11854</v>
      </c>
      <c r="E271">
        <v>2017</v>
      </c>
      <c r="F271">
        <v>21333.812000000002</v>
      </c>
      <c r="G271" s="420">
        <v>359032.342</v>
      </c>
      <c r="H271" t="s">
        <v>279</v>
      </c>
      <c r="J271" s="210" t="s">
        <v>1762</v>
      </c>
    </row>
    <row r="272" spans="1:10" x14ac:dyDescent="0.2">
      <c r="A272" t="s">
        <v>62</v>
      </c>
      <c r="B272" t="s">
        <v>637</v>
      </c>
      <c r="C272">
        <v>54041</v>
      </c>
      <c r="D272">
        <v>11855</v>
      </c>
      <c r="E272">
        <v>2017</v>
      </c>
      <c r="F272">
        <v>24234.733</v>
      </c>
      <c r="G272" s="420">
        <v>407790.391</v>
      </c>
      <c r="H272" t="s">
        <v>279</v>
      </c>
      <c r="J272" s="210" t="s">
        <v>1762</v>
      </c>
    </row>
    <row r="273" spans="1:10" x14ac:dyDescent="0.2">
      <c r="A273" t="s">
        <v>62</v>
      </c>
      <c r="B273" t="s">
        <v>637</v>
      </c>
      <c r="C273">
        <v>54041</v>
      </c>
      <c r="D273">
        <v>11856</v>
      </c>
      <c r="E273">
        <v>2017</v>
      </c>
      <c r="F273">
        <v>23154.671999999999</v>
      </c>
      <c r="G273" s="420">
        <v>389656.08399999997</v>
      </c>
      <c r="H273" t="s">
        <v>279</v>
      </c>
      <c r="J273" s="210" t="s">
        <v>1762</v>
      </c>
    </row>
    <row r="274" spans="1:10" x14ac:dyDescent="0.2">
      <c r="A274" t="s">
        <v>62</v>
      </c>
      <c r="B274" t="s">
        <v>347</v>
      </c>
      <c r="C274">
        <v>54076</v>
      </c>
      <c r="D274">
        <v>1</v>
      </c>
      <c r="E274">
        <v>2017</v>
      </c>
      <c r="F274">
        <v>45535.025000000001</v>
      </c>
      <c r="G274" s="420">
        <v>766197.6</v>
      </c>
      <c r="H274" t="s">
        <v>279</v>
      </c>
      <c r="J274" s="210" t="s">
        <v>1762</v>
      </c>
    </row>
    <row r="275" spans="1:10" x14ac:dyDescent="0.2">
      <c r="A275" t="s">
        <v>62</v>
      </c>
      <c r="B275" t="s">
        <v>636</v>
      </c>
      <c r="C275">
        <v>54114</v>
      </c>
      <c r="D275" t="s">
        <v>324</v>
      </c>
      <c r="E275">
        <v>2017</v>
      </c>
      <c r="F275">
        <v>180307.49900000001</v>
      </c>
      <c r="G275" s="420">
        <v>3034085.14</v>
      </c>
      <c r="H275" t="s">
        <v>279</v>
      </c>
      <c r="J275" s="210" t="s">
        <v>1762</v>
      </c>
    </row>
    <row r="276" spans="1:10" x14ac:dyDescent="0.2">
      <c r="A276" t="s">
        <v>62</v>
      </c>
      <c r="B276" t="s">
        <v>636</v>
      </c>
      <c r="C276">
        <v>54114</v>
      </c>
      <c r="D276" t="s">
        <v>325</v>
      </c>
      <c r="E276">
        <v>2017</v>
      </c>
      <c r="F276">
        <v>133152.329</v>
      </c>
      <c r="G276" s="420">
        <v>2240582.179</v>
      </c>
      <c r="H276" t="s">
        <v>279</v>
      </c>
      <c r="J276" s="210" t="s">
        <v>1762</v>
      </c>
    </row>
    <row r="277" spans="1:10" x14ac:dyDescent="0.2">
      <c r="A277" t="s">
        <v>62</v>
      </c>
      <c r="B277" t="s">
        <v>619</v>
      </c>
      <c r="C277">
        <v>54131</v>
      </c>
      <c r="D277" t="s">
        <v>620</v>
      </c>
      <c r="E277">
        <v>2017</v>
      </c>
      <c r="F277">
        <v>5755.6</v>
      </c>
      <c r="G277" s="420">
        <v>96840.45</v>
      </c>
      <c r="H277" t="s">
        <v>279</v>
      </c>
      <c r="J277" s="210" t="s">
        <v>1762</v>
      </c>
    </row>
    <row r="278" spans="1:10" x14ac:dyDescent="0.2">
      <c r="A278" t="s">
        <v>62</v>
      </c>
      <c r="B278" t="s">
        <v>1923</v>
      </c>
      <c r="C278">
        <v>54149</v>
      </c>
      <c r="D278">
        <v>1</v>
      </c>
      <c r="E278">
        <v>2017</v>
      </c>
      <c r="F278">
        <v>205494.38200000001</v>
      </c>
      <c r="G278" s="420">
        <v>3457712.8080000002</v>
      </c>
      <c r="H278" t="s">
        <v>276</v>
      </c>
      <c r="J278" s="210" t="s">
        <v>1762</v>
      </c>
    </row>
    <row r="279" spans="1:10" x14ac:dyDescent="0.2">
      <c r="A279" t="s">
        <v>62</v>
      </c>
      <c r="B279" t="s">
        <v>351</v>
      </c>
      <c r="C279">
        <v>54547</v>
      </c>
      <c r="D279">
        <v>1</v>
      </c>
      <c r="E279">
        <v>2017</v>
      </c>
      <c r="F279">
        <v>419703.09</v>
      </c>
      <c r="G279" s="420">
        <v>7062325.7460000003</v>
      </c>
      <c r="H279" t="s">
        <v>279</v>
      </c>
      <c r="J279" s="210" t="s">
        <v>1762</v>
      </c>
    </row>
    <row r="280" spans="1:10" x14ac:dyDescent="0.2">
      <c r="A280" t="s">
        <v>62</v>
      </c>
      <c r="B280" t="s">
        <v>351</v>
      </c>
      <c r="C280">
        <v>54547</v>
      </c>
      <c r="D280">
        <v>2</v>
      </c>
      <c r="E280">
        <v>2017</v>
      </c>
      <c r="F280">
        <v>423590.60399999999</v>
      </c>
      <c r="G280" s="420">
        <v>7127751.2259999998</v>
      </c>
      <c r="H280" t="s">
        <v>279</v>
      </c>
      <c r="J280" s="210" t="s">
        <v>1762</v>
      </c>
    </row>
    <row r="281" spans="1:10" x14ac:dyDescent="0.2">
      <c r="A281" t="s">
        <v>62</v>
      </c>
      <c r="B281" t="s">
        <v>351</v>
      </c>
      <c r="C281">
        <v>54547</v>
      </c>
      <c r="D281">
        <v>3</v>
      </c>
      <c r="E281">
        <v>2017</v>
      </c>
      <c r="F281">
        <v>528264.05299999996</v>
      </c>
      <c r="G281" s="420">
        <v>8889065.2060000002</v>
      </c>
      <c r="H281" t="s">
        <v>279</v>
      </c>
      <c r="J281" s="210" t="s">
        <v>1762</v>
      </c>
    </row>
    <row r="282" spans="1:10" x14ac:dyDescent="0.2">
      <c r="A282" t="s">
        <v>62</v>
      </c>
      <c r="B282" t="s">
        <v>351</v>
      </c>
      <c r="C282">
        <v>54547</v>
      </c>
      <c r="D282">
        <v>4</v>
      </c>
      <c r="E282">
        <v>2017</v>
      </c>
      <c r="F282">
        <v>455618.44799999997</v>
      </c>
      <c r="G282" s="420">
        <v>7666631.6780000003</v>
      </c>
      <c r="H282" t="s">
        <v>279</v>
      </c>
      <c r="J282" s="210" t="s">
        <v>1762</v>
      </c>
    </row>
    <row r="283" spans="1:10" x14ac:dyDescent="0.2">
      <c r="A283" t="s">
        <v>62</v>
      </c>
      <c r="B283" t="s">
        <v>647</v>
      </c>
      <c r="C283">
        <v>54574</v>
      </c>
      <c r="D283">
        <v>1</v>
      </c>
      <c r="E283">
        <v>2017</v>
      </c>
      <c r="F283" s="405">
        <v>29867.546999999999</v>
      </c>
      <c r="G283" s="420">
        <v>502588.88900000002</v>
      </c>
      <c r="H283" t="s">
        <v>279</v>
      </c>
      <c r="I283">
        <f>F283</f>
        <v>29867.546999999999</v>
      </c>
      <c r="J283" s="210"/>
    </row>
    <row r="284" spans="1:10" x14ac:dyDescent="0.2">
      <c r="A284" t="s">
        <v>62</v>
      </c>
      <c r="B284" t="s">
        <v>647</v>
      </c>
      <c r="C284">
        <v>54574</v>
      </c>
      <c r="D284">
        <v>2</v>
      </c>
      <c r="E284">
        <v>2017</v>
      </c>
      <c r="F284" s="405">
        <v>3821.145</v>
      </c>
      <c r="G284" s="420">
        <v>64305.597999999998</v>
      </c>
      <c r="H284" t="s">
        <v>279</v>
      </c>
      <c r="I284">
        <f>F284</f>
        <v>3821.145</v>
      </c>
      <c r="J284" s="210"/>
    </row>
    <row r="285" spans="1:10" x14ac:dyDescent="0.2">
      <c r="A285" t="s">
        <v>62</v>
      </c>
      <c r="B285" t="s">
        <v>352</v>
      </c>
      <c r="C285">
        <v>54592</v>
      </c>
      <c r="D285">
        <v>1</v>
      </c>
      <c r="E285">
        <v>2017</v>
      </c>
      <c r="F285" s="405">
        <v>2855.7759999999998</v>
      </c>
      <c r="G285" s="420">
        <v>48053.786</v>
      </c>
      <c r="H285" t="s">
        <v>279</v>
      </c>
      <c r="I285">
        <f>F285</f>
        <v>2855.7759999999998</v>
      </c>
      <c r="J285" s="210"/>
    </row>
    <row r="286" spans="1:10" x14ac:dyDescent="0.2">
      <c r="A286" t="s">
        <v>62</v>
      </c>
      <c r="B286" t="s">
        <v>320</v>
      </c>
      <c r="C286">
        <v>54593</v>
      </c>
      <c r="D286">
        <v>1</v>
      </c>
      <c r="E286">
        <v>2017</v>
      </c>
      <c r="F286" s="405">
        <v>11352.15</v>
      </c>
      <c r="G286" s="420">
        <v>191026.97500000001</v>
      </c>
      <c r="H286" t="s">
        <v>279</v>
      </c>
      <c r="I286">
        <f>F286</f>
        <v>11352.15</v>
      </c>
      <c r="J286" s="210"/>
    </row>
    <row r="287" spans="1:10" x14ac:dyDescent="0.2">
      <c r="A287" t="s">
        <v>62</v>
      </c>
      <c r="B287" t="s">
        <v>168</v>
      </c>
      <c r="C287">
        <v>54914</v>
      </c>
      <c r="D287">
        <v>1</v>
      </c>
      <c r="E287">
        <v>2017</v>
      </c>
      <c r="F287">
        <v>588697.97699999996</v>
      </c>
      <c r="G287" s="420">
        <v>9869098.1260000002</v>
      </c>
      <c r="H287" t="s">
        <v>279</v>
      </c>
      <c r="J287" s="210" t="s">
        <v>1762</v>
      </c>
    </row>
    <row r="288" spans="1:10" x14ac:dyDescent="0.2">
      <c r="A288" t="s">
        <v>62</v>
      </c>
      <c r="B288" t="s">
        <v>168</v>
      </c>
      <c r="C288">
        <v>54914</v>
      </c>
      <c r="D288">
        <v>2</v>
      </c>
      <c r="E288">
        <v>2017</v>
      </c>
      <c r="F288">
        <v>503440.75</v>
      </c>
      <c r="G288" s="420">
        <v>8440713.8849999998</v>
      </c>
      <c r="H288" t="s">
        <v>279</v>
      </c>
      <c r="J288" s="210" t="s">
        <v>1762</v>
      </c>
    </row>
    <row r="289" spans="1:10" x14ac:dyDescent="0.2">
      <c r="A289" t="s">
        <v>62</v>
      </c>
      <c r="B289" t="s">
        <v>576</v>
      </c>
      <c r="C289">
        <v>55243</v>
      </c>
      <c r="D289" t="s">
        <v>577</v>
      </c>
      <c r="E289">
        <v>2017</v>
      </c>
      <c r="F289" s="405">
        <v>1448.6</v>
      </c>
      <c r="G289" s="420">
        <v>24323.599999999999</v>
      </c>
      <c r="H289" t="s">
        <v>276</v>
      </c>
      <c r="I289">
        <f t="shared" ref="I289:I319" si="7">F289</f>
        <v>1448.6</v>
      </c>
      <c r="J289" s="210"/>
    </row>
    <row r="290" spans="1:10" x14ac:dyDescent="0.2">
      <c r="A290" t="s">
        <v>62</v>
      </c>
      <c r="B290" t="s">
        <v>576</v>
      </c>
      <c r="C290">
        <v>55243</v>
      </c>
      <c r="D290" t="s">
        <v>578</v>
      </c>
      <c r="E290">
        <v>2017</v>
      </c>
      <c r="F290" s="405">
        <v>1448.6</v>
      </c>
      <c r="G290" s="420">
        <v>24323.599999999999</v>
      </c>
      <c r="H290" t="s">
        <v>276</v>
      </c>
      <c r="I290">
        <f t="shared" si="7"/>
        <v>1448.6</v>
      </c>
      <c r="J290" s="210"/>
    </row>
    <row r="291" spans="1:10" x14ac:dyDescent="0.2">
      <c r="A291" t="s">
        <v>62</v>
      </c>
      <c r="B291" t="s">
        <v>576</v>
      </c>
      <c r="C291">
        <v>55243</v>
      </c>
      <c r="D291" t="s">
        <v>579</v>
      </c>
      <c r="E291">
        <v>2017</v>
      </c>
      <c r="F291" s="405">
        <v>833.3</v>
      </c>
      <c r="G291" s="420">
        <v>14032.9</v>
      </c>
      <c r="H291" t="s">
        <v>276</v>
      </c>
      <c r="I291">
        <f t="shared" si="7"/>
        <v>833.3</v>
      </c>
      <c r="J291" s="210"/>
    </row>
    <row r="292" spans="1:10" x14ac:dyDescent="0.2">
      <c r="A292" t="s">
        <v>62</v>
      </c>
      <c r="B292" t="s">
        <v>576</v>
      </c>
      <c r="C292">
        <v>55243</v>
      </c>
      <c r="D292" t="s">
        <v>580</v>
      </c>
      <c r="E292">
        <v>2017</v>
      </c>
      <c r="F292" s="405">
        <v>833.3</v>
      </c>
      <c r="G292" s="420">
        <v>14032.9</v>
      </c>
      <c r="H292" t="s">
        <v>276</v>
      </c>
      <c r="I292">
        <f t="shared" si="7"/>
        <v>833.3</v>
      </c>
      <c r="J292" s="210"/>
    </row>
    <row r="293" spans="1:10" x14ac:dyDescent="0.2">
      <c r="A293" t="s">
        <v>62</v>
      </c>
      <c r="B293" t="s">
        <v>576</v>
      </c>
      <c r="C293">
        <v>55243</v>
      </c>
      <c r="D293" t="s">
        <v>581</v>
      </c>
      <c r="E293">
        <v>2017</v>
      </c>
      <c r="F293" s="405">
        <v>1164.2</v>
      </c>
      <c r="G293" s="420">
        <v>19619.400000000001</v>
      </c>
      <c r="H293" t="s">
        <v>276</v>
      </c>
      <c r="I293">
        <f t="shared" si="7"/>
        <v>1164.2</v>
      </c>
      <c r="J293" s="210"/>
    </row>
    <row r="294" spans="1:10" x14ac:dyDescent="0.2">
      <c r="A294" t="s">
        <v>62</v>
      </c>
      <c r="B294" t="s">
        <v>576</v>
      </c>
      <c r="C294">
        <v>55243</v>
      </c>
      <c r="D294" t="s">
        <v>582</v>
      </c>
      <c r="E294">
        <v>2017</v>
      </c>
      <c r="F294" s="405">
        <v>1164.2</v>
      </c>
      <c r="G294" s="420">
        <v>19619.400000000001</v>
      </c>
      <c r="H294" t="s">
        <v>276</v>
      </c>
      <c r="I294">
        <f t="shared" si="7"/>
        <v>1164.2</v>
      </c>
      <c r="J294" s="210"/>
    </row>
    <row r="295" spans="1:10" x14ac:dyDescent="0.2">
      <c r="A295" t="s">
        <v>62</v>
      </c>
      <c r="B295" t="s">
        <v>576</v>
      </c>
      <c r="C295">
        <v>55243</v>
      </c>
      <c r="D295" t="s">
        <v>583</v>
      </c>
      <c r="E295">
        <v>2017</v>
      </c>
      <c r="F295" s="405">
        <v>1105</v>
      </c>
      <c r="G295" s="420">
        <v>18450.3</v>
      </c>
      <c r="H295" t="s">
        <v>276</v>
      </c>
      <c r="I295">
        <f t="shared" si="7"/>
        <v>1105</v>
      </c>
      <c r="J295" s="210"/>
    </row>
    <row r="296" spans="1:10" x14ac:dyDescent="0.2">
      <c r="A296" t="s">
        <v>62</v>
      </c>
      <c r="B296" t="s">
        <v>576</v>
      </c>
      <c r="C296">
        <v>55243</v>
      </c>
      <c r="D296" t="s">
        <v>584</v>
      </c>
      <c r="E296">
        <v>2017</v>
      </c>
      <c r="F296" s="405">
        <v>1105</v>
      </c>
      <c r="G296" s="420">
        <v>18450.3</v>
      </c>
      <c r="H296" t="s">
        <v>276</v>
      </c>
      <c r="I296">
        <f t="shared" si="7"/>
        <v>1105</v>
      </c>
      <c r="J296" s="210"/>
    </row>
    <row r="297" spans="1:10" x14ac:dyDescent="0.2">
      <c r="A297" t="s">
        <v>62</v>
      </c>
      <c r="B297" t="s">
        <v>576</v>
      </c>
      <c r="C297">
        <v>55243</v>
      </c>
      <c r="D297" t="s">
        <v>585</v>
      </c>
      <c r="E297">
        <v>2017</v>
      </c>
      <c r="F297" s="405">
        <v>884.7</v>
      </c>
      <c r="G297" s="420">
        <v>14921.5</v>
      </c>
      <c r="H297" t="s">
        <v>276</v>
      </c>
      <c r="I297">
        <f t="shared" si="7"/>
        <v>884.7</v>
      </c>
      <c r="J297" s="210"/>
    </row>
    <row r="298" spans="1:10" x14ac:dyDescent="0.2">
      <c r="A298" t="s">
        <v>62</v>
      </c>
      <c r="B298" t="s">
        <v>576</v>
      </c>
      <c r="C298">
        <v>55243</v>
      </c>
      <c r="D298" t="s">
        <v>586</v>
      </c>
      <c r="E298">
        <v>2017</v>
      </c>
      <c r="F298" s="405">
        <v>884.7</v>
      </c>
      <c r="G298" s="420">
        <v>14921.5</v>
      </c>
      <c r="H298" t="s">
        <v>276</v>
      </c>
      <c r="I298">
        <f t="shared" si="7"/>
        <v>884.7</v>
      </c>
      <c r="J298" s="210"/>
    </row>
    <row r="299" spans="1:10" x14ac:dyDescent="0.2">
      <c r="A299" t="s">
        <v>62</v>
      </c>
      <c r="B299" t="s">
        <v>576</v>
      </c>
      <c r="C299">
        <v>55243</v>
      </c>
      <c r="D299" t="s">
        <v>587</v>
      </c>
      <c r="E299">
        <v>2017</v>
      </c>
      <c r="F299" s="405">
        <v>1225.5999999999999</v>
      </c>
      <c r="G299" s="420">
        <v>20660.5</v>
      </c>
      <c r="H299" t="s">
        <v>276</v>
      </c>
      <c r="I299">
        <f t="shared" si="7"/>
        <v>1225.5999999999999</v>
      </c>
      <c r="J299" s="210"/>
    </row>
    <row r="300" spans="1:10" x14ac:dyDescent="0.2">
      <c r="A300" t="s">
        <v>62</v>
      </c>
      <c r="B300" t="s">
        <v>576</v>
      </c>
      <c r="C300">
        <v>55243</v>
      </c>
      <c r="D300" t="s">
        <v>588</v>
      </c>
      <c r="E300">
        <v>2017</v>
      </c>
      <c r="F300" s="405">
        <v>1225.5999999999999</v>
      </c>
      <c r="G300" s="420">
        <v>20660.5</v>
      </c>
      <c r="H300" t="s">
        <v>276</v>
      </c>
      <c r="I300">
        <f t="shared" si="7"/>
        <v>1225.5999999999999</v>
      </c>
      <c r="J300" s="210"/>
    </row>
    <row r="301" spans="1:10" x14ac:dyDescent="0.2">
      <c r="A301" t="s">
        <v>62</v>
      </c>
      <c r="B301" t="s">
        <v>576</v>
      </c>
      <c r="C301">
        <v>55243</v>
      </c>
      <c r="D301" t="s">
        <v>589</v>
      </c>
      <c r="E301">
        <v>2017</v>
      </c>
      <c r="F301" s="405">
        <v>1024.5999999999999</v>
      </c>
      <c r="G301" s="420">
        <v>17188.599999999999</v>
      </c>
      <c r="H301" t="s">
        <v>276</v>
      </c>
      <c r="I301">
        <f t="shared" si="7"/>
        <v>1024.5999999999999</v>
      </c>
      <c r="J301" s="210"/>
    </row>
    <row r="302" spans="1:10" x14ac:dyDescent="0.2">
      <c r="A302" t="s">
        <v>62</v>
      </c>
      <c r="B302" t="s">
        <v>576</v>
      </c>
      <c r="C302">
        <v>55243</v>
      </c>
      <c r="D302" t="s">
        <v>590</v>
      </c>
      <c r="E302">
        <v>2017</v>
      </c>
      <c r="F302" s="405">
        <v>1024.5999999999999</v>
      </c>
      <c r="G302" s="420">
        <v>17188.599999999999</v>
      </c>
      <c r="H302" t="s">
        <v>276</v>
      </c>
      <c r="I302">
        <f t="shared" si="7"/>
        <v>1024.5999999999999</v>
      </c>
      <c r="J302" s="210"/>
    </row>
    <row r="303" spans="1:10" x14ac:dyDescent="0.2">
      <c r="A303" t="s">
        <v>62</v>
      </c>
      <c r="B303" t="s">
        <v>576</v>
      </c>
      <c r="C303">
        <v>55243</v>
      </c>
      <c r="D303" t="s">
        <v>591</v>
      </c>
      <c r="E303">
        <v>2017</v>
      </c>
      <c r="F303" s="405">
        <v>1369.2</v>
      </c>
      <c r="G303" s="420">
        <v>22978.2</v>
      </c>
      <c r="H303" t="s">
        <v>276</v>
      </c>
      <c r="I303">
        <f t="shared" si="7"/>
        <v>1369.2</v>
      </c>
      <c r="J303" s="210"/>
    </row>
    <row r="304" spans="1:10" x14ac:dyDescent="0.2">
      <c r="A304" t="s">
        <v>62</v>
      </c>
      <c r="B304" t="s">
        <v>576</v>
      </c>
      <c r="C304">
        <v>55243</v>
      </c>
      <c r="D304" t="s">
        <v>592</v>
      </c>
      <c r="E304">
        <v>2017</v>
      </c>
      <c r="F304" s="405">
        <v>1369.2</v>
      </c>
      <c r="G304" s="420">
        <v>22978.2</v>
      </c>
      <c r="H304" t="s">
        <v>276</v>
      </c>
      <c r="I304">
        <f t="shared" si="7"/>
        <v>1369.2</v>
      </c>
      <c r="J304" s="210"/>
    </row>
    <row r="305" spans="1:10" x14ac:dyDescent="0.2">
      <c r="A305" t="s">
        <v>62</v>
      </c>
      <c r="B305" t="s">
        <v>576</v>
      </c>
      <c r="C305">
        <v>55243</v>
      </c>
      <c r="D305" t="s">
        <v>593</v>
      </c>
      <c r="E305">
        <v>2017</v>
      </c>
      <c r="F305" s="405">
        <v>785.8</v>
      </c>
      <c r="G305" s="420">
        <v>13099.2</v>
      </c>
      <c r="H305" t="s">
        <v>276</v>
      </c>
      <c r="I305">
        <f t="shared" si="7"/>
        <v>785.8</v>
      </c>
      <c r="J305" s="210"/>
    </row>
    <row r="306" spans="1:10" x14ac:dyDescent="0.2">
      <c r="A306" t="s">
        <v>62</v>
      </c>
      <c r="B306" t="s">
        <v>576</v>
      </c>
      <c r="C306">
        <v>55243</v>
      </c>
      <c r="D306" t="s">
        <v>594</v>
      </c>
      <c r="E306">
        <v>2017</v>
      </c>
      <c r="F306" s="405">
        <v>785.8</v>
      </c>
      <c r="G306" s="420">
        <v>13099.2</v>
      </c>
      <c r="H306" t="s">
        <v>276</v>
      </c>
      <c r="I306">
        <f t="shared" si="7"/>
        <v>785.8</v>
      </c>
      <c r="J306" s="210"/>
    </row>
    <row r="307" spans="1:10" x14ac:dyDescent="0.2">
      <c r="A307" t="s">
        <v>62</v>
      </c>
      <c r="B307" t="s">
        <v>576</v>
      </c>
      <c r="C307">
        <v>55243</v>
      </c>
      <c r="D307" t="s">
        <v>595</v>
      </c>
      <c r="E307">
        <v>2017</v>
      </c>
      <c r="F307" s="405">
        <v>859.7</v>
      </c>
      <c r="G307" s="420">
        <v>14354.9</v>
      </c>
      <c r="H307" t="s">
        <v>276</v>
      </c>
      <c r="I307">
        <f t="shared" si="7"/>
        <v>859.7</v>
      </c>
      <c r="J307" s="210"/>
    </row>
    <row r="308" spans="1:10" x14ac:dyDescent="0.2">
      <c r="A308" t="s">
        <v>62</v>
      </c>
      <c r="B308" t="s">
        <v>576</v>
      </c>
      <c r="C308">
        <v>55243</v>
      </c>
      <c r="D308" t="s">
        <v>596</v>
      </c>
      <c r="E308">
        <v>2017</v>
      </c>
      <c r="F308" s="405">
        <v>859.7</v>
      </c>
      <c r="G308" s="420">
        <v>14354.9</v>
      </c>
      <c r="H308" t="s">
        <v>276</v>
      </c>
      <c r="I308">
        <f t="shared" si="7"/>
        <v>859.7</v>
      </c>
      <c r="J308" s="210"/>
    </row>
    <row r="309" spans="1:10" x14ac:dyDescent="0.2">
      <c r="A309" t="s">
        <v>62</v>
      </c>
      <c r="B309" t="s">
        <v>576</v>
      </c>
      <c r="C309">
        <v>55243</v>
      </c>
      <c r="D309" t="s">
        <v>597</v>
      </c>
      <c r="E309">
        <v>2017</v>
      </c>
      <c r="F309" s="405">
        <v>1480.3</v>
      </c>
      <c r="G309" s="420">
        <v>24887.599999999999</v>
      </c>
      <c r="H309" t="s">
        <v>276</v>
      </c>
      <c r="I309">
        <f t="shared" si="7"/>
        <v>1480.3</v>
      </c>
      <c r="J309" s="210"/>
    </row>
    <row r="310" spans="1:10" x14ac:dyDescent="0.2">
      <c r="A310" t="s">
        <v>62</v>
      </c>
      <c r="B310" t="s">
        <v>576</v>
      </c>
      <c r="C310">
        <v>55243</v>
      </c>
      <c r="D310" t="s">
        <v>598</v>
      </c>
      <c r="E310">
        <v>2017</v>
      </c>
      <c r="F310" s="405">
        <v>1480.3</v>
      </c>
      <c r="G310" s="420">
        <v>24887.599999999999</v>
      </c>
      <c r="H310" t="s">
        <v>276</v>
      </c>
      <c r="I310">
        <f t="shared" si="7"/>
        <v>1480.3</v>
      </c>
      <c r="J310" s="210"/>
    </row>
    <row r="311" spans="1:10" x14ac:dyDescent="0.2">
      <c r="A311" t="s">
        <v>62</v>
      </c>
      <c r="B311" t="s">
        <v>576</v>
      </c>
      <c r="C311">
        <v>55243</v>
      </c>
      <c r="D311" t="s">
        <v>599</v>
      </c>
      <c r="E311">
        <v>2017</v>
      </c>
      <c r="F311" s="405">
        <v>809</v>
      </c>
      <c r="G311" s="420">
        <v>13662.5</v>
      </c>
      <c r="H311" t="s">
        <v>276</v>
      </c>
      <c r="I311">
        <f t="shared" si="7"/>
        <v>809</v>
      </c>
      <c r="J311" s="210"/>
    </row>
    <row r="312" spans="1:10" x14ac:dyDescent="0.2">
      <c r="A312" t="s">
        <v>62</v>
      </c>
      <c r="B312" t="s">
        <v>576</v>
      </c>
      <c r="C312">
        <v>55243</v>
      </c>
      <c r="D312" t="s">
        <v>600</v>
      </c>
      <c r="E312">
        <v>2017</v>
      </c>
      <c r="F312" s="405">
        <v>809</v>
      </c>
      <c r="G312" s="420">
        <v>13662.5</v>
      </c>
      <c r="H312" t="s">
        <v>276</v>
      </c>
      <c r="I312">
        <f t="shared" si="7"/>
        <v>809</v>
      </c>
    </row>
    <row r="313" spans="1:10" x14ac:dyDescent="0.2">
      <c r="A313" t="s">
        <v>62</v>
      </c>
      <c r="B313" t="s">
        <v>193</v>
      </c>
      <c r="C313">
        <v>55375</v>
      </c>
      <c r="D313" t="s">
        <v>317</v>
      </c>
      <c r="E313">
        <v>2017</v>
      </c>
      <c r="F313" s="405">
        <v>699824.321</v>
      </c>
      <c r="G313" s="420">
        <v>11709714.301000001</v>
      </c>
      <c r="H313" t="s">
        <v>279</v>
      </c>
      <c r="I313">
        <f t="shared" si="7"/>
        <v>699824.321</v>
      </c>
      <c r="J313" s="210"/>
    </row>
    <row r="314" spans="1:10" x14ac:dyDescent="0.2">
      <c r="A314" t="s">
        <v>62</v>
      </c>
      <c r="B314" t="s">
        <v>193</v>
      </c>
      <c r="C314">
        <v>55375</v>
      </c>
      <c r="D314" t="s">
        <v>318</v>
      </c>
      <c r="E314">
        <v>2017</v>
      </c>
      <c r="F314" s="405">
        <v>693473.228</v>
      </c>
      <c r="G314" s="420">
        <v>11651915.296</v>
      </c>
      <c r="H314" t="s">
        <v>279</v>
      </c>
      <c r="I314">
        <f t="shared" si="7"/>
        <v>693473.228</v>
      </c>
      <c r="J314" s="210"/>
    </row>
    <row r="315" spans="1:10" x14ac:dyDescent="0.2">
      <c r="A315" t="s">
        <v>62</v>
      </c>
      <c r="B315" t="s">
        <v>193</v>
      </c>
      <c r="C315">
        <v>55375</v>
      </c>
      <c r="D315" t="s">
        <v>1294</v>
      </c>
      <c r="E315">
        <v>2017</v>
      </c>
      <c r="F315" s="405">
        <v>579608.804</v>
      </c>
      <c r="G315" s="420">
        <v>9736678.2449999992</v>
      </c>
      <c r="H315" t="s">
        <v>279</v>
      </c>
      <c r="I315">
        <f t="shared" si="7"/>
        <v>579608.804</v>
      </c>
      <c r="J315" s="210"/>
    </row>
    <row r="316" spans="1:10" x14ac:dyDescent="0.2">
      <c r="A316" t="s">
        <v>62</v>
      </c>
      <c r="B316" t="s">
        <v>193</v>
      </c>
      <c r="C316">
        <v>55375</v>
      </c>
      <c r="D316" t="s">
        <v>1295</v>
      </c>
      <c r="E316">
        <v>2017</v>
      </c>
      <c r="F316" s="405">
        <v>572113.96400000004</v>
      </c>
      <c r="G316" s="420">
        <v>9567106.1390000004</v>
      </c>
      <c r="H316" t="s">
        <v>279</v>
      </c>
      <c r="I316">
        <f t="shared" si="7"/>
        <v>572113.96400000004</v>
      </c>
      <c r="J316" s="210"/>
    </row>
    <row r="317" spans="1:10" x14ac:dyDescent="0.2">
      <c r="A317" t="s">
        <v>62</v>
      </c>
      <c r="B317" t="s">
        <v>319</v>
      </c>
      <c r="C317">
        <v>55405</v>
      </c>
      <c r="D317">
        <v>1</v>
      </c>
      <c r="E317">
        <v>2017</v>
      </c>
      <c r="F317" s="405">
        <v>710443.125</v>
      </c>
      <c r="G317" s="420">
        <v>11954552.511</v>
      </c>
      <c r="H317" t="s">
        <v>279</v>
      </c>
      <c r="I317">
        <f t="shared" si="7"/>
        <v>710443.125</v>
      </c>
      <c r="J317" s="210"/>
    </row>
    <row r="318" spans="1:10" x14ac:dyDescent="0.2">
      <c r="A318" t="s">
        <v>62</v>
      </c>
      <c r="B318" t="s">
        <v>319</v>
      </c>
      <c r="C318">
        <v>55405</v>
      </c>
      <c r="D318">
        <v>2</v>
      </c>
      <c r="E318">
        <v>2017</v>
      </c>
      <c r="F318" s="405">
        <v>440251.70799999998</v>
      </c>
      <c r="G318" s="420">
        <v>7408045.8449999997</v>
      </c>
      <c r="H318" t="s">
        <v>279</v>
      </c>
      <c r="I318">
        <f t="shared" si="7"/>
        <v>440251.70799999998</v>
      </c>
      <c r="J318" s="210"/>
    </row>
    <row r="319" spans="1:10" x14ac:dyDescent="0.2">
      <c r="A319" t="s">
        <v>62</v>
      </c>
      <c r="B319" t="s">
        <v>319</v>
      </c>
      <c r="C319">
        <v>55405</v>
      </c>
      <c r="D319">
        <v>3</v>
      </c>
      <c r="E319">
        <v>2017</v>
      </c>
      <c r="F319" s="405">
        <v>487012.23800000001</v>
      </c>
      <c r="G319" s="420">
        <v>8194867.5789999999</v>
      </c>
      <c r="H319" t="s">
        <v>279</v>
      </c>
      <c r="I319">
        <f t="shared" si="7"/>
        <v>487012.23800000001</v>
      </c>
      <c r="J319" s="210"/>
    </row>
    <row r="320" spans="1:10" x14ac:dyDescent="0.2">
      <c r="A320" t="s">
        <v>62</v>
      </c>
      <c r="B320" t="s">
        <v>328</v>
      </c>
      <c r="C320">
        <v>55600</v>
      </c>
      <c r="D320">
        <v>1</v>
      </c>
      <c r="E320">
        <v>2017</v>
      </c>
      <c r="F320">
        <v>2424.6</v>
      </c>
      <c r="G320" s="420">
        <v>41093.4</v>
      </c>
      <c r="H320" t="s">
        <v>276</v>
      </c>
      <c r="J320" s="210" t="s">
        <v>1762</v>
      </c>
    </row>
    <row r="321" spans="1:10" x14ac:dyDescent="0.2">
      <c r="A321" t="s">
        <v>62</v>
      </c>
      <c r="B321" t="s">
        <v>321</v>
      </c>
      <c r="C321">
        <v>55699</v>
      </c>
      <c r="D321">
        <v>1</v>
      </c>
      <c r="E321">
        <v>2017</v>
      </c>
      <c r="F321" s="405">
        <v>67286.89</v>
      </c>
      <c r="G321" s="420">
        <v>1132221.703</v>
      </c>
      <c r="H321" t="s">
        <v>276</v>
      </c>
      <c r="I321">
        <f t="shared" ref="I321:I332" si="8">F321</f>
        <v>67286.89</v>
      </c>
      <c r="J321" s="210"/>
    </row>
    <row r="322" spans="1:10" x14ac:dyDescent="0.2">
      <c r="A322" t="s">
        <v>62</v>
      </c>
      <c r="B322" t="s">
        <v>321</v>
      </c>
      <c r="C322">
        <v>55699</v>
      </c>
      <c r="D322">
        <v>2</v>
      </c>
      <c r="E322">
        <v>2017</v>
      </c>
      <c r="F322" s="405">
        <v>6231.9840000000004</v>
      </c>
      <c r="G322" s="420">
        <v>76809.548999999999</v>
      </c>
      <c r="H322" t="s">
        <v>276</v>
      </c>
      <c r="I322">
        <f t="shared" si="8"/>
        <v>6231.9840000000004</v>
      </c>
      <c r="J322" s="210"/>
    </row>
    <row r="323" spans="1:10" x14ac:dyDescent="0.2">
      <c r="A323" t="s">
        <v>62</v>
      </c>
      <c r="B323" t="s">
        <v>524</v>
      </c>
      <c r="C323">
        <v>55786</v>
      </c>
      <c r="D323" t="s">
        <v>293</v>
      </c>
      <c r="E323">
        <v>2017</v>
      </c>
      <c r="F323" s="405">
        <v>23160.135999999999</v>
      </c>
      <c r="G323" s="420">
        <v>389717.74099999998</v>
      </c>
      <c r="H323" t="s">
        <v>276</v>
      </c>
      <c r="I323">
        <f t="shared" si="8"/>
        <v>23160.135999999999</v>
      </c>
    </row>
    <row r="324" spans="1:10" x14ac:dyDescent="0.2">
      <c r="A324" t="s">
        <v>62</v>
      </c>
      <c r="B324" t="s">
        <v>524</v>
      </c>
      <c r="C324">
        <v>55786</v>
      </c>
      <c r="D324" t="s">
        <v>294</v>
      </c>
      <c r="E324">
        <v>2017</v>
      </c>
      <c r="F324" s="405">
        <v>21799.264999999999</v>
      </c>
      <c r="G324" s="420">
        <v>366782.94</v>
      </c>
      <c r="H324" t="s">
        <v>276</v>
      </c>
      <c r="I324">
        <f t="shared" si="8"/>
        <v>21799.264999999999</v>
      </c>
    </row>
    <row r="325" spans="1:10" x14ac:dyDescent="0.2">
      <c r="A325" t="s">
        <v>62</v>
      </c>
      <c r="B325" t="s">
        <v>526</v>
      </c>
      <c r="C325">
        <v>55787</v>
      </c>
      <c r="D325" t="s">
        <v>293</v>
      </c>
      <c r="E325">
        <v>2017</v>
      </c>
      <c r="F325" s="405">
        <v>1953.3620000000001</v>
      </c>
      <c r="G325" s="420">
        <v>24074.972000000002</v>
      </c>
      <c r="H325" t="s">
        <v>276</v>
      </c>
      <c r="I325">
        <f t="shared" si="8"/>
        <v>1953.3620000000001</v>
      </c>
      <c r="J325" s="210"/>
    </row>
    <row r="326" spans="1:10" x14ac:dyDescent="0.2">
      <c r="A326" t="s">
        <v>62</v>
      </c>
      <c r="B326" t="s">
        <v>526</v>
      </c>
      <c r="C326">
        <v>55787</v>
      </c>
      <c r="D326" t="s">
        <v>294</v>
      </c>
      <c r="E326">
        <v>2017</v>
      </c>
      <c r="F326" s="405">
        <v>1617.22</v>
      </c>
      <c r="G326" s="420">
        <v>19931.126</v>
      </c>
      <c r="H326" t="s">
        <v>276</v>
      </c>
      <c r="I326">
        <f t="shared" si="8"/>
        <v>1617.22</v>
      </c>
      <c r="J326" s="210"/>
    </row>
    <row r="327" spans="1:10" x14ac:dyDescent="0.2">
      <c r="A327" t="s">
        <v>62</v>
      </c>
      <c r="B327" t="s">
        <v>341</v>
      </c>
      <c r="C327">
        <v>55969</v>
      </c>
      <c r="D327" t="s">
        <v>342</v>
      </c>
      <c r="E327">
        <v>2017</v>
      </c>
      <c r="F327" s="405">
        <v>7386.125</v>
      </c>
      <c r="G327" s="420">
        <v>91024.024999999994</v>
      </c>
      <c r="H327" t="s">
        <v>276</v>
      </c>
      <c r="I327">
        <f t="shared" si="8"/>
        <v>7386.125</v>
      </c>
    </row>
    <row r="328" spans="1:10" x14ac:dyDescent="0.2">
      <c r="A328" t="s">
        <v>62</v>
      </c>
      <c r="B328" t="s">
        <v>525</v>
      </c>
      <c r="C328">
        <v>56032</v>
      </c>
      <c r="D328">
        <v>1</v>
      </c>
      <c r="E328">
        <v>2017</v>
      </c>
      <c r="F328" s="405">
        <v>54431.25</v>
      </c>
      <c r="G328" s="420">
        <v>913692.02500000002</v>
      </c>
      <c r="H328" t="s">
        <v>276</v>
      </c>
      <c r="I328">
        <f t="shared" si="8"/>
        <v>54431.25</v>
      </c>
    </row>
    <row r="329" spans="1:10" x14ac:dyDescent="0.2">
      <c r="A329" t="s">
        <v>62</v>
      </c>
      <c r="B329" t="s">
        <v>355</v>
      </c>
      <c r="C329">
        <v>56188</v>
      </c>
      <c r="D329">
        <v>1</v>
      </c>
      <c r="E329">
        <v>2017</v>
      </c>
      <c r="F329" s="405">
        <v>65128.35</v>
      </c>
      <c r="G329" s="420">
        <v>1090940.4750000001</v>
      </c>
      <c r="H329" t="s">
        <v>279</v>
      </c>
      <c r="I329">
        <f t="shared" si="8"/>
        <v>65128.35</v>
      </c>
      <c r="J329" s="210"/>
    </row>
    <row r="330" spans="1:10" x14ac:dyDescent="0.2">
      <c r="A330" t="s">
        <v>62</v>
      </c>
      <c r="B330" t="s">
        <v>356</v>
      </c>
      <c r="C330">
        <v>56196</v>
      </c>
      <c r="D330" t="s">
        <v>357</v>
      </c>
      <c r="E330">
        <v>2017</v>
      </c>
      <c r="F330" s="405">
        <v>520217.239</v>
      </c>
      <c r="G330" s="420">
        <v>8731877.6760000009</v>
      </c>
      <c r="H330" t="s">
        <v>279</v>
      </c>
      <c r="I330">
        <f t="shared" si="8"/>
        <v>520217.239</v>
      </c>
      <c r="J330" s="210"/>
    </row>
    <row r="331" spans="1:10" x14ac:dyDescent="0.2">
      <c r="A331" t="s">
        <v>62</v>
      </c>
      <c r="B331" t="s">
        <v>356</v>
      </c>
      <c r="C331">
        <v>56196</v>
      </c>
      <c r="D331" t="s">
        <v>358</v>
      </c>
      <c r="E331">
        <v>2017</v>
      </c>
      <c r="F331" s="405">
        <v>486726.74</v>
      </c>
      <c r="G331" s="420">
        <v>8181460.6830000002</v>
      </c>
      <c r="H331" t="s">
        <v>279</v>
      </c>
      <c r="I331">
        <f t="shared" si="8"/>
        <v>486726.74</v>
      </c>
      <c r="J331" s="210"/>
    </row>
    <row r="332" spans="1:10" x14ac:dyDescent="0.2">
      <c r="A332" t="s">
        <v>62</v>
      </c>
      <c r="B332" t="s">
        <v>535</v>
      </c>
      <c r="C332">
        <v>56234</v>
      </c>
      <c r="D332">
        <v>1</v>
      </c>
      <c r="E332">
        <v>2017</v>
      </c>
      <c r="F332" s="405">
        <v>989105.84900000005</v>
      </c>
      <c r="G332" s="420">
        <v>16642919.033</v>
      </c>
      <c r="H332" t="s">
        <v>279</v>
      </c>
      <c r="I332">
        <f t="shared" si="8"/>
        <v>989105.84900000005</v>
      </c>
      <c r="J332" s="210"/>
    </row>
    <row r="333" spans="1:10" x14ac:dyDescent="0.2">
      <c r="A333" t="s">
        <v>62</v>
      </c>
      <c r="B333" t="s">
        <v>1250</v>
      </c>
      <c r="C333">
        <v>56259</v>
      </c>
      <c r="D333" t="s">
        <v>1251</v>
      </c>
      <c r="E333">
        <v>2017</v>
      </c>
      <c r="F333">
        <v>529960.99100000004</v>
      </c>
      <c r="G333" s="420">
        <v>8917605.7530000005</v>
      </c>
      <c r="H333" t="s">
        <v>279</v>
      </c>
      <c r="J333" s="210" t="s">
        <v>1762</v>
      </c>
    </row>
    <row r="334" spans="1:10" x14ac:dyDescent="0.2">
      <c r="A334" t="s">
        <v>62</v>
      </c>
      <c r="B334" t="s">
        <v>1250</v>
      </c>
      <c r="C334">
        <v>56259</v>
      </c>
      <c r="D334" t="s">
        <v>1252</v>
      </c>
      <c r="E334">
        <v>2017</v>
      </c>
      <c r="F334">
        <v>506125.60399999999</v>
      </c>
      <c r="G334" s="420">
        <v>8516494.1649999991</v>
      </c>
      <c r="H334" t="s">
        <v>279</v>
      </c>
      <c r="J334" s="210" t="s">
        <v>1762</v>
      </c>
    </row>
    <row r="335" spans="1:10" x14ac:dyDescent="0.2">
      <c r="A335" t="s">
        <v>140</v>
      </c>
      <c r="B335" t="s">
        <v>139</v>
      </c>
      <c r="C335">
        <v>3236</v>
      </c>
      <c r="D335">
        <v>10</v>
      </c>
      <c r="E335">
        <v>2017</v>
      </c>
      <c r="F335" s="405">
        <v>308230.84999999998</v>
      </c>
      <c r="G335" s="420">
        <v>5166909.875</v>
      </c>
      <c r="H335" t="s">
        <v>279</v>
      </c>
      <c r="I335">
        <f t="shared" ref="I335:I349" si="9">F335</f>
        <v>308230.84999999998</v>
      </c>
    </row>
    <row r="336" spans="1:10" x14ac:dyDescent="0.2">
      <c r="A336" t="s">
        <v>140</v>
      </c>
      <c r="B336" t="s">
        <v>139</v>
      </c>
      <c r="C336">
        <v>3236</v>
      </c>
      <c r="D336">
        <v>11</v>
      </c>
      <c r="E336">
        <v>2017</v>
      </c>
      <c r="F336" s="405">
        <v>314658.75</v>
      </c>
      <c r="G336" s="420">
        <v>5259683.2249999996</v>
      </c>
      <c r="H336" t="s">
        <v>279</v>
      </c>
      <c r="I336">
        <f t="shared" si="9"/>
        <v>314658.75</v>
      </c>
    </row>
    <row r="337" spans="1:9" x14ac:dyDescent="0.2">
      <c r="A337" t="s">
        <v>140</v>
      </c>
      <c r="B337" t="s">
        <v>139</v>
      </c>
      <c r="C337">
        <v>3236</v>
      </c>
      <c r="D337">
        <v>9</v>
      </c>
      <c r="E337">
        <v>2017</v>
      </c>
      <c r="F337" s="405">
        <v>273629.72499999998</v>
      </c>
      <c r="G337" s="420">
        <v>4591370.4249999998</v>
      </c>
      <c r="H337" t="s">
        <v>279</v>
      </c>
      <c r="I337">
        <f t="shared" si="9"/>
        <v>273629.72499999998</v>
      </c>
    </row>
    <row r="338" spans="1:9" x14ac:dyDescent="0.2">
      <c r="A338" t="s">
        <v>140</v>
      </c>
      <c r="B338" t="s">
        <v>143</v>
      </c>
      <c r="C338">
        <v>51030</v>
      </c>
      <c r="D338">
        <v>1</v>
      </c>
      <c r="E338">
        <v>2017</v>
      </c>
      <c r="F338" s="405">
        <v>122762.048</v>
      </c>
      <c r="G338" s="420">
        <v>2064454.0060000001</v>
      </c>
      <c r="H338" t="s">
        <v>279</v>
      </c>
      <c r="I338">
        <f t="shared" si="9"/>
        <v>122762.048</v>
      </c>
    </row>
    <row r="339" spans="1:9" x14ac:dyDescent="0.2">
      <c r="A339" t="s">
        <v>140</v>
      </c>
      <c r="B339" t="s">
        <v>143</v>
      </c>
      <c r="C339">
        <v>51030</v>
      </c>
      <c r="D339">
        <v>2</v>
      </c>
      <c r="E339">
        <v>2017</v>
      </c>
      <c r="F339" s="405">
        <v>137410.58199999999</v>
      </c>
      <c r="G339" s="420">
        <v>2293022.4040000001</v>
      </c>
      <c r="H339" t="s">
        <v>279</v>
      </c>
      <c r="I339">
        <f t="shared" si="9"/>
        <v>137410.58199999999</v>
      </c>
    </row>
    <row r="340" spans="1:9" x14ac:dyDescent="0.2">
      <c r="A340" t="s">
        <v>140</v>
      </c>
      <c r="B340" t="s">
        <v>26</v>
      </c>
      <c r="C340">
        <v>54324</v>
      </c>
      <c r="D340">
        <v>3</v>
      </c>
      <c r="E340">
        <v>2017</v>
      </c>
      <c r="F340" s="405">
        <v>157494.91399999999</v>
      </c>
      <c r="G340" s="420">
        <v>2631455.1170000001</v>
      </c>
      <c r="H340" t="s">
        <v>279</v>
      </c>
      <c r="I340">
        <f t="shared" si="9"/>
        <v>157494.91399999999</v>
      </c>
    </row>
    <row r="341" spans="1:9" x14ac:dyDescent="0.2">
      <c r="A341" t="s">
        <v>140</v>
      </c>
      <c r="B341" t="s">
        <v>26</v>
      </c>
      <c r="C341">
        <v>54324</v>
      </c>
      <c r="D341">
        <v>4</v>
      </c>
      <c r="E341">
        <v>2017</v>
      </c>
      <c r="F341" s="405">
        <v>154031.06</v>
      </c>
      <c r="G341" s="420">
        <v>2572273.2880000002</v>
      </c>
      <c r="H341" t="s">
        <v>279</v>
      </c>
      <c r="I341">
        <f t="shared" si="9"/>
        <v>154031.06</v>
      </c>
    </row>
    <row r="342" spans="1:9" x14ac:dyDescent="0.2">
      <c r="A342" t="s">
        <v>140</v>
      </c>
      <c r="B342" t="s">
        <v>370</v>
      </c>
      <c r="C342">
        <v>54056</v>
      </c>
      <c r="D342">
        <v>1</v>
      </c>
      <c r="E342">
        <v>2017</v>
      </c>
      <c r="F342" s="405">
        <v>7580.8339999999998</v>
      </c>
      <c r="G342" s="420">
        <v>123120.501</v>
      </c>
      <c r="H342" t="s">
        <v>279</v>
      </c>
      <c r="I342">
        <f t="shared" si="9"/>
        <v>7580.8339999999998</v>
      </c>
    </row>
    <row r="343" spans="1:9" x14ac:dyDescent="0.2">
      <c r="A343" t="s">
        <v>140</v>
      </c>
      <c r="B343" t="s">
        <v>1962</v>
      </c>
      <c r="C343">
        <v>55107</v>
      </c>
      <c r="D343" t="s">
        <v>371</v>
      </c>
      <c r="E343">
        <v>2017</v>
      </c>
      <c r="F343" s="405">
        <v>591080.91799999995</v>
      </c>
      <c r="G343" s="420">
        <v>9946122.1449999996</v>
      </c>
      <c r="H343" t="s">
        <v>279</v>
      </c>
      <c r="I343">
        <f t="shared" si="9"/>
        <v>591080.91799999995</v>
      </c>
    </row>
    <row r="344" spans="1:9" x14ac:dyDescent="0.2">
      <c r="A344" t="s">
        <v>140</v>
      </c>
      <c r="B344" t="s">
        <v>1962</v>
      </c>
      <c r="C344">
        <v>55107</v>
      </c>
      <c r="D344" t="s">
        <v>372</v>
      </c>
      <c r="E344">
        <v>2017</v>
      </c>
      <c r="F344" s="405">
        <v>591220.79</v>
      </c>
      <c r="G344" s="420">
        <v>9948426.2890000008</v>
      </c>
      <c r="H344" t="s">
        <v>279</v>
      </c>
      <c r="I344">
        <f t="shared" si="9"/>
        <v>591220.79</v>
      </c>
    </row>
    <row r="345" spans="1:9" x14ac:dyDescent="0.2">
      <c r="A345" t="s">
        <v>140</v>
      </c>
      <c r="B345" t="s">
        <v>1383</v>
      </c>
      <c r="C345">
        <v>55048</v>
      </c>
      <c r="D345">
        <v>1</v>
      </c>
      <c r="E345">
        <v>2017</v>
      </c>
      <c r="F345" s="405">
        <v>555110.08900000004</v>
      </c>
      <c r="G345" s="420">
        <v>9340820.9379999992</v>
      </c>
      <c r="H345" t="s">
        <v>279</v>
      </c>
      <c r="I345">
        <f t="shared" si="9"/>
        <v>555110.08900000004</v>
      </c>
    </row>
    <row r="346" spans="1:9" x14ac:dyDescent="0.2">
      <c r="A346" t="s">
        <v>94</v>
      </c>
      <c r="B346" t="s">
        <v>659</v>
      </c>
      <c r="C346">
        <v>3734</v>
      </c>
      <c r="D346" t="s">
        <v>331</v>
      </c>
      <c r="E346">
        <v>2017</v>
      </c>
      <c r="F346" s="405">
        <v>1953.9</v>
      </c>
      <c r="G346" s="420">
        <v>24135.4</v>
      </c>
      <c r="H346" t="s">
        <v>276</v>
      </c>
      <c r="I346">
        <f t="shared" si="9"/>
        <v>1953.9</v>
      </c>
    </row>
    <row r="347" spans="1:9" x14ac:dyDescent="0.2">
      <c r="A347" t="s">
        <v>94</v>
      </c>
      <c r="B347" t="s">
        <v>659</v>
      </c>
      <c r="C347">
        <v>3734</v>
      </c>
      <c r="D347" t="s">
        <v>332</v>
      </c>
      <c r="E347">
        <v>2017</v>
      </c>
      <c r="F347" s="405">
        <v>1643</v>
      </c>
      <c r="G347" s="420">
        <v>20279</v>
      </c>
      <c r="H347" t="s">
        <v>276</v>
      </c>
      <c r="I347">
        <f t="shared" si="9"/>
        <v>1643</v>
      </c>
    </row>
    <row r="348" spans="1:9" x14ac:dyDescent="0.2">
      <c r="A348" t="s">
        <v>94</v>
      </c>
      <c r="B348" t="s">
        <v>2292</v>
      </c>
      <c r="C348">
        <v>3754</v>
      </c>
      <c r="D348" t="s">
        <v>317</v>
      </c>
      <c r="E348">
        <v>2017</v>
      </c>
      <c r="F348" s="405">
        <v>375.8</v>
      </c>
      <c r="G348" s="420">
        <v>4642.2</v>
      </c>
      <c r="H348" t="s">
        <v>276</v>
      </c>
      <c r="I348">
        <f t="shared" si="9"/>
        <v>375.8</v>
      </c>
    </row>
    <row r="349" spans="1:9" x14ac:dyDescent="0.2">
      <c r="A349" t="s">
        <v>94</v>
      </c>
      <c r="B349" t="s">
        <v>2292</v>
      </c>
      <c r="C349">
        <v>3754</v>
      </c>
      <c r="D349" t="s">
        <v>318</v>
      </c>
      <c r="E349">
        <v>2017</v>
      </c>
      <c r="F349" s="405">
        <v>376.5</v>
      </c>
      <c r="G349" s="420">
        <v>4642.1000000000004</v>
      </c>
      <c r="H349" t="s">
        <v>276</v>
      </c>
      <c r="I349">
        <f t="shared" si="9"/>
        <v>376.5</v>
      </c>
    </row>
    <row r="351" spans="1:9" x14ac:dyDescent="0.2">
      <c r="F351" s="181">
        <f>SUBTOTAL(9,F2:F349)</f>
        <v>49880163.165000029</v>
      </c>
      <c r="G351" s="181">
        <f>SUBTOTAL(9,G2:G349)</f>
        <v>808377827.33400083</v>
      </c>
    </row>
    <row r="353" spans="1:9" x14ac:dyDescent="0.2">
      <c r="F353" s="182" t="s">
        <v>375</v>
      </c>
      <c r="H353" t="s">
        <v>46</v>
      </c>
      <c r="I353" s="181">
        <f>SUMIF(A$2:A$348,"=CT",I$2:I$349)</f>
        <v>6758455.0219999999</v>
      </c>
    </row>
    <row r="354" spans="1:9" x14ac:dyDescent="0.2">
      <c r="F354" s="182"/>
      <c r="H354" t="s">
        <v>86</v>
      </c>
      <c r="I354" s="181">
        <f>SUMIF(A$2:A$348,"=MA",I$2:I$349)</f>
        <v>10201168.466999998</v>
      </c>
    </row>
    <row r="355" spans="1:9" x14ac:dyDescent="0.2">
      <c r="F355" s="183"/>
      <c r="H355" t="s">
        <v>95</v>
      </c>
      <c r="I355" s="181">
        <f>SUMIF(A$2:A$348,"=ME",I$2:I$349)</f>
        <v>927944.397</v>
      </c>
    </row>
    <row r="356" spans="1:9" x14ac:dyDescent="0.2">
      <c r="A356" s="31"/>
      <c r="B356" s="31"/>
      <c r="C356" s="302"/>
      <c r="D356" s="31"/>
      <c r="E356" s="31"/>
      <c r="G356" s="181"/>
      <c r="H356" t="s">
        <v>101</v>
      </c>
      <c r="I356" s="181">
        <f>SUMIF(A$2:A$348,"=NH",I$2:I$349)</f>
        <v>1888470.689</v>
      </c>
    </row>
    <row r="357" spans="1:9" x14ac:dyDescent="0.2">
      <c r="A357" s="210" t="s">
        <v>2293</v>
      </c>
      <c r="B357" s="31"/>
      <c r="C357" s="31"/>
      <c r="D357" s="31"/>
      <c r="E357" s="31"/>
      <c r="G357" s="181"/>
      <c r="H357" s="184" t="s">
        <v>62</v>
      </c>
      <c r="I357" s="384">
        <f>SUMIF(A$2:A$348,"=NY",I$2:I$349)</f>
        <v>16930931.947999995</v>
      </c>
    </row>
    <row r="358" spans="1:9" x14ac:dyDescent="0.2">
      <c r="A358" s="31" t="s">
        <v>388</v>
      </c>
      <c r="B358" s="31"/>
      <c r="C358" s="31"/>
      <c r="D358" s="31"/>
      <c r="E358" s="31"/>
      <c r="G358" s="181"/>
      <c r="H358" t="s">
        <v>140</v>
      </c>
      <c r="I358" s="181">
        <f>SUMIF(A$2:A$348,"=RI",I$2:I$349)</f>
        <v>3213210.56</v>
      </c>
    </row>
    <row r="359" spans="1:9" x14ac:dyDescent="0.2">
      <c r="A359" s="31" t="s">
        <v>387</v>
      </c>
      <c r="B359" s="31"/>
      <c r="C359" s="31"/>
      <c r="D359" s="31"/>
      <c r="E359" s="31"/>
      <c r="G359" s="181"/>
      <c r="H359" t="s">
        <v>94</v>
      </c>
      <c r="I359" s="181">
        <f>SUMIF(A$2:A$348,"=VT",I$2:I$349)</f>
        <v>3972.7000000000003</v>
      </c>
    </row>
    <row r="360" spans="1:9" x14ac:dyDescent="0.2">
      <c r="A360" s="210" t="s">
        <v>527</v>
      </c>
      <c r="B360" s="31"/>
      <c r="C360" s="31"/>
      <c r="D360" s="31"/>
      <c r="E360" s="31"/>
      <c r="G360" s="181"/>
      <c r="I360" s="181">
        <f>SUM(I353:I359)</f>
        <v>39924153.783</v>
      </c>
    </row>
    <row r="361" spans="1:9" x14ac:dyDescent="0.2">
      <c r="A361" s="31"/>
      <c r="B361" s="31"/>
      <c r="C361" s="31"/>
      <c r="D361" s="31"/>
      <c r="E361" s="31"/>
      <c r="G361" s="181"/>
      <c r="I361" s="31"/>
    </row>
    <row r="362" spans="1:9" x14ac:dyDescent="0.2">
      <c r="A362" s="31"/>
      <c r="B362" s="31"/>
      <c r="C362" s="31"/>
      <c r="D362" s="31"/>
      <c r="E362" s="31"/>
      <c r="G362" s="181"/>
    </row>
  </sheetData>
  <autoFilter ref="A1:J1"/>
  <phoneticPr fontId="8" type="noConversion"/>
  <pageMargins left="0.25" right="0.25" top="0.75" bottom="0.75" header="0.5" footer="0.5"/>
  <pageSetup scale="44" fitToHeight="0" orientation="portrait" r:id="rId1"/>
  <headerFooter alignWithMargins="0">
    <oddFooter>&amp;R&amp;A page &amp;P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U220"/>
  <sheetViews>
    <sheetView showWhiteSpace="0" zoomScale="90" zoomScaleNormal="90" workbookViewId="0"/>
  </sheetViews>
  <sheetFormatPr defaultRowHeight="12.75" x14ac:dyDescent="0.2"/>
  <cols>
    <col min="1" max="1" width="3.28515625" customWidth="1"/>
    <col min="2" max="2" width="20.7109375" customWidth="1"/>
    <col min="3" max="3" width="12" customWidth="1"/>
    <col min="8" max="8" width="31.28515625" customWidth="1"/>
    <col min="9" max="9" width="41.7109375" customWidth="1"/>
    <col min="10" max="10" width="26.28515625" customWidth="1"/>
    <col min="11" max="11" width="16" customWidth="1"/>
    <col min="12" max="14" width="15.140625" customWidth="1"/>
    <col min="15" max="15" width="17.85546875" customWidth="1"/>
    <col min="16" max="16" width="15.140625" customWidth="1"/>
  </cols>
  <sheetData>
    <row r="2" spans="2:19" ht="15" customHeight="1" thickBot="1" x14ac:dyDescent="0.3">
      <c r="C2" s="313" t="s">
        <v>1627</v>
      </c>
      <c r="I2" s="313" t="s">
        <v>1628</v>
      </c>
      <c r="P2" s="314"/>
      <c r="Q2" s="184"/>
      <c r="S2" s="184"/>
    </row>
    <row r="3" spans="2:19" ht="36" customHeight="1" thickBot="1" x14ac:dyDescent="0.25">
      <c r="B3" s="315"/>
      <c r="C3" s="57"/>
      <c r="D3" s="57"/>
      <c r="E3" s="57"/>
      <c r="F3" s="57"/>
      <c r="G3" s="58"/>
      <c r="I3" s="316" t="s">
        <v>254</v>
      </c>
      <c r="J3" s="317" t="s">
        <v>380</v>
      </c>
      <c r="K3" s="318" t="s">
        <v>381</v>
      </c>
      <c r="L3" s="318" t="s">
        <v>1629</v>
      </c>
      <c r="M3" s="318" t="s">
        <v>382</v>
      </c>
      <c r="N3" s="319" t="s">
        <v>1630</v>
      </c>
      <c r="O3" s="320" t="s">
        <v>1631</v>
      </c>
    </row>
    <row r="4" spans="2:19" ht="14.25" customHeight="1" x14ac:dyDescent="0.2">
      <c r="B4" s="59"/>
      <c r="C4" s="472" t="s">
        <v>1928</v>
      </c>
      <c r="D4" s="473"/>
      <c r="E4" s="473"/>
      <c r="F4" s="474"/>
      <c r="G4" s="60"/>
      <c r="I4" s="321" t="s">
        <v>259</v>
      </c>
      <c r="J4" s="322"/>
      <c r="K4" s="322"/>
      <c r="L4" s="322"/>
      <c r="M4" s="322"/>
      <c r="N4" s="323"/>
      <c r="O4" s="324"/>
    </row>
    <row r="5" spans="2:19" ht="12.75" customHeight="1" x14ac:dyDescent="0.2">
      <c r="B5" s="59"/>
      <c r="C5" s="475"/>
      <c r="D5" s="476"/>
      <c r="E5" s="476"/>
      <c r="F5" s="477"/>
      <c r="G5" s="60"/>
      <c r="I5" s="325" t="s">
        <v>470</v>
      </c>
      <c r="J5" s="326">
        <f>K145*0.95</f>
        <v>209.0376193056039</v>
      </c>
      <c r="K5" s="326">
        <f>K113</f>
        <v>205.69104599999997</v>
      </c>
      <c r="L5" s="326">
        <f>D94*$C$87</f>
        <v>205.6471979936</v>
      </c>
      <c r="M5" s="326"/>
      <c r="N5" s="327">
        <f t="shared" ref="N5:N17" si="0">IF(K5&gt;0,K5,(IF(L5&gt;0,L5,(IF(J5&gt;0,J5,M5)))))</f>
        <v>205.69104599999997</v>
      </c>
      <c r="O5" s="328" t="str">
        <f t="shared" ref="O5:O17" si="1">IF(N5=J5,"IPCC",(IF(N5=K5,"EIA",(IF(N5=L5,"EPA",(IF(N5=M5,"Average")))))))</f>
        <v>EIA</v>
      </c>
    </row>
    <row r="6" spans="2:19" ht="12.75" customHeight="1" x14ac:dyDescent="0.2">
      <c r="B6" s="59"/>
      <c r="C6" s="475"/>
      <c r="D6" s="476"/>
      <c r="E6" s="476"/>
      <c r="F6" s="477"/>
      <c r="G6" s="60"/>
      <c r="I6" s="325" t="s">
        <v>471</v>
      </c>
      <c r="J6" s="326">
        <f>K146*0.95</f>
        <v>212.35216929459335</v>
      </c>
      <c r="K6" s="326">
        <f>K127</f>
        <v>214.289064</v>
      </c>
      <c r="L6" s="326">
        <f>D95*$C$87</f>
        <v>214.22317998539998</v>
      </c>
      <c r="M6" s="326"/>
      <c r="N6" s="327">
        <f t="shared" si="0"/>
        <v>214.289064</v>
      </c>
      <c r="O6" s="328" t="str">
        <f t="shared" si="1"/>
        <v>EIA</v>
      </c>
    </row>
    <row r="7" spans="2:19" ht="12.75" customHeight="1" x14ac:dyDescent="0.2">
      <c r="B7" s="59"/>
      <c r="C7" s="475"/>
      <c r="D7" s="476"/>
      <c r="E7" s="476"/>
      <c r="F7" s="477"/>
      <c r="G7" s="60"/>
      <c r="I7" s="325" t="s">
        <v>459</v>
      </c>
      <c r="J7" s="326">
        <f>K147*0.95</f>
        <v>0</v>
      </c>
      <c r="K7" s="326">
        <f>K114</f>
        <v>161.28999919999998</v>
      </c>
      <c r="L7" s="326">
        <f>D105*C87</f>
        <v>161.48860691499999</v>
      </c>
      <c r="M7" s="326"/>
      <c r="N7" s="327">
        <f t="shared" si="0"/>
        <v>161.28999919999998</v>
      </c>
      <c r="O7" s="328" t="str">
        <f t="shared" si="1"/>
        <v>EIA</v>
      </c>
    </row>
    <row r="8" spans="2:19" ht="15" customHeight="1" thickBot="1" x14ac:dyDescent="0.25">
      <c r="B8" s="59"/>
      <c r="C8" s="478"/>
      <c r="D8" s="479"/>
      <c r="E8" s="479"/>
      <c r="F8" s="480"/>
      <c r="G8" s="60"/>
      <c r="I8" s="325" t="s">
        <v>458</v>
      </c>
      <c r="J8" s="326">
        <f>K148*0.9</f>
        <v>117.43973960988026</v>
      </c>
      <c r="K8" s="326">
        <f>K120</f>
        <v>116.99918339999999</v>
      </c>
      <c r="L8" s="326">
        <f>D103*C87</f>
        <v>116.9772762172</v>
      </c>
      <c r="M8" s="326"/>
      <c r="N8" s="327">
        <f t="shared" si="0"/>
        <v>116.99918339999999</v>
      </c>
      <c r="O8" s="328" t="str">
        <f t="shared" si="1"/>
        <v>EIA</v>
      </c>
    </row>
    <row r="9" spans="2:19" x14ac:dyDescent="0.2">
      <c r="B9" s="59"/>
      <c r="F9" s="2"/>
      <c r="G9" s="60"/>
      <c r="I9" s="325" t="s">
        <v>472</v>
      </c>
      <c r="J9" s="326">
        <f>K150*0.95</f>
        <v>202.62948932689085</v>
      </c>
      <c r="K9" s="326"/>
      <c r="L9" s="326"/>
      <c r="M9" s="326"/>
      <c r="N9" s="327">
        <f t="shared" si="0"/>
        <v>202.62948932689085</v>
      </c>
      <c r="O9" s="328" t="str">
        <f t="shared" si="1"/>
        <v>IPCC</v>
      </c>
    </row>
    <row r="10" spans="2:19" ht="15" x14ac:dyDescent="0.25">
      <c r="B10" s="59"/>
      <c r="C10" s="330" t="s">
        <v>1632</v>
      </c>
      <c r="D10" s="330" t="s">
        <v>252</v>
      </c>
      <c r="E10" s="330" t="s">
        <v>253</v>
      </c>
      <c r="F10" s="2"/>
      <c r="G10" s="60"/>
      <c r="I10" s="325" t="s">
        <v>473</v>
      </c>
      <c r="J10" s="326"/>
      <c r="K10" s="326"/>
      <c r="L10" s="326"/>
      <c r="M10" s="326">
        <f>AVERAGE(N5:N9,N11:N17,N20:N23,N25:N26)</f>
        <v>178.01253932645406</v>
      </c>
      <c r="N10" s="327">
        <f t="shared" si="0"/>
        <v>178.01253932645406</v>
      </c>
      <c r="O10" s="328" t="str">
        <f t="shared" si="1"/>
        <v>Average</v>
      </c>
    </row>
    <row r="11" spans="2:19" ht="15" x14ac:dyDescent="0.25">
      <c r="B11" s="59"/>
      <c r="C11" s="333" t="s">
        <v>1926</v>
      </c>
      <c r="D11" s="331">
        <v>25</v>
      </c>
      <c r="E11" s="331">
        <v>298</v>
      </c>
      <c r="F11" s="2"/>
      <c r="G11" s="60"/>
      <c r="I11" s="325" t="s">
        <v>468</v>
      </c>
      <c r="J11" s="326"/>
      <c r="K11" s="326">
        <f>K128</f>
        <v>189.53118139999998</v>
      </c>
      <c r="L11" s="326">
        <f>D139*C87</f>
        <v>189.5314066414</v>
      </c>
      <c r="M11" s="326"/>
      <c r="N11" s="327">
        <f t="shared" si="0"/>
        <v>189.53118139999998</v>
      </c>
      <c r="O11" s="328" t="str">
        <f t="shared" si="1"/>
        <v>EIA</v>
      </c>
    </row>
    <row r="12" spans="2:19" x14ac:dyDescent="0.2">
      <c r="B12" s="59"/>
      <c r="C12" s="2"/>
      <c r="D12" s="2"/>
      <c r="E12" s="2"/>
      <c r="F12" s="2"/>
      <c r="G12" s="60"/>
      <c r="I12" s="325" t="s">
        <v>461</v>
      </c>
      <c r="J12" s="326">
        <f>K153*0.95</f>
        <v>215.44574928431689</v>
      </c>
      <c r="K12" s="326">
        <f>K121</f>
        <v>225.09170199999997</v>
      </c>
      <c r="L12" s="326">
        <f>D127*C87</f>
        <v>225.77540251419998</v>
      </c>
      <c r="M12" s="326"/>
      <c r="N12" s="327">
        <f t="shared" si="0"/>
        <v>225.09170199999997</v>
      </c>
      <c r="O12" s="328" t="str">
        <f t="shared" si="1"/>
        <v>EIA</v>
      </c>
    </row>
    <row r="13" spans="2:19" x14ac:dyDescent="0.2">
      <c r="B13" s="59"/>
      <c r="C13" s="2"/>
      <c r="D13" s="2"/>
      <c r="E13" s="2"/>
      <c r="F13" s="2"/>
      <c r="G13" s="60"/>
      <c r="I13" s="325" t="s">
        <v>460</v>
      </c>
      <c r="J13" s="326">
        <f>K154*0.95</f>
        <v>171.0307794318577</v>
      </c>
      <c r="K13" s="326">
        <f>K124</f>
        <v>173.70200979999998</v>
      </c>
      <c r="L13" s="326">
        <f>D109*C87</f>
        <v>165.56715876199999</v>
      </c>
      <c r="M13" s="326"/>
      <c r="N13" s="327">
        <f t="shared" si="0"/>
        <v>173.70200979999998</v>
      </c>
      <c r="O13" s="328" t="str">
        <f t="shared" si="1"/>
        <v>EIA</v>
      </c>
    </row>
    <row r="14" spans="2:19" x14ac:dyDescent="0.2">
      <c r="B14" s="59"/>
      <c r="C14" s="2"/>
      <c r="D14" s="2"/>
      <c r="E14" s="2"/>
      <c r="F14" s="2"/>
      <c r="G14" s="60"/>
      <c r="I14" s="325" t="s">
        <v>462</v>
      </c>
      <c r="J14" s="326">
        <f>K155*0.95</f>
        <v>157.99354947516574</v>
      </c>
      <c r="K14" s="326">
        <f>K116</f>
        <v>156.307558</v>
      </c>
      <c r="L14" s="326">
        <f>D134*C87</f>
        <v>159.21784561639998</v>
      </c>
      <c r="M14" s="326"/>
      <c r="N14" s="327">
        <f t="shared" si="0"/>
        <v>156.307558</v>
      </c>
      <c r="O14" s="328" t="str">
        <f t="shared" si="1"/>
        <v>EIA</v>
      </c>
    </row>
    <row r="15" spans="2:19" ht="15" x14ac:dyDescent="0.25">
      <c r="B15" s="59"/>
      <c r="C15" s="332"/>
      <c r="D15" s="333" t="s">
        <v>252</v>
      </c>
      <c r="E15" s="333" t="s">
        <v>253</v>
      </c>
      <c r="F15" s="2"/>
      <c r="G15" s="60"/>
      <c r="I15" s="325" t="s">
        <v>463</v>
      </c>
      <c r="J15" s="326">
        <f>K156*0.95</f>
        <v>158.87742947222955</v>
      </c>
      <c r="K15" s="326">
        <f>K117</f>
        <v>159.39402599999997</v>
      </c>
      <c r="L15" s="326">
        <f>D111*C87</f>
        <v>165.787621024</v>
      </c>
      <c r="M15" s="326"/>
      <c r="N15" s="327">
        <f t="shared" si="0"/>
        <v>159.39402599999997</v>
      </c>
      <c r="O15" s="328" t="str">
        <f t="shared" si="1"/>
        <v>EIA</v>
      </c>
    </row>
    <row r="16" spans="2:19" ht="15" x14ac:dyDescent="0.25">
      <c r="B16" s="59"/>
      <c r="C16" s="333" t="s">
        <v>1633</v>
      </c>
      <c r="D16" s="334">
        <v>21</v>
      </c>
      <c r="E16" s="334">
        <v>310</v>
      </c>
      <c r="F16" s="2"/>
      <c r="G16" s="60"/>
      <c r="I16" s="325" t="s">
        <v>464</v>
      </c>
      <c r="J16" s="326">
        <f>K157*0.95</f>
        <v>161.97100946195312</v>
      </c>
      <c r="K16" s="326">
        <f>K129</f>
        <v>205.69104599999997</v>
      </c>
      <c r="L16" s="326"/>
      <c r="M16" s="326"/>
      <c r="N16" s="327">
        <f t="shared" si="0"/>
        <v>205.69104599999997</v>
      </c>
      <c r="O16" s="328" t="str">
        <f t="shared" si="1"/>
        <v>EIA</v>
      </c>
    </row>
    <row r="17" spans="2:15" ht="15" x14ac:dyDescent="0.25">
      <c r="B17" s="59"/>
      <c r="C17" s="333" t="s">
        <v>1926</v>
      </c>
      <c r="D17" s="334">
        <v>25</v>
      </c>
      <c r="E17" s="334">
        <v>298</v>
      </c>
      <c r="F17" s="2"/>
      <c r="G17" s="60"/>
      <c r="I17" s="325" t="s">
        <v>521</v>
      </c>
      <c r="J17" s="326"/>
      <c r="K17" s="326">
        <f>K122</f>
        <v>139.04538339999999</v>
      </c>
      <c r="L17" s="326">
        <f>D113*C87</f>
        <v>138.60462411939997</v>
      </c>
      <c r="M17" s="326"/>
      <c r="N17" s="327">
        <f t="shared" si="0"/>
        <v>139.04538339999999</v>
      </c>
      <c r="O17" s="328" t="str">
        <f t="shared" si="1"/>
        <v>EIA</v>
      </c>
    </row>
    <row r="18" spans="2:15" ht="15" x14ac:dyDescent="0.25">
      <c r="B18" s="59"/>
      <c r="C18" s="333" t="s">
        <v>1927</v>
      </c>
      <c r="D18" s="334">
        <v>28</v>
      </c>
      <c r="E18" s="334">
        <v>265</v>
      </c>
      <c r="F18" s="2"/>
      <c r="G18" s="60"/>
      <c r="I18" s="325"/>
      <c r="J18" s="326"/>
      <c r="K18" s="326"/>
      <c r="L18" s="326"/>
      <c r="M18" s="326"/>
      <c r="N18" s="327"/>
      <c r="O18" s="328"/>
    </row>
    <row r="19" spans="2:15" ht="15" x14ac:dyDescent="0.25">
      <c r="B19" s="59"/>
      <c r="C19" s="335" t="s">
        <v>1634</v>
      </c>
      <c r="D19" s="2"/>
      <c r="E19" s="2"/>
      <c r="F19" s="2"/>
      <c r="G19" s="60"/>
      <c r="I19" s="321" t="s">
        <v>265</v>
      </c>
      <c r="J19" s="326"/>
      <c r="K19" s="326"/>
      <c r="L19" s="326"/>
      <c r="M19" s="326"/>
      <c r="N19" s="327"/>
      <c r="O19" s="328"/>
    </row>
    <row r="20" spans="2:15" ht="15" x14ac:dyDescent="0.25">
      <c r="B20" s="59"/>
      <c r="C20" s="335" t="s">
        <v>1635</v>
      </c>
      <c r="D20" s="2"/>
      <c r="E20" s="2"/>
      <c r="F20" s="2"/>
      <c r="G20" s="60"/>
      <c r="I20" s="329" t="s">
        <v>466</v>
      </c>
      <c r="J20" s="326">
        <f>K161*0.9</f>
        <v>114.29963962031128</v>
      </c>
      <c r="K20" s="326"/>
      <c r="L20" s="326">
        <f>D153*C87</f>
        <v>114.79469982339999</v>
      </c>
      <c r="M20" s="326"/>
      <c r="N20" s="327">
        <f t="shared" ref="N20:N26" si="2">IF(K20&gt;0,K20,(IF(L20&gt;0,L20,(IF(J20&gt;0,J20,M20)))))</f>
        <v>114.79469982339999</v>
      </c>
      <c r="O20" s="328" t="str">
        <f t="shared" ref="O20:O26" si="3">IF(N20=J20,"IPCC",(IF(N20=K20,"EIA",(IF(N20=L20,"EPA",(IF(N20=M20,"Average")))))))</f>
        <v>EPA</v>
      </c>
    </row>
    <row r="21" spans="2:15" ht="15" x14ac:dyDescent="0.25">
      <c r="B21" s="59"/>
      <c r="C21" s="335" t="s">
        <v>1636</v>
      </c>
      <c r="D21" s="2"/>
      <c r="E21" s="2"/>
      <c r="F21" s="2"/>
      <c r="G21" s="60"/>
      <c r="I21" s="329" t="s">
        <v>469</v>
      </c>
      <c r="J21" s="326">
        <f>K162*0.9</f>
        <v>209.33999930459942</v>
      </c>
      <c r="K21" s="326"/>
      <c r="L21" s="326"/>
      <c r="M21" s="326"/>
      <c r="N21" s="327">
        <f t="shared" si="2"/>
        <v>209.33999930459942</v>
      </c>
      <c r="O21" s="328" t="str">
        <f t="shared" si="3"/>
        <v>IPCC</v>
      </c>
    </row>
    <row r="22" spans="2:15" ht="13.5" thickBot="1" x14ac:dyDescent="0.25">
      <c r="B22" s="83"/>
      <c r="C22" s="84"/>
      <c r="D22" s="84"/>
      <c r="E22" s="84"/>
      <c r="F22" s="84"/>
      <c r="G22" s="85"/>
      <c r="I22" s="329" t="s">
        <v>465</v>
      </c>
      <c r="J22" s="326">
        <f>K163*0.9</f>
        <v>199.50101933728322</v>
      </c>
      <c r="K22" s="326"/>
      <c r="L22" s="326"/>
      <c r="M22" s="326"/>
      <c r="N22" s="327">
        <f t="shared" si="2"/>
        <v>199.50101933728322</v>
      </c>
      <c r="O22" s="328" t="str">
        <f t="shared" si="3"/>
        <v>IPCC</v>
      </c>
    </row>
    <row r="23" spans="2:15" x14ac:dyDescent="0.2">
      <c r="I23" s="329" t="s">
        <v>474</v>
      </c>
      <c r="J23" s="326">
        <f>K164*0.9</f>
        <v>234.46079922115135</v>
      </c>
      <c r="K23" s="326"/>
      <c r="L23" s="326">
        <f>D148*C87</f>
        <v>206.79360175599999</v>
      </c>
      <c r="M23" s="326"/>
      <c r="N23" s="327">
        <f t="shared" si="2"/>
        <v>206.79360175599999</v>
      </c>
      <c r="O23" s="328" t="str">
        <f t="shared" si="3"/>
        <v>EPA</v>
      </c>
    </row>
    <row r="24" spans="2:15" x14ac:dyDescent="0.2">
      <c r="I24" s="329" t="s">
        <v>467</v>
      </c>
      <c r="J24" s="326"/>
      <c r="K24" s="326"/>
      <c r="L24" s="326"/>
      <c r="M24" s="326">
        <f>AVERAGE(N5:N9,N11:N17,N20:N23,N25:N26)</f>
        <v>178.01253932645406</v>
      </c>
      <c r="N24" s="327">
        <f t="shared" si="2"/>
        <v>178.01253932645406</v>
      </c>
      <c r="O24" s="328" t="str">
        <f t="shared" si="3"/>
        <v>Average</v>
      </c>
    </row>
    <row r="25" spans="2:15" ht="16.5" thickBot="1" x14ac:dyDescent="0.3">
      <c r="B25" s="313" t="s">
        <v>1637</v>
      </c>
      <c r="C25" s="336"/>
      <c r="D25" s="336"/>
      <c r="E25" s="336"/>
      <c r="F25" s="336"/>
      <c r="G25" s="336"/>
      <c r="I25" s="329" t="s">
        <v>523</v>
      </c>
      <c r="J25" s="326">
        <f>K165*0.9</f>
        <v>209.33999930459942</v>
      </c>
      <c r="K25" s="326"/>
      <c r="L25" s="326"/>
      <c r="M25" s="326"/>
      <c r="N25" s="327">
        <f t="shared" si="2"/>
        <v>209.33999930459942</v>
      </c>
      <c r="O25" s="328" t="str">
        <f t="shared" si="3"/>
        <v>IPCC</v>
      </c>
    </row>
    <row r="26" spans="2:15" ht="13.5" customHeight="1" thickBot="1" x14ac:dyDescent="0.25">
      <c r="B26" s="481" t="s">
        <v>1638</v>
      </c>
      <c r="C26" s="482"/>
      <c r="D26" s="482"/>
      <c r="E26" s="482"/>
      <c r="F26" s="482"/>
      <c r="G26" s="483"/>
      <c r="I26" s="337" t="s">
        <v>522</v>
      </c>
      <c r="J26" s="338">
        <f>K166*0.9</f>
        <v>114.29963962031128</v>
      </c>
      <c r="K26" s="338"/>
      <c r="L26" s="338">
        <f>D154*C87</f>
        <v>114.79469982339999</v>
      </c>
      <c r="M26" s="338"/>
      <c r="N26" s="339">
        <f t="shared" si="2"/>
        <v>114.79469982339999</v>
      </c>
      <c r="O26" s="340" t="str">
        <f t="shared" si="3"/>
        <v>EPA</v>
      </c>
    </row>
    <row r="27" spans="2:15" x14ac:dyDescent="0.2">
      <c r="B27" s="484"/>
      <c r="C27" s="485"/>
      <c r="D27" s="485"/>
      <c r="E27" s="485"/>
      <c r="F27" s="485"/>
      <c r="G27" s="486"/>
    </row>
    <row r="28" spans="2:15" ht="14.25" customHeight="1" x14ac:dyDescent="0.2">
      <c r="B28" s="484"/>
      <c r="C28" s="485"/>
      <c r="D28" s="485"/>
      <c r="E28" s="485"/>
      <c r="F28" s="485"/>
      <c r="G28" s="486"/>
    </row>
    <row r="29" spans="2:15" ht="16.5" thickBot="1" x14ac:dyDescent="0.3">
      <c r="B29" s="484"/>
      <c r="C29" s="485"/>
      <c r="D29" s="485"/>
      <c r="E29" s="485"/>
      <c r="F29" s="485"/>
      <c r="G29" s="486"/>
      <c r="I29" s="313" t="s">
        <v>1639</v>
      </c>
    </row>
    <row r="30" spans="2:15" ht="48.75" thickBot="1" x14ac:dyDescent="0.25">
      <c r="B30" s="487"/>
      <c r="C30" s="488"/>
      <c r="D30" s="488"/>
      <c r="E30" s="488"/>
      <c r="F30" s="488"/>
      <c r="G30" s="489"/>
      <c r="I30" s="316" t="s">
        <v>254</v>
      </c>
      <c r="J30" s="317" t="s">
        <v>390</v>
      </c>
      <c r="K30" s="317" t="s">
        <v>1640</v>
      </c>
      <c r="L30" s="318" t="s">
        <v>392</v>
      </c>
      <c r="M30" s="319" t="s">
        <v>1630</v>
      </c>
      <c r="N30" s="320" t="s">
        <v>1631</v>
      </c>
    </row>
    <row r="31" spans="2:15" x14ac:dyDescent="0.2">
      <c r="B31" s="341"/>
      <c r="C31" s="341"/>
      <c r="D31" s="341"/>
      <c r="E31" s="341"/>
      <c r="F31" s="341"/>
      <c r="G31" s="341"/>
      <c r="I31" s="321" t="s">
        <v>259</v>
      </c>
      <c r="J31" s="342"/>
      <c r="K31" s="342"/>
      <c r="L31" s="342"/>
      <c r="M31" s="343"/>
      <c r="N31" s="324"/>
    </row>
    <row r="32" spans="2:15" x14ac:dyDescent="0.2">
      <c r="B32" s="341"/>
      <c r="C32" s="341"/>
      <c r="D32" s="341"/>
      <c r="E32" s="341"/>
      <c r="F32" s="341"/>
      <c r="G32" s="341"/>
      <c r="I32" s="325" t="s">
        <v>470</v>
      </c>
      <c r="J32" s="344">
        <f>K172*0.95</f>
        <v>2.2096999926596605E-3</v>
      </c>
      <c r="K32" s="344">
        <f>0.011*$C$87</f>
        <v>2.4250848819999997E-2</v>
      </c>
      <c r="L32" s="344"/>
      <c r="M32" s="345">
        <f t="shared" ref="M32:M44" si="4">(IF(K32&gt;0,K32,(IF(J32&gt;0,J32,L32))))</f>
        <v>2.4250848819999997E-2</v>
      </c>
      <c r="N32" s="328" t="str">
        <f t="shared" ref="N32:N44" si="5">IF(M32=J32,"IPCC",(IF(M32=K32,"EPA",(IF(M32=L32,"Average")))))</f>
        <v>EPA</v>
      </c>
    </row>
    <row r="33" spans="9:14" x14ac:dyDescent="0.2">
      <c r="I33" s="325" t="s">
        <v>471</v>
      </c>
      <c r="J33" s="344">
        <f>K173*0.95</f>
        <v>2.2096999926596605E-3</v>
      </c>
      <c r="K33" s="344">
        <f>0.011*$C$87</f>
        <v>2.4250848819999997E-2</v>
      </c>
      <c r="L33" s="344"/>
      <c r="M33" s="345">
        <f t="shared" si="4"/>
        <v>2.4250848819999997E-2</v>
      </c>
      <c r="N33" s="328" t="str">
        <f t="shared" si="5"/>
        <v>EPA</v>
      </c>
    </row>
    <row r="34" spans="9:14" x14ac:dyDescent="0.2">
      <c r="I34" s="325" t="s">
        <v>459</v>
      </c>
      <c r="J34" s="344">
        <f>K174*0.95</f>
        <v>6.6290999779789802E-3</v>
      </c>
      <c r="K34" s="344">
        <f>0.003*$C$87</f>
        <v>6.6138678599999999E-3</v>
      </c>
      <c r="L34" s="344"/>
      <c r="M34" s="345">
        <f t="shared" si="4"/>
        <v>6.6138678599999999E-3</v>
      </c>
      <c r="N34" s="328" t="str">
        <f t="shared" si="5"/>
        <v>EPA</v>
      </c>
    </row>
    <row r="35" spans="9:14" x14ac:dyDescent="0.2">
      <c r="I35" s="325" t="s">
        <v>458</v>
      </c>
      <c r="J35" s="344">
        <f>K175*0.9</f>
        <v>2.0933999930459941E-3</v>
      </c>
      <c r="K35" s="344">
        <f>0.001*$C$87</f>
        <v>2.20462262E-3</v>
      </c>
      <c r="L35" s="344"/>
      <c r="M35" s="345">
        <f t="shared" si="4"/>
        <v>2.20462262E-3</v>
      </c>
      <c r="N35" s="328" t="str">
        <f t="shared" si="5"/>
        <v>EPA</v>
      </c>
    </row>
    <row r="36" spans="9:14" x14ac:dyDescent="0.2">
      <c r="I36" s="325" t="s">
        <v>472</v>
      </c>
      <c r="J36" s="344">
        <f>K177*0.95</f>
        <v>6.6290999779789792E-2</v>
      </c>
      <c r="K36" s="344"/>
      <c r="L36" s="344"/>
      <c r="M36" s="345">
        <f t="shared" si="4"/>
        <v>6.6290999779789792E-2</v>
      </c>
      <c r="N36" s="328" t="str">
        <f t="shared" si="5"/>
        <v>IPCC</v>
      </c>
    </row>
    <row r="37" spans="9:14" x14ac:dyDescent="0.2">
      <c r="I37" s="325" t="s">
        <v>473</v>
      </c>
      <c r="J37" s="344"/>
      <c r="K37" s="344"/>
      <c r="L37" s="344">
        <f>AVERAGE(M32:M36,M38:M44,M47:M50,M52:M53)</f>
        <v>2.5484622045672076E-2</v>
      </c>
      <c r="M37" s="345">
        <f t="shared" si="4"/>
        <v>2.5484622045672076E-2</v>
      </c>
      <c r="N37" s="328" t="str">
        <f t="shared" si="5"/>
        <v>Average</v>
      </c>
    </row>
    <row r="38" spans="9:14" x14ac:dyDescent="0.2">
      <c r="I38" s="325" t="s">
        <v>468</v>
      </c>
      <c r="J38" s="344">
        <f t="shared" ref="J38:J44" si="6">K179*0.95</f>
        <v>6.6290999779789792E-2</v>
      </c>
      <c r="K38" s="344">
        <f>0.032*$C$87</f>
        <v>7.0547923839999999E-2</v>
      </c>
      <c r="L38" s="344"/>
      <c r="M38" s="345">
        <f t="shared" si="4"/>
        <v>7.0547923839999999E-2</v>
      </c>
      <c r="N38" s="328" t="str">
        <f t="shared" si="5"/>
        <v>EPA</v>
      </c>
    </row>
    <row r="39" spans="9:14" x14ac:dyDescent="0.2">
      <c r="I39" s="325" t="s">
        <v>461</v>
      </c>
      <c r="J39" s="344">
        <f t="shared" si="6"/>
        <v>6.6290999779789802E-3</v>
      </c>
      <c r="K39" s="344">
        <f>0.003*$C$87</f>
        <v>6.6138678599999999E-3</v>
      </c>
      <c r="L39" s="344"/>
      <c r="M39" s="345">
        <f t="shared" si="4"/>
        <v>6.6138678599999999E-3</v>
      </c>
      <c r="N39" s="328" t="str">
        <f t="shared" si="5"/>
        <v>EPA</v>
      </c>
    </row>
    <row r="40" spans="9:14" x14ac:dyDescent="0.2">
      <c r="I40" s="325" t="s">
        <v>460</v>
      </c>
      <c r="J40" s="344">
        <f t="shared" si="6"/>
        <v>6.6290999779789802E-3</v>
      </c>
      <c r="K40" s="344">
        <f>0.003*$C$87</f>
        <v>6.6138678599999999E-3</v>
      </c>
      <c r="L40" s="344"/>
      <c r="M40" s="345">
        <f t="shared" si="4"/>
        <v>6.6138678599999999E-3</v>
      </c>
      <c r="N40" s="328" t="str">
        <f t="shared" si="5"/>
        <v>EPA</v>
      </c>
    </row>
    <row r="41" spans="9:14" x14ac:dyDescent="0.2">
      <c r="I41" s="325" t="s">
        <v>462</v>
      </c>
      <c r="J41" s="344">
        <f t="shared" si="6"/>
        <v>6.6290999779789802E-3</v>
      </c>
      <c r="K41" s="344">
        <f>0.003*$C$87</f>
        <v>6.6138678599999999E-3</v>
      </c>
      <c r="L41" s="344"/>
      <c r="M41" s="345">
        <f t="shared" si="4"/>
        <v>6.6138678599999999E-3</v>
      </c>
      <c r="N41" s="328" t="str">
        <f t="shared" si="5"/>
        <v>EPA</v>
      </c>
    </row>
    <row r="42" spans="9:14" x14ac:dyDescent="0.2">
      <c r="I42" s="325" t="s">
        <v>463</v>
      </c>
      <c r="J42" s="344">
        <f t="shared" si="6"/>
        <v>6.6290999779789802E-3</v>
      </c>
      <c r="K42" s="344">
        <f>0.003*$C$87</f>
        <v>6.6138678599999999E-3</v>
      </c>
      <c r="L42" s="344"/>
      <c r="M42" s="345">
        <f t="shared" si="4"/>
        <v>6.6138678599999999E-3</v>
      </c>
      <c r="N42" s="328" t="str">
        <f t="shared" si="5"/>
        <v>EPA</v>
      </c>
    </row>
    <row r="43" spans="9:14" x14ac:dyDescent="0.2">
      <c r="I43" s="325" t="s">
        <v>464</v>
      </c>
      <c r="J43" s="344">
        <f t="shared" si="6"/>
        <v>6.6290999779789792E-2</v>
      </c>
      <c r="K43" s="344"/>
      <c r="L43" s="344"/>
      <c r="M43" s="345">
        <f t="shared" si="4"/>
        <v>6.6290999779789792E-2</v>
      </c>
      <c r="N43" s="328" t="str">
        <f t="shared" si="5"/>
        <v>IPCC</v>
      </c>
    </row>
    <row r="44" spans="9:14" x14ac:dyDescent="0.2">
      <c r="I44" s="325" t="s">
        <v>521</v>
      </c>
      <c r="J44" s="344">
        <f t="shared" si="6"/>
        <v>2.2096999926596605E-3</v>
      </c>
      <c r="K44" s="344">
        <f>0.001*$C$87</f>
        <v>2.20462262E-3</v>
      </c>
      <c r="L44" s="344"/>
      <c r="M44" s="345">
        <f t="shared" si="4"/>
        <v>2.20462262E-3</v>
      </c>
      <c r="N44" s="328" t="str">
        <f t="shared" si="5"/>
        <v>EPA</v>
      </c>
    </row>
    <row r="45" spans="9:14" x14ac:dyDescent="0.2">
      <c r="I45" s="325"/>
      <c r="J45" s="344"/>
      <c r="K45" s="344"/>
      <c r="L45" s="344"/>
      <c r="M45" s="345"/>
      <c r="N45" s="328"/>
    </row>
    <row r="46" spans="9:14" x14ac:dyDescent="0.2">
      <c r="I46" s="321" t="s">
        <v>265</v>
      </c>
      <c r="J46" s="344"/>
      <c r="K46" s="344"/>
      <c r="L46" s="344"/>
      <c r="M46" s="345"/>
      <c r="N46" s="328"/>
    </row>
    <row r="47" spans="9:14" x14ac:dyDescent="0.2">
      <c r="I47" s="329" t="s">
        <v>466</v>
      </c>
      <c r="J47" s="344">
        <f>K188*0.9</f>
        <v>2.0933999930459941E-3</v>
      </c>
      <c r="K47" s="344">
        <f>0.0032*$C$87</f>
        <v>7.054792384E-3</v>
      </c>
      <c r="L47" s="344"/>
      <c r="M47" s="345">
        <f t="shared" ref="M47:M53" si="7">(IF(K47&gt;0,K47,(IF(J47&gt;0,J47,L47))))</f>
        <v>7.054792384E-3</v>
      </c>
      <c r="N47" s="328" t="str">
        <f t="shared" ref="N47:N53" si="8">IF(M47=J47,"IPCC",(IF(M47=K47,"EPA",(IF(M47=L47,"Average")))))</f>
        <v>EPA</v>
      </c>
    </row>
    <row r="48" spans="9:14" x14ac:dyDescent="0.2">
      <c r="I48" s="329" t="s">
        <v>469</v>
      </c>
      <c r="J48" s="344">
        <f>K189*0.9</f>
        <v>6.280199979137982E-2</v>
      </c>
      <c r="K48" s="344"/>
      <c r="L48" s="344"/>
      <c r="M48" s="345">
        <f t="shared" si="7"/>
        <v>6.280199979137982E-2</v>
      </c>
      <c r="N48" s="328" t="str">
        <f t="shared" si="8"/>
        <v>IPCC</v>
      </c>
    </row>
    <row r="49" spans="9:14" x14ac:dyDescent="0.2">
      <c r="I49" s="329" t="s">
        <v>465</v>
      </c>
      <c r="J49" s="344">
        <f>K190*0.9</f>
        <v>6.2801999791379818E-3</v>
      </c>
      <c r="K49" s="344"/>
      <c r="L49" s="344"/>
      <c r="M49" s="345">
        <f t="shared" si="7"/>
        <v>6.2801999791379818E-3</v>
      </c>
      <c r="N49" s="328" t="str">
        <f t="shared" si="8"/>
        <v>IPCC</v>
      </c>
    </row>
    <row r="50" spans="9:14" x14ac:dyDescent="0.2">
      <c r="I50" s="329" t="s">
        <v>474</v>
      </c>
      <c r="J50" s="344">
        <f>K191*0.9</f>
        <v>6.280199979137982E-2</v>
      </c>
      <c r="K50" s="344">
        <f>0.0072*$C$87</f>
        <v>1.5873282863999999E-2</v>
      </c>
      <c r="L50" s="344"/>
      <c r="M50" s="345">
        <f t="shared" si="7"/>
        <v>1.5873282863999999E-2</v>
      </c>
      <c r="N50" s="328" t="str">
        <f t="shared" si="8"/>
        <v>EPA</v>
      </c>
    </row>
    <row r="51" spans="9:14" x14ac:dyDescent="0.2">
      <c r="I51" s="329" t="s">
        <v>467</v>
      </c>
      <c r="J51" s="344"/>
      <c r="K51" s="344"/>
      <c r="L51" s="344">
        <f>AVERAGE(M32:M36,M38:M44,M47:M50,M52:M53)</f>
        <v>2.5484622045672076E-2</v>
      </c>
      <c r="M51" s="345">
        <f t="shared" si="7"/>
        <v>2.5484622045672076E-2</v>
      </c>
      <c r="N51" s="328" t="str">
        <f t="shared" si="8"/>
        <v>Average</v>
      </c>
    </row>
    <row r="52" spans="9:14" x14ac:dyDescent="0.2">
      <c r="I52" s="329" t="s">
        <v>523</v>
      </c>
      <c r="J52" s="344">
        <f>K192*0.9</f>
        <v>6.280199979137982E-2</v>
      </c>
      <c r="K52" s="344">
        <f>0.032*$C$87</f>
        <v>7.0547923839999999E-2</v>
      </c>
      <c r="L52" s="344"/>
      <c r="M52" s="345">
        <f t="shared" si="7"/>
        <v>7.0547923839999999E-2</v>
      </c>
      <c r="N52" s="328" t="str">
        <f t="shared" si="8"/>
        <v>EPA</v>
      </c>
    </row>
    <row r="53" spans="9:14" ht="13.5" thickBot="1" x14ac:dyDescent="0.25">
      <c r="I53" s="337" t="s">
        <v>522</v>
      </c>
      <c r="J53" s="346">
        <f>K193*0.9</f>
        <v>2.0933999930459941E-3</v>
      </c>
      <c r="K53" s="346">
        <f>0.0032*$C$87</f>
        <v>7.054792384E-3</v>
      </c>
      <c r="L53" s="346"/>
      <c r="M53" s="347">
        <f t="shared" si="7"/>
        <v>7.054792384E-3</v>
      </c>
      <c r="N53" s="340" t="str">
        <f t="shared" si="8"/>
        <v>EPA</v>
      </c>
    </row>
    <row r="56" spans="9:14" ht="16.5" thickBot="1" x14ac:dyDescent="0.3">
      <c r="I56" s="348" t="s">
        <v>1641</v>
      </c>
    </row>
    <row r="57" spans="9:14" ht="48.75" thickBot="1" x14ac:dyDescent="0.25">
      <c r="I57" s="316" t="s">
        <v>254</v>
      </c>
      <c r="J57" s="317" t="s">
        <v>391</v>
      </c>
      <c r="K57" s="317" t="s">
        <v>1642</v>
      </c>
      <c r="L57" s="318" t="s">
        <v>393</v>
      </c>
      <c r="M57" s="319" t="s">
        <v>1630</v>
      </c>
      <c r="N57" s="320" t="s">
        <v>1631</v>
      </c>
    </row>
    <row r="58" spans="9:14" x14ac:dyDescent="0.2">
      <c r="I58" s="321" t="s">
        <v>259</v>
      </c>
      <c r="J58" s="342"/>
      <c r="K58" s="342"/>
      <c r="L58" s="342"/>
      <c r="M58" s="349"/>
      <c r="N58" s="350"/>
    </row>
    <row r="59" spans="9:14" x14ac:dyDescent="0.2">
      <c r="I59" s="325" t="s">
        <v>470</v>
      </c>
      <c r="J59" s="344">
        <f>K199*0.95</f>
        <v>3.3145499889894901E-3</v>
      </c>
      <c r="K59" s="344">
        <f>0.0016*$C$87</f>
        <v>3.527396192E-3</v>
      </c>
      <c r="L59" s="344"/>
      <c r="M59" s="345">
        <f t="shared" ref="M59:M71" si="9">(IF(K59&gt;0,K59,(IF(J59&gt;0,J59,L59))))</f>
        <v>3.527396192E-3</v>
      </c>
      <c r="N59" s="328" t="str">
        <f t="shared" ref="N59:N71" si="10">IF(M59=J59,"IPCC",(IF(M59=K59,"EPA",(IF(M59=L59,"Average")))))</f>
        <v>EPA</v>
      </c>
    </row>
    <row r="60" spans="9:14" x14ac:dyDescent="0.2">
      <c r="I60" s="325" t="s">
        <v>471</v>
      </c>
      <c r="J60" s="344">
        <f>K200*0.95</f>
        <v>3.3145499889894901E-3</v>
      </c>
      <c r="K60" s="344">
        <f>0.0016*$C$87</f>
        <v>3.527396192E-3</v>
      </c>
      <c r="L60" s="344"/>
      <c r="M60" s="345">
        <f t="shared" si="9"/>
        <v>3.527396192E-3</v>
      </c>
      <c r="N60" s="328" t="str">
        <f t="shared" si="10"/>
        <v>EPA</v>
      </c>
    </row>
    <row r="61" spans="9:14" x14ac:dyDescent="0.2">
      <c r="I61" s="325" t="s">
        <v>459</v>
      </c>
      <c r="J61" s="344">
        <f>K201*0.95</f>
        <v>1.3258199955957961E-3</v>
      </c>
      <c r="K61" s="344">
        <f>0.0006*$C$87</f>
        <v>1.3227735719999998E-3</v>
      </c>
      <c r="L61" s="344"/>
      <c r="M61" s="345">
        <f t="shared" si="9"/>
        <v>1.3227735719999998E-3</v>
      </c>
      <c r="N61" s="328" t="str">
        <f t="shared" si="10"/>
        <v>EPA</v>
      </c>
    </row>
    <row r="62" spans="9:14" x14ac:dyDescent="0.2">
      <c r="I62" s="325" t="s">
        <v>458</v>
      </c>
      <c r="J62" s="344">
        <f>K202*0.9</f>
        <v>2.0933999930459942E-4</v>
      </c>
      <c r="K62" s="344">
        <f>0.0001*$C$87</f>
        <v>2.20462262E-4</v>
      </c>
      <c r="L62" s="344"/>
      <c r="M62" s="345">
        <f t="shared" si="9"/>
        <v>2.20462262E-4</v>
      </c>
      <c r="N62" s="328" t="str">
        <f t="shared" si="10"/>
        <v>EPA</v>
      </c>
    </row>
    <row r="63" spans="9:14" x14ac:dyDescent="0.2">
      <c r="I63" s="325" t="s">
        <v>472</v>
      </c>
      <c r="J63" s="344">
        <f>K204*0.95</f>
        <v>8.838799970638642E-3</v>
      </c>
      <c r="K63" s="344"/>
      <c r="L63" s="344"/>
      <c r="M63" s="345">
        <f t="shared" si="9"/>
        <v>8.838799970638642E-3</v>
      </c>
      <c r="N63" s="328" t="str">
        <f t="shared" si="10"/>
        <v>IPCC</v>
      </c>
    </row>
    <row r="64" spans="9:14" x14ac:dyDescent="0.2">
      <c r="I64" s="325" t="s">
        <v>473</v>
      </c>
      <c r="J64" s="344"/>
      <c r="K64" s="344"/>
      <c r="L64" s="344">
        <f>AVERAGE(M59:M63,M65:M71,M74:M77,M79:M80)</f>
        <v>4.0878267004862915E-3</v>
      </c>
      <c r="M64" s="345">
        <f t="shared" si="9"/>
        <v>4.0878267004862915E-3</v>
      </c>
      <c r="N64" s="328" t="str">
        <f t="shared" si="10"/>
        <v>Average</v>
      </c>
    </row>
    <row r="65" spans="9:14" x14ac:dyDescent="0.2">
      <c r="I65" s="325" t="s">
        <v>468</v>
      </c>
      <c r="J65" s="344">
        <f t="shared" ref="J65:J71" si="11">K206*0.95</f>
        <v>8.838799970638642E-3</v>
      </c>
      <c r="K65" s="344">
        <f>0.0042*$C$87</f>
        <v>9.2594150039999983E-3</v>
      </c>
      <c r="L65" s="344"/>
      <c r="M65" s="345">
        <f t="shared" si="9"/>
        <v>9.2594150039999983E-3</v>
      </c>
      <c r="N65" s="328" t="str">
        <f t="shared" si="10"/>
        <v>EPA</v>
      </c>
    </row>
    <row r="66" spans="9:14" x14ac:dyDescent="0.2">
      <c r="I66" s="325" t="s">
        <v>461</v>
      </c>
      <c r="J66" s="344">
        <f t="shared" si="11"/>
        <v>1.3258199955957961E-3</v>
      </c>
      <c r="K66" s="344">
        <f>0.0006*$C$87</f>
        <v>1.3227735719999998E-3</v>
      </c>
      <c r="L66" s="344"/>
      <c r="M66" s="345">
        <f t="shared" si="9"/>
        <v>1.3227735719999998E-3</v>
      </c>
      <c r="N66" s="328" t="str">
        <f t="shared" si="10"/>
        <v>EPA</v>
      </c>
    </row>
    <row r="67" spans="9:14" x14ac:dyDescent="0.2">
      <c r="I67" s="325" t="s">
        <v>460</v>
      </c>
      <c r="J67" s="344">
        <f t="shared" si="11"/>
        <v>1.3258199955957961E-3</v>
      </c>
      <c r="K67" s="344">
        <f>0.0006*$C$87</f>
        <v>1.3227735719999998E-3</v>
      </c>
      <c r="L67" s="344"/>
      <c r="M67" s="345">
        <f t="shared" si="9"/>
        <v>1.3227735719999998E-3</v>
      </c>
      <c r="N67" s="328" t="str">
        <f t="shared" si="10"/>
        <v>EPA</v>
      </c>
    </row>
    <row r="68" spans="9:14" x14ac:dyDescent="0.2">
      <c r="I68" s="325" t="s">
        <v>462</v>
      </c>
      <c r="J68" s="344">
        <f t="shared" si="11"/>
        <v>1.3258199955957961E-3</v>
      </c>
      <c r="K68" s="344">
        <f>0.0006*$C$87</f>
        <v>1.3227735719999998E-3</v>
      </c>
      <c r="L68" s="344"/>
      <c r="M68" s="345">
        <f t="shared" si="9"/>
        <v>1.3227735719999998E-3</v>
      </c>
      <c r="N68" s="328" t="str">
        <f t="shared" si="10"/>
        <v>EPA</v>
      </c>
    </row>
    <row r="69" spans="9:14" x14ac:dyDescent="0.2">
      <c r="I69" s="325" t="s">
        <v>463</v>
      </c>
      <c r="J69" s="344">
        <f t="shared" si="11"/>
        <v>1.3258199955957961E-3</v>
      </c>
      <c r="K69" s="344">
        <f>0.0006*$C$87</f>
        <v>1.3227735719999998E-3</v>
      </c>
      <c r="L69" s="344"/>
      <c r="M69" s="345">
        <f t="shared" si="9"/>
        <v>1.3227735719999998E-3</v>
      </c>
      <c r="N69" s="328" t="str">
        <f t="shared" si="10"/>
        <v>EPA</v>
      </c>
    </row>
    <row r="70" spans="9:14" x14ac:dyDescent="0.2">
      <c r="I70" s="325" t="s">
        <v>464</v>
      </c>
      <c r="J70" s="344">
        <f t="shared" si="11"/>
        <v>8.838799970638642E-3</v>
      </c>
      <c r="K70" s="344"/>
      <c r="L70" s="344"/>
      <c r="M70" s="345">
        <f t="shared" si="9"/>
        <v>8.838799970638642E-3</v>
      </c>
      <c r="N70" s="328" t="str">
        <f t="shared" si="10"/>
        <v>IPCC</v>
      </c>
    </row>
    <row r="71" spans="9:14" x14ac:dyDescent="0.2">
      <c r="I71" s="325" t="s">
        <v>521</v>
      </c>
      <c r="J71" s="344">
        <f t="shared" si="11"/>
        <v>2.2096999926596604E-4</v>
      </c>
      <c r="K71" s="344">
        <f>0.0001*$C$87</f>
        <v>2.20462262E-4</v>
      </c>
      <c r="L71" s="344"/>
      <c r="M71" s="345">
        <f t="shared" si="9"/>
        <v>2.20462262E-4</v>
      </c>
      <c r="N71" s="328" t="str">
        <f t="shared" si="10"/>
        <v>EPA</v>
      </c>
    </row>
    <row r="72" spans="9:14" x14ac:dyDescent="0.2">
      <c r="I72" s="325"/>
      <c r="J72" s="344"/>
      <c r="K72" s="344"/>
      <c r="L72" s="344"/>
      <c r="M72" s="345"/>
      <c r="N72" s="328"/>
    </row>
    <row r="73" spans="9:14" x14ac:dyDescent="0.2">
      <c r="I73" s="321" t="s">
        <v>265</v>
      </c>
      <c r="J73" s="344"/>
      <c r="K73" s="344"/>
      <c r="L73" s="344"/>
      <c r="M73" s="345"/>
      <c r="N73" s="328"/>
    </row>
    <row r="74" spans="9:14" x14ac:dyDescent="0.2">
      <c r="I74" s="329" t="s">
        <v>466</v>
      </c>
      <c r="J74" s="344">
        <f>K215*0.9</f>
        <v>2.0933999930459942E-4</v>
      </c>
      <c r="K74" s="344">
        <f>0.00063*$C$87</f>
        <v>1.3889122505999999E-3</v>
      </c>
      <c r="L74" s="344"/>
      <c r="M74" s="345">
        <f t="shared" ref="M74:M80" si="12">(IF(K74&gt;0,K74,(IF(J74&gt;0,J74,L74))))</f>
        <v>1.3889122505999999E-3</v>
      </c>
      <c r="N74" s="328" t="str">
        <f t="shared" ref="N74:N80" si="13">IF(M74=J74,"IPCC",(IF(M74=K74,"EPA",(IF(M74=L74,"Average")))))</f>
        <v>EPA</v>
      </c>
    </row>
    <row r="75" spans="9:14" x14ac:dyDescent="0.2">
      <c r="I75" s="329" t="s">
        <v>469</v>
      </c>
      <c r="J75" s="344">
        <f>K216*0.9</f>
        <v>8.3735999721839764E-3</v>
      </c>
      <c r="K75" s="344"/>
      <c r="L75" s="344"/>
      <c r="M75" s="345">
        <f t="shared" si="12"/>
        <v>8.3735999721839764E-3</v>
      </c>
      <c r="N75" s="328" t="str">
        <f t="shared" si="13"/>
        <v>IPCC</v>
      </c>
    </row>
    <row r="76" spans="9:14" x14ac:dyDescent="0.2">
      <c r="I76" s="329" t="s">
        <v>465</v>
      </c>
      <c r="J76" s="344">
        <f>K217*0.9</f>
        <v>4.1867999860919882E-3</v>
      </c>
      <c r="K76" s="344"/>
      <c r="L76" s="344"/>
      <c r="M76" s="345">
        <f t="shared" si="12"/>
        <v>4.1867999860919882E-3</v>
      </c>
      <c r="N76" s="328" t="str">
        <f t="shared" si="13"/>
        <v>IPCC</v>
      </c>
    </row>
    <row r="77" spans="9:14" x14ac:dyDescent="0.2">
      <c r="I77" s="329" t="s">
        <v>474</v>
      </c>
      <c r="J77" s="344">
        <f>K218*0.9</f>
        <v>8.3735999721839764E-3</v>
      </c>
      <c r="K77" s="344">
        <f>0.0036*$C$87</f>
        <v>7.9366414319999995E-3</v>
      </c>
      <c r="L77" s="344"/>
      <c r="M77" s="345">
        <f t="shared" si="12"/>
        <v>7.9366414319999995E-3</v>
      </c>
      <c r="N77" s="328" t="str">
        <f t="shared" si="13"/>
        <v>EPA</v>
      </c>
    </row>
    <row r="78" spans="9:14" x14ac:dyDescent="0.2">
      <c r="I78" s="329" t="s">
        <v>467</v>
      </c>
      <c r="J78" s="344"/>
      <c r="K78" s="344"/>
      <c r="L78" s="344">
        <f>AVERAGE(M59:M63,M65:M71,M74:M77,M79:M80)</f>
        <v>4.0878267004862915E-3</v>
      </c>
      <c r="M78" s="345">
        <f t="shared" si="12"/>
        <v>4.0878267004862915E-3</v>
      </c>
      <c r="N78" s="328" t="str">
        <f t="shared" si="13"/>
        <v>Average</v>
      </c>
    </row>
    <row r="79" spans="9:14" x14ac:dyDescent="0.2">
      <c r="I79" s="329" t="s">
        <v>523</v>
      </c>
      <c r="J79" s="344">
        <f>K219*0.9</f>
        <v>8.3735999721839764E-3</v>
      </c>
      <c r="K79" s="344">
        <f>0.0042*$C$87</f>
        <v>9.2594150039999983E-3</v>
      </c>
      <c r="L79" s="344"/>
      <c r="M79" s="345">
        <f t="shared" si="12"/>
        <v>9.2594150039999983E-3</v>
      </c>
      <c r="N79" s="328" t="str">
        <f t="shared" si="13"/>
        <v>EPA</v>
      </c>
    </row>
    <row r="80" spans="9:14" ht="13.5" thickBot="1" x14ac:dyDescent="0.25">
      <c r="I80" s="337" t="s">
        <v>522</v>
      </c>
      <c r="J80" s="346">
        <f>K220*0.9</f>
        <v>2.0933999930459942E-4</v>
      </c>
      <c r="K80" s="346">
        <f>0.00063*$C$87</f>
        <v>1.3889122505999999E-3</v>
      </c>
      <c r="L80" s="346"/>
      <c r="M80" s="347">
        <f t="shared" si="12"/>
        <v>1.3889122505999999E-3</v>
      </c>
      <c r="N80" s="340" t="str">
        <f t="shared" si="13"/>
        <v>EPA</v>
      </c>
    </row>
    <row r="82" spans="1:21" x14ac:dyDescent="0.2">
      <c r="I82" s="351"/>
      <c r="J82" s="352"/>
    </row>
    <row r="83" spans="1:21" x14ac:dyDescent="0.2">
      <c r="A83" s="353"/>
      <c r="B83" s="353"/>
      <c r="C83" s="353"/>
      <c r="D83" s="353"/>
      <c r="E83" s="353"/>
      <c r="F83" s="353"/>
      <c r="G83" s="353"/>
      <c r="H83" s="353"/>
      <c r="I83" s="354"/>
      <c r="J83" s="354"/>
      <c r="K83" s="353"/>
      <c r="L83" s="353"/>
      <c r="M83" s="353"/>
      <c r="N83" s="353"/>
      <c r="O83" s="353"/>
      <c r="P83" s="353"/>
      <c r="Q83" s="353"/>
      <c r="R83" s="353"/>
      <c r="S83" s="353"/>
      <c r="T83" s="353"/>
      <c r="U83" s="353"/>
    </row>
    <row r="84" spans="1:21" x14ac:dyDescent="0.2">
      <c r="I84" s="351"/>
      <c r="J84" s="352"/>
    </row>
    <row r="85" spans="1:21" ht="15.75" thickBot="1" x14ac:dyDescent="0.3">
      <c r="B85" s="355" t="s">
        <v>1643</v>
      </c>
    </row>
    <row r="86" spans="1:21" ht="15" x14ac:dyDescent="0.25">
      <c r="B86" s="387" t="s">
        <v>1644</v>
      </c>
      <c r="C86" s="388">
        <v>1055.05585</v>
      </c>
      <c r="D86" s="389" t="s">
        <v>1645</v>
      </c>
    </row>
    <row r="87" spans="1:21" ht="15.75" thickBot="1" x14ac:dyDescent="0.3">
      <c r="B87" s="390" t="s">
        <v>1646</v>
      </c>
      <c r="C87" s="391">
        <v>2.2046226199999999</v>
      </c>
      <c r="D87" s="392" t="s">
        <v>1647</v>
      </c>
    </row>
    <row r="88" spans="1:21" x14ac:dyDescent="0.2">
      <c r="C88" s="184" t="s">
        <v>1649</v>
      </c>
      <c r="D88" s="385" t="s">
        <v>1763</v>
      </c>
    </row>
    <row r="89" spans="1:21" ht="15" x14ac:dyDescent="0.25">
      <c r="B89" s="355" t="s">
        <v>1648</v>
      </c>
      <c r="C89" s="244" t="s">
        <v>1650</v>
      </c>
      <c r="D89" s="385" t="s">
        <v>1764</v>
      </c>
      <c r="N89" s="336" t="s">
        <v>479</v>
      </c>
    </row>
    <row r="90" spans="1:21" ht="15" x14ac:dyDescent="0.25">
      <c r="B90" s="356" t="s">
        <v>1649</v>
      </c>
      <c r="C90" s="357"/>
      <c r="D90" s="357"/>
      <c r="E90" s="358"/>
      <c r="G90" s="359" t="s">
        <v>1650</v>
      </c>
      <c r="H90" s="360"/>
      <c r="I90" s="361"/>
      <c r="N90" s="362" t="s">
        <v>478</v>
      </c>
    </row>
    <row r="91" spans="1:21" ht="51.75" x14ac:dyDescent="0.25">
      <c r="B91" s="356" t="s">
        <v>1651</v>
      </c>
      <c r="C91" s="363" t="s">
        <v>1652</v>
      </c>
      <c r="D91" s="363" t="s">
        <v>1653</v>
      </c>
      <c r="E91" s="364"/>
      <c r="F91" s="365"/>
      <c r="G91" s="366" t="s">
        <v>1651</v>
      </c>
      <c r="H91" s="366" t="s">
        <v>1654</v>
      </c>
      <c r="I91" s="366" t="s">
        <v>1655</v>
      </c>
    </row>
    <row r="92" spans="1:21" ht="15" x14ac:dyDescent="0.25">
      <c r="B92" s="367" t="s">
        <v>1656</v>
      </c>
      <c r="C92" s="367" t="s">
        <v>1657</v>
      </c>
      <c r="D92" s="367" t="s">
        <v>1658</v>
      </c>
      <c r="E92" s="368"/>
      <c r="G92" s="369" t="s">
        <v>1659</v>
      </c>
      <c r="H92" s="369" t="s">
        <v>1660</v>
      </c>
      <c r="I92" s="369" t="s">
        <v>1661</v>
      </c>
    </row>
    <row r="93" spans="1:21" ht="15" x14ac:dyDescent="0.25">
      <c r="B93" s="357" t="s">
        <v>1662</v>
      </c>
      <c r="C93" s="357">
        <v>25.09</v>
      </c>
      <c r="D93" s="357">
        <v>103.69</v>
      </c>
      <c r="E93" s="368"/>
      <c r="G93" s="369" t="s">
        <v>1663</v>
      </c>
      <c r="H93" s="369" t="s">
        <v>1664</v>
      </c>
      <c r="I93" s="369" t="s">
        <v>1665</v>
      </c>
    </row>
    <row r="94" spans="1:21" ht="15" x14ac:dyDescent="0.25">
      <c r="B94" s="357" t="s">
        <v>1666</v>
      </c>
      <c r="C94" s="357">
        <v>24.93</v>
      </c>
      <c r="D94" s="357">
        <v>93.28</v>
      </c>
      <c r="E94" s="368"/>
      <c r="G94" s="369" t="s">
        <v>1667</v>
      </c>
      <c r="H94" s="369" t="s">
        <v>1668</v>
      </c>
      <c r="I94" s="369" t="s">
        <v>1669</v>
      </c>
    </row>
    <row r="95" spans="1:21" ht="15" customHeight="1" x14ac:dyDescent="0.25">
      <c r="B95" s="357" t="s">
        <v>1670</v>
      </c>
      <c r="C95" s="357">
        <v>17.25</v>
      </c>
      <c r="D95" s="357">
        <v>97.17</v>
      </c>
      <c r="E95" s="368"/>
      <c r="G95" s="369" t="s">
        <v>1671</v>
      </c>
      <c r="H95" s="369" t="s">
        <v>1668</v>
      </c>
      <c r="I95" s="369" t="s">
        <v>1669</v>
      </c>
    </row>
    <row r="96" spans="1:21" ht="15" x14ac:dyDescent="0.25">
      <c r="B96" s="357" t="s">
        <v>1672</v>
      </c>
      <c r="C96" s="357">
        <v>14.21</v>
      </c>
      <c r="D96" s="357">
        <v>97.72</v>
      </c>
      <c r="E96" s="368"/>
      <c r="G96" s="369" t="s">
        <v>1673</v>
      </c>
      <c r="H96" s="369" t="s">
        <v>1674</v>
      </c>
      <c r="I96" s="369" t="s">
        <v>1675</v>
      </c>
    </row>
    <row r="97" spans="2:12" ht="15" customHeight="1" x14ac:dyDescent="0.25">
      <c r="B97" s="357" t="s">
        <v>1676</v>
      </c>
      <c r="C97" s="357">
        <v>24.8</v>
      </c>
      <c r="D97" s="357">
        <v>113.67</v>
      </c>
      <c r="E97" s="368"/>
      <c r="G97" s="369" t="s">
        <v>1677</v>
      </c>
      <c r="H97" s="369" t="s">
        <v>1674</v>
      </c>
      <c r="I97" s="369" t="s">
        <v>1675</v>
      </c>
    </row>
    <row r="98" spans="2:12" ht="15" x14ac:dyDescent="0.25">
      <c r="B98" s="357" t="s">
        <v>1678</v>
      </c>
      <c r="C98" s="357">
        <v>21.39</v>
      </c>
      <c r="D98" s="357">
        <v>94.27</v>
      </c>
      <c r="E98" s="368"/>
      <c r="G98" s="369" t="s">
        <v>1679</v>
      </c>
      <c r="H98" s="369" t="s">
        <v>1680</v>
      </c>
      <c r="I98" s="369" t="s">
        <v>1665</v>
      </c>
    </row>
    <row r="99" spans="2:12" ht="15" x14ac:dyDescent="0.25">
      <c r="B99" s="357" t="s">
        <v>1681</v>
      </c>
      <c r="C99" s="357">
        <v>26.28</v>
      </c>
      <c r="D99" s="357">
        <v>93.9</v>
      </c>
      <c r="E99" s="368"/>
      <c r="G99" s="369" t="s">
        <v>1682</v>
      </c>
      <c r="H99" s="369" t="s">
        <v>1683</v>
      </c>
      <c r="I99" s="369" t="s">
        <v>1665</v>
      </c>
    </row>
    <row r="100" spans="2:12" ht="15" x14ac:dyDescent="0.25">
      <c r="B100" s="357" t="s">
        <v>1684</v>
      </c>
      <c r="C100" s="357">
        <v>22.35</v>
      </c>
      <c r="D100" s="357">
        <v>94.67</v>
      </c>
      <c r="E100" s="368"/>
      <c r="G100" s="369" t="s">
        <v>1685</v>
      </c>
      <c r="H100" s="369" t="s">
        <v>1674</v>
      </c>
      <c r="I100" s="369" t="s">
        <v>1675</v>
      </c>
    </row>
    <row r="101" spans="2:12" ht="15" x14ac:dyDescent="0.25">
      <c r="B101" s="357" t="s">
        <v>1686</v>
      </c>
      <c r="C101" s="357">
        <v>19.73</v>
      </c>
      <c r="D101" s="357">
        <v>95.52</v>
      </c>
      <c r="E101" s="368"/>
      <c r="G101" s="369" t="s">
        <v>1687</v>
      </c>
      <c r="H101" s="369" t="s">
        <v>1688</v>
      </c>
      <c r="I101" s="369" t="s">
        <v>1689</v>
      </c>
    </row>
    <row r="102" spans="2:12" ht="15" x14ac:dyDescent="0.25">
      <c r="B102" s="367" t="s">
        <v>1690</v>
      </c>
      <c r="C102" s="367" t="s">
        <v>1691</v>
      </c>
      <c r="D102" s="367" t="s">
        <v>1658</v>
      </c>
      <c r="E102" s="368"/>
      <c r="G102" s="369" t="s">
        <v>1692</v>
      </c>
      <c r="H102" s="369" t="s">
        <v>1693</v>
      </c>
      <c r="I102" s="369" t="s">
        <v>1694</v>
      </c>
    </row>
    <row r="103" spans="2:12" ht="15" x14ac:dyDescent="0.25">
      <c r="B103" s="357" t="s">
        <v>1695</v>
      </c>
      <c r="C103" s="357" t="s">
        <v>1696</v>
      </c>
      <c r="D103" s="357">
        <v>53.06</v>
      </c>
      <c r="E103" s="368"/>
      <c r="G103" s="369" t="s">
        <v>1697</v>
      </c>
      <c r="H103" s="369" t="s">
        <v>1698</v>
      </c>
      <c r="I103" s="369" t="s">
        <v>1699</v>
      </c>
    </row>
    <row r="104" spans="2:12" ht="15" x14ac:dyDescent="0.25">
      <c r="B104" s="367" t="s">
        <v>1700</v>
      </c>
      <c r="C104" s="367" t="s">
        <v>1701</v>
      </c>
      <c r="D104" s="367" t="s">
        <v>1658</v>
      </c>
      <c r="E104" s="368"/>
      <c r="I104" s="370"/>
    </row>
    <row r="105" spans="2:12" ht="15" customHeight="1" x14ac:dyDescent="0.25">
      <c r="B105" s="357" t="s">
        <v>1702</v>
      </c>
      <c r="C105" s="357">
        <v>0.13900000000000001</v>
      </c>
      <c r="D105" s="357">
        <v>73.25</v>
      </c>
      <c r="E105" s="368"/>
    </row>
    <row r="106" spans="2:12" ht="15" x14ac:dyDescent="0.25">
      <c r="B106" s="357" t="s">
        <v>1703</v>
      </c>
      <c r="C106" s="357">
        <v>0.13800000000000001</v>
      </c>
      <c r="D106" s="357">
        <v>73.959999999999994</v>
      </c>
      <c r="E106" s="368"/>
      <c r="L106" s="31"/>
    </row>
    <row r="107" spans="2:12" ht="15" x14ac:dyDescent="0.25">
      <c r="B107" s="357" t="s">
        <v>1704</v>
      </c>
      <c r="C107" s="357">
        <v>0.14599999999999999</v>
      </c>
      <c r="D107" s="357">
        <v>75.040000000000006</v>
      </c>
      <c r="E107" s="368"/>
    </row>
    <row r="108" spans="2:12" ht="15" x14ac:dyDescent="0.25">
      <c r="B108" s="357" t="s">
        <v>1705</v>
      </c>
      <c r="C108" s="357">
        <v>0.14000000000000001</v>
      </c>
      <c r="D108" s="357">
        <v>72.930000000000007</v>
      </c>
      <c r="E108" s="368"/>
      <c r="H108" s="429" t="s">
        <v>1706</v>
      </c>
      <c r="I108" s="430"/>
      <c r="J108" s="430"/>
      <c r="K108" s="430"/>
      <c r="L108" s="430"/>
    </row>
    <row r="109" spans="2:12" ht="15" x14ac:dyDescent="0.25">
      <c r="B109" s="357" t="s">
        <v>1707</v>
      </c>
      <c r="C109" s="357">
        <v>0.15</v>
      </c>
      <c r="D109" s="357">
        <v>75.099999999999994</v>
      </c>
      <c r="E109" s="368"/>
      <c r="H109" s="431" t="s">
        <v>2288</v>
      </c>
      <c r="I109" s="432" t="s">
        <v>1765</v>
      </c>
      <c r="J109" s="433"/>
      <c r="K109" s="433"/>
      <c r="L109" s="430"/>
    </row>
    <row r="110" spans="2:12" ht="23.25" x14ac:dyDescent="0.25">
      <c r="B110" s="357" t="s">
        <v>1708</v>
      </c>
      <c r="C110" s="357">
        <v>0.13800000000000001</v>
      </c>
      <c r="D110" s="357">
        <v>74</v>
      </c>
      <c r="E110" s="368"/>
      <c r="H110" s="434" t="s">
        <v>2284</v>
      </c>
      <c r="I110" s="430"/>
      <c r="J110" s="430"/>
      <c r="K110" s="433"/>
      <c r="L110" s="430"/>
    </row>
    <row r="111" spans="2:12" ht="15" customHeight="1" x14ac:dyDescent="0.25">
      <c r="B111" s="357" t="s">
        <v>1709</v>
      </c>
      <c r="C111" s="357">
        <v>0.13500000000000001</v>
      </c>
      <c r="D111" s="357">
        <v>75.2</v>
      </c>
      <c r="E111" s="368"/>
      <c r="H111" s="490" t="s">
        <v>2269</v>
      </c>
      <c r="I111" s="490"/>
      <c r="J111" s="490"/>
      <c r="K111" s="490"/>
      <c r="L111" s="490"/>
    </row>
    <row r="112" spans="2:12" ht="51.75" x14ac:dyDescent="0.25">
      <c r="B112" s="357" t="s">
        <v>1710</v>
      </c>
      <c r="C112" s="357">
        <v>9.1999999999999998E-2</v>
      </c>
      <c r="D112" s="357">
        <v>61.71</v>
      </c>
      <c r="E112" s="368"/>
      <c r="H112" s="446" t="s">
        <v>2270</v>
      </c>
      <c r="I112" s="446" t="s">
        <v>2271</v>
      </c>
      <c r="J112" s="447" t="s">
        <v>2272</v>
      </c>
      <c r="K112" s="428" t="s">
        <v>2283</v>
      </c>
      <c r="L112" s="448" t="s">
        <v>2273</v>
      </c>
    </row>
    <row r="113" spans="2:12" ht="15" x14ac:dyDescent="0.25">
      <c r="B113" s="357" t="s">
        <v>1711</v>
      </c>
      <c r="C113" s="357">
        <v>9.0999999999999998E-2</v>
      </c>
      <c r="D113" s="357">
        <v>62.87</v>
      </c>
      <c r="E113" s="368"/>
      <c r="H113" s="425" t="s">
        <v>2256</v>
      </c>
      <c r="I113" s="426" t="s">
        <v>48</v>
      </c>
      <c r="J113" s="427">
        <v>93.3</v>
      </c>
      <c r="K113" s="435">
        <f t="shared" ref="K113:K124" si="14">J113*2.20462</f>
        <v>205.69104599999997</v>
      </c>
      <c r="L113" s="425" t="s">
        <v>1387</v>
      </c>
    </row>
    <row r="114" spans="2:12" ht="15" x14ac:dyDescent="0.25">
      <c r="B114" s="357" t="s">
        <v>1712</v>
      </c>
      <c r="C114" s="357">
        <v>9.0999999999999998E-2</v>
      </c>
      <c r="D114" s="357">
        <v>67.77</v>
      </c>
      <c r="E114" s="368"/>
      <c r="H114" s="425" t="s">
        <v>2257</v>
      </c>
      <c r="I114" s="426" t="s">
        <v>51</v>
      </c>
      <c r="J114" s="427">
        <v>73.16</v>
      </c>
      <c r="K114" s="435">
        <f t="shared" si="14"/>
        <v>161.28999919999998</v>
      </c>
      <c r="L114" s="425" t="s">
        <v>1387</v>
      </c>
    </row>
    <row r="115" spans="2:12" s="371" customFormat="1" x14ac:dyDescent="0.2">
      <c r="B115" s="357" t="s">
        <v>1713</v>
      </c>
      <c r="C115" s="357">
        <v>6.8000000000000005E-2</v>
      </c>
      <c r="D115" s="357">
        <v>59.6</v>
      </c>
      <c r="E115" s="372"/>
      <c r="H115" s="425" t="s">
        <v>2258</v>
      </c>
      <c r="I115" s="426" t="s">
        <v>2274</v>
      </c>
      <c r="J115" s="427">
        <v>7.71</v>
      </c>
      <c r="K115" s="435">
        <f t="shared" si="14"/>
        <v>16.9976202</v>
      </c>
      <c r="L115" s="425" t="s">
        <v>1387</v>
      </c>
    </row>
    <row r="116" spans="2:12" ht="15" x14ac:dyDescent="0.25">
      <c r="B116" s="357" t="s">
        <v>1714</v>
      </c>
      <c r="C116" s="357">
        <v>8.4000000000000005E-2</v>
      </c>
      <c r="D116" s="357">
        <v>68.44</v>
      </c>
      <c r="E116" s="368"/>
      <c r="H116" s="425" t="s">
        <v>2259</v>
      </c>
      <c r="I116" s="426" t="s">
        <v>71</v>
      </c>
      <c r="J116" s="427">
        <v>70.900000000000006</v>
      </c>
      <c r="K116" s="435">
        <f t="shared" si="14"/>
        <v>156.307558</v>
      </c>
      <c r="L116" s="425" t="s">
        <v>1387</v>
      </c>
    </row>
    <row r="117" spans="2:12" ht="15" customHeight="1" x14ac:dyDescent="0.25">
      <c r="B117" s="357" t="s">
        <v>1715</v>
      </c>
      <c r="C117" s="357">
        <v>5.8000000000000003E-2</v>
      </c>
      <c r="D117" s="357">
        <v>65.959999999999994</v>
      </c>
      <c r="E117" s="368"/>
      <c r="H117" s="425" t="s">
        <v>1709</v>
      </c>
      <c r="I117" s="426" t="s">
        <v>81</v>
      </c>
      <c r="J117" s="427">
        <v>72.3</v>
      </c>
      <c r="K117" s="435">
        <f t="shared" si="14"/>
        <v>159.39402599999997</v>
      </c>
      <c r="L117" s="425" t="s">
        <v>1387</v>
      </c>
    </row>
    <row r="118" spans="2:12" ht="15" x14ac:dyDescent="0.25">
      <c r="B118" s="357" t="s">
        <v>1716</v>
      </c>
      <c r="C118" s="357">
        <v>9.9000000000000005E-2</v>
      </c>
      <c r="D118" s="357">
        <v>64.94</v>
      </c>
      <c r="E118" s="368"/>
      <c r="H118" s="425" t="s">
        <v>2260</v>
      </c>
      <c r="I118" s="426" t="s">
        <v>2275</v>
      </c>
      <c r="J118" s="427">
        <v>97.7</v>
      </c>
      <c r="K118" s="435">
        <f t="shared" si="14"/>
        <v>215.39137399999998</v>
      </c>
      <c r="L118" s="425" t="s">
        <v>1387</v>
      </c>
    </row>
    <row r="119" spans="2:12" ht="15" customHeight="1" x14ac:dyDescent="0.25">
      <c r="B119" s="357" t="s">
        <v>1717</v>
      </c>
      <c r="C119" s="357">
        <v>0.10299999999999999</v>
      </c>
      <c r="D119" s="357">
        <v>68.86</v>
      </c>
      <c r="E119" s="368"/>
      <c r="H119" s="425" t="s">
        <v>1673</v>
      </c>
      <c r="I119" s="426" t="s">
        <v>2276</v>
      </c>
      <c r="J119" s="427">
        <v>41.69</v>
      </c>
      <c r="K119" s="435">
        <f t="shared" si="14"/>
        <v>91.91060779999998</v>
      </c>
      <c r="L119" s="425" t="s">
        <v>1387</v>
      </c>
    </row>
    <row r="120" spans="2:12" ht="15" x14ac:dyDescent="0.25">
      <c r="B120" s="357" t="s">
        <v>1718</v>
      </c>
      <c r="C120" s="357">
        <v>0.10299999999999999</v>
      </c>
      <c r="D120" s="357">
        <v>64.77</v>
      </c>
      <c r="E120" s="368"/>
      <c r="H120" s="425" t="s">
        <v>1663</v>
      </c>
      <c r="I120" s="426" t="s">
        <v>44</v>
      </c>
      <c r="J120" s="427">
        <v>53.07</v>
      </c>
      <c r="K120" s="435">
        <f t="shared" si="14"/>
        <v>116.99918339999999</v>
      </c>
      <c r="L120" s="425" t="s">
        <v>1387</v>
      </c>
    </row>
    <row r="121" spans="2:12" ht="15" x14ac:dyDescent="0.25">
      <c r="B121" s="357" t="s">
        <v>1719</v>
      </c>
      <c r="C121" s="357">
        <v>0.105</v>
      </c>
      <c r="D121" s="357">
        <v>68.72</v>
      </c>
      <c r="E121" s="368"/>
      <c r="H121" s="425" t="s">
        <v>1725</v>
      </c>
      <c r="I121" s="426" t="s">
        <v>70</v>
      </c>
      <c r="J121" s="427">
        <v>102.1</v>
      </c>
      <c r="K121" s="435">
        <f t="shared" si="14"/>
        <v>225.09170199999997</v>
      </c>
      <c r="L121" s="425" t="s">
        <v>1387</v>
      </c>
    </row>
    <row r="122" spans="2:12" ht="15" x14ac:dyDescent="0.25">
      <c r="B122" s="357" t="s">
        <v>1720</v>
      </c>
      <c r="C122" s="357">
        <v>0.125</v>
      </c>
      <c r="D122" s="357">
        <v>68.02</v>
      </c>
      <c r="E122" s="368"/>
      <c r="H122" s="425" t="s">
        <v>1741</v>
      </c>
      <c r="I122" s="426" t="s">
        <v>510</v>
      </c>
      <c r="J122" s="427">
        <v>63.07</v>
      </c>
      <c r="K122" s="435">
        <f t="shared" si="14"/>
        <v>139.04538339999999</v>
      </c>
      <c r="L122" s="425" t="s">
        <v>1387</v>
      </c>
    </row>
    <row r="123" spans="2:12" ht="64.5" x14ac:dyDescent="0.25">
      <c r="B123" s="357" t="s">
        <v>1721</v>
      </c>
      <c r="C123" s="357">
        <v>0.11</v>
      </c>
      <c r="D123" s="357">
        <v>66.88</v>
      </c>
      <c r="E123" s="368"/>
      <c r="H123" s="425" t="s">
        <v>2261</v>
      </c>
      <c r="I123" s="426" t="s">
        <v>2277</v>
      </c>
      <c r="J123" s="427">
        <v>93.3</v>
      </c>
      <c r="K123" s="435">
        <f t="shared" si="14"/>
        <v>205.69104599999997</v>
      </c>
      <c r="L123" s="425" t="s">
        <v>477</v>
      </c>
    </row>
    <row r="124" spans="2:12" ht="26.25" customHeight="1" x14ac:dyDescent="0.25">
      <c r="B124" s="357" t="s">
        <v>1722</v>
      </c>
      <c r="C124" s="357">
        <v>0.13900000000000001</v>
      </c>
      <c r="D124" s="357">
        <v>76.22</v>
      </c>
      <c r="E124" s="368"/>
      <c r="H124" s="425" t="s">
        <v>2262</v>
      </c>
      <c r="I124" s="426" t="s">
        <v>66</v>
      </c>
      <c r="J124" s="427">
        <v>78.790000000000006</v>
      </c>
      <c r="K124" s="435">
        <f t="shared" si="14"/>
        <v>173.70200979999998</v>
      </c>
      <c r="L124" s="425" t="s">
        <v>1387</v>
      </c>
    </row>
    <row r="125" spans="2:12" ht="64.5" x14ac:dyDescent="0.25">
      <c r="B125" s="357" t="s">
        <v>1723</v>
      </c>
      <c r="C125" s="357">
        <v>0.11</v>
      </c>
      <c r="D125" s="357">
        <v>70.02</v>
      </c>
      <c r="E125" s="368"/>
      <c r="H125" s="425" t="s">
        <v>2263</v>
      </c>
      <c r="I125" s="426" t="s">
        <v>2278</v>
      </c>
      <c r="J125" s="427" t="s">
        <v>2279</v>
      </c>
      <c r="K125" s="435"/>
      <c r="L125" s="425" t="s">
        <v>2280</v>
      </c>
    </row>
    <row r="126" spans="2:12" ht="64.5" x14ac:dyDescent="0.25">
      <c r="B126" s="357" t="s">
        <v>1724</v>
      </c>
      <c r="C126" s="357">
        <v>0.125</v>
      </c>
      <c r="D126" s="357">
        <v>71.02</v>
      </c>
      <c r="E126" s="368"/>
      <c r="H126" s="425" t="s">
        <v>2264</v>
      </c>
      <c r="I126" s="426" t="s">
        <v>2281</v>
      </c>
      <c r="J126" s="427" t="s">
        <v>2279</v>
      </c>
      <c r="K126" s="435"/>
      <c r="L126" s="425" t="s">
        <v>2280</v>
      </c>
    </row>
    <row r="127" spans="2:12" ht="15" x14ac:dyDescent="0.25">
      <c r="B127" s="357" t="s">
        <v>1725</v>
      </c>
      <c r="C127" s="357">
        <v>0.14299999999999999</v>
      </c>
      <c r="D127" s="357">
        <v>102.41</v>
      </c>
      <c r="E127" s="368"/>
      <c r="H127" s="425" t="s">
        <v>2265</v>
      </c>
      <c r="I127" s="426" t="s">
        <v>53</v>
      </c>
      <c r="J127" s="427">
        <v>97.2</v>
      </c>
      <c r="K127" s="435">
        <f>J127*2.20462</f>
        <v>214.289064</v>
      </c>
      <c r="L127" s="425" t="s">
        <v>1387</v>
      </c>
    </row>
    <row r="128" spans="2:12" ht="15" x14ac:dyDescent="0.25">
      <c r="B128" s="357" t="s">
        <v>1726</v>
      </c>
      <c r="C128" s="357">
        <v>0.125</v>
      </c>
      <c r="D128" s="357">
        <v>72.34</v>
      </c>
      <c r="E128" s="368"/>
      <c r="H128" s="425" t="s">
        <v>2266</v>
      </c>
      <c r="I128" s="426" t="s">
        <v>480</v>
      </c>
      <c r="J128" s="427">
        <v>85.97</v>
      </c>
      <c r="K128" s="435">
        <f>J128*2.20462</f>
        <v>189.53118139999998</v>
      </c>
      <c r="L128" s="425" t="s">
        <v>1387</v>
      </c>
    </row>
    <row r="129" spans="2:13" ht="64.5" x14ac:dyDescent="0.25">
      <c r="B129" s="357" t="s">
        <v>1727</v>
      </c>
      <c r="C129" s="357">
        <v>0.13900000000000001</v>
      </c>
      <c r="D129" s="357">
        <v>74.540000000000006</v>
      </c>
      <c r="E129" s="368"/>
      <c r="H129" s="425" t="s">
        <v>2267</v>
      </c>
      <c r="I129" s="426" t="s">
        <v>2282</v>
      </c>
      <c r="J129" s="427">
        <v>93.3</v>
      </c>
      <c r="K129" s="435">
        <f>J129*2.20462</f>
        <v>205.69104599999997</v>
      </c>
      <c r="L129" s="425" t="s">
        <v>477</v>
      </c>
    </row>
    <row r="130" spans="2:13" ht="15" x14ac:dyDescent="0.25">
      <c r="B130" s="357" t="s">
        <v>1728</v>
      </c>
      <c r="C130" s="357">
        <v>0.14799999999999999</v>
      </c>
      <c r="D130" s="357">
        <v>74.92</v>
      </c>
      <c r="E130" s="368"/>
      <c r="H130" s="425" t="s">
        <v>2268</v>
      </c>
      <c r="I130" s="426" t="s">
        <v>78</v>
      </c>
      <c r="J130" s="427">
        <v>95.25</v>
      </c>
      <c r="K130" s="435">
        <f>J130*2.20462</f>
        <v>209.99005499999998</v>
      </c>
      <c r="L130" s="425" t="s">
        <v>1387</v>
      </c>
    </row>
    <row r="131" spans="2:13" ht="15" customHeight="1" x14ac:dyDescent="0.25">
      <c r="B131" s="357" t="s">
        <v>1729</v>
      </c>
      <c r="C131" s="357">
        <v>0.14399999999999999</v>
      </c>
      <c r="D131" s="357">
        <v>74.27</v>
      </c>
      <c r="E131" s="368"/>
      <c r="H131" s="491" t="s">
        <v>2287</v>
      </c>
      <c r="I131" s="491"/>
      <c r="J131" s="491"/>
      <c r="K131" s="491"/>
      <c r="L131" s="491"/>
    </row>
    <row r="132" spans="2:13" ht="15" x14ac:dyDescent="0.25">
      <c r="B132" s="357" t="s">
        <v>1730</v>
      </c>
      <c r="C132" s="357">
        <v>0.125</v>
      </c>
      <c r="D132" s="357">
        <v>70.22</v>
      </c>
      <c r="E132" s="368"/>
      <c r="H132" s="445" t="s">
        <v>2285</v>
      </c>
      <c r="I132" s="445"/>
      <c r="J132" s="445"/>
      <c r="K132" s="445"/>
      <c r="L132" s="445"/>
    </row>
    <row r="133" spans="2:13" ht="15" x14ac:dyDescent="0.25">
      <c r="B133" s="357" t="s">
        <v>1731</v>
      </c>
      <c r="C133" s="357">
        <v>0.12</v>
      </c>
      <c r="D133" s="357">
        <v>69.25</v>
      </c>
      <c r="E133" s="368"/>
      <c r="H133" s="440" t="s">
        <v>2286</v>
      </c>
      <c r="I133" s="441"/>
      <c r="J133" s="441"/>
      <c r="K133" s="442"/>
      <c r="L133" s="443"/>
    </row>
    <row r="134" spans="2:13" ht="15" x14ac:dyDescent="0.25">
      <c r="B134" s="357" t="s">
        <v>1732</v>
      </c>
      <c r="C134" s="357">
        <v>0.13500000000000001</v>
      </c>
      <c r="D134" s="357">
        <v>72.22</v>
      </c>
      <c r="E134" s="368"/>
      <c r="H134" s="437"/>
      <c r="I134" s="438"/>
      <c r="J134" s="438"/>
      <c r="K134" s="439"/>
      <c r="L134" s="433"/>
    </row>
    <row r="135" spans="2:13" ht="15" x14ac:dyDescent="0.25">
      <c r="B135" s="357" t="s">
        <v>1733</v>
      </c>
      <c r="C135" s="357">
        <v>0.158</v>
      </c>
      <c r="D135" s="357">
        <v>75.36</v>
      </c>
      <c r="E135" s="368"/>
      <c r="H135" s="436"/>
      <c r="I135" s="444"/>
      <c r="J135" s="35"/>
      <c r="K135" s="35"/>
      <c r="L135" s="35"/>
      <c r="M135" s="31"/>
    </row>
    <row r="136" spans="2:13" ht="15.75" customHeight="1" x14ac:dyDescent="0.25">
      <c r="B136" s="357" t="s">
        <v>1734</v>
      </c>
      <c r="C136" s="357">
        <v>0.13800000000000001</v>
      </c>
      <c r="D136" s="357">
        <v>74.540000000000006</v>
      </c>
      <c r="E136" s="368"/>
      <c r="H136" s="436"/>
      <c r="I136" s="449"/>
      <c r="J136" s="449"/>
      <c r="K136" s="449"/>
      <c r="L136" s="35"/>
      <c r="M136" s="31"/>
    </row>
    <row r="137" spans="2:13" ht="15" x14ac:dyDescent="0.25">
      <c r="B137" s="367" t="s">
        <v>1735</v>
      </c>
      <c r="C137" s="367" t="s">
        <v>1657</v>
      </c>
      <c r="D137" s="367" t="s">
        <v>1658</v>
      </c>
      <c r="E137" s="368"/>
      <c r="H137" s="35"/>
      <c r="I137" s="449"/>
      <c r="J137" s="449"/>
      <c r="K137" s="449"/>
      <c r="L137" s="35"/>
      <c r="M137" s="31"/>
    </row>
    <row r="138" spans="2:13" ht="15" x14ac:dyDescent="0.25">
      <c r="B138" s="357" t="s">
        <v>1673</v>
      </c>
      <c r="C138" s="357">
        <v>9.9529999999999994</v>
      </c>
      <c r="D138" s="357">
        <v>90.7</v>
      </c>
      <c r="E138" s="368"/>
      <c r="H138" s="35"/>
      <c r="I138" s="449"/>
      <c r="J138" s="449"/>
      <c r="K138" s="449"/>
      <c r="L138" s="35"/>
      <c r="M138" s="31"/>
    </row>
    <row r="139" spans="2:13" ht="15" x14ac:dyDescent="0.25">
      <c r="B139" s="357" t="s">
        <v>1677</v>
      </c>
      <c r="C139" s="357">
        <v>28</v>
      </c>
      <c r="D139" s="357">
        <v>85.97</v>
      </c>
      <c r="E139" s="368"/>
      <c r="H139" s="35"/>
      <c r="I139" s="449"/>
      <c r="J139" s="449"/>
      <c r="K139" s="449"/>
      <c r="L139" s="35"/>
      <c r="M139" s="31"/>
    </row>
    <row r="140" spans="2:13" ht="15" x14ac:dyDescent="0.25">
      <c r="B140" s="357" t="s">
        <v>1736</v>
      </c>
      <c r="C140" s="357">
        <v>38</v>
      </c>
      <c r="D140" s="357">
        <v>75</v>
      </c>
      <c r="E140" s="368"/>
      <c r="H140" s="35"/>
      <c r="I140" s="449"/>
      <c r="J140" s="449"/>
      <c r="K140" s="449"/>
      <c r="L140" s="35"/>
      <c r="M140" s="31"/>
    </row>
    <row r="141" spans="2:13" ht="15" x14ac:dyDescent="0.25">
      <c r="B141" s="357" t="s">
        <v>1725</v>
      </c>
      <c r="C141" s="357">
        <v>30</v>
      </c>
      <c r="D141" s="357">
        <v>102.41</v>
      </c>
      <c r="E141" s="368"/>
    </row>
    <row r="142" spans="2:13" ht="15.75" thickBot="1" x14ac:dyDescent="0.3">
      <c r="B142" s="367" t="s">
        <v>1737</v>
      </c>
      <c r="C142" s="367" t="s">
        <v>1691</v>
      </c>
      <c r="D142" s="367" t="s">
        <v>1658</v>
      </c>
      <c r="E142" s="368"/>
      <c r="I142" s="373" t="s">
        <v>1738</v>
      </c>
    </row>
    <row r="143" spans="2:13" ht="36.75" x14ac:dyDescent="0.25">
      <c r="B143" s="357" t="s">
        <v>1679</v>
      </c>
      <c r="C143" s="357" t="s">
        <v>1739</v>
      </c>
      <c r="D143" s="357">
        <v>274.32</v>
      </c>
      <c r="E143" s="368"/>
      <c r="I143" s="316" t="s">
        <v>254</v>
      </c>
      <c r="J143" s="317" t="s">
        <v>373</v>
      </c>
      <c r="K143" s="374" t="s">
        <v>374</v>
      </c>
    </row>
    <row r="144" spans="2:13" ht="15" x14ac:dyDescent="0.25">
      <c r="B144" s="357" t="s">
        <v>1682</v>
      </c>
      <c r="C144" s="357" t="s">
        <v>1740</v>
      </c>
      <c r="D144" s="357">
        <v>46.85</v>
      </c>
      <c r="E144" s="368"/>
      <c r="I144" s="321" t="s">
        <v>259</v>
      </c>
      <c r="J144" s="322"/>
      <c r="K144" s="375"/>
    </row>
    <row r="145" spans="2:11" ht="15" x14ac:dyDescent="0.25">
      <c r="B145" s="357" t="s">
        <v>1741</v>
      </c>
      <c r="C145" s="357" t="s">
        <v>1742</v>
      </c>
      <c r="D145" s="357">
        <v>61.46</v>
      </c>
      <c r="E145" s="368"/>
      <c r="I145" s="325" t="s">
        <v>470</v>
      </c>
      <c r="J145" s="376">
        <v>94600</v>
      </c>
      <c r="K145" s="377">
        <f>J145*$C$87*$C$86/1000000</f>
        <v>220.03959926905674</v>
      </c>
    </row>
    <row r="146" spans="2:11" ht="15" x14ac:dyDescent="0.25">
      <c r="B146" s="357" t="s">
        <v>1743</v>
      </c>
      <c r="C146" s="357" t="s">
        <v>1744</v>
      </c>
      <c r="D146" s="357">
        <v>59</v>
      </c>
      <c r="E146" s="368"/>
      <c r="I146" s="325" t="s">
        <v>471</v>
      </c>
      <c r="J146" s="376">
        <v>96100</v>
      </c>
      <c r="K146" s="377">
        <f>J146*$C$87*$C$86/1000000</f>
        <v>223.52859925746671</v>
      </c>
    </row>
    <row r="147" spans="2:11" ht="15" x14ac:dyDescent="0.25">
      <c r="B147" s="367" t="s">
        <v>1745</v>
      </c>
      <c r="C147" s="367" t="s">
        <v>1657</v>
      </c>
      <c r="D147" s="367" t="s">
        <v>1658</v>
      </c>
      <c r="E147" s="368"/>
      <c r="I147" s="325" t="s">
        <v>459</v>
      </c>
      <c r="J147" s="376"/>
      <c r="K147" s="377"/>
    </row>
    <row r="148" spans="2:11" ht="15" x14ac:dyDescent="0.25">
      <c r="B148" s="357" t="s">
        <v>1746</v>
      </c>
      <c r="C148" s="357">
        <v>17.48</v>
      </c>
      <c r="D148" s="357">
        <v>93.8</v>
      </c>
      <c r="E148" s="368"/>
      <c r="I148" s="325" t="s">
        <v>458</v>
      </c>
      <c r="J148" s="376">
        <v>56100</v>
      </c>
      <c r="K148" s="377">
        <f>J148*$C$87*$C$86/1000000</f>
        <v>130.48859956653362</v>
      </c>
    </row>
    <row r="149" spans="2:11" ht="15" x14ac:dyDescent="0.25">
      <c r="B149" s="357" t="s">
        <v>1747</v>
      </c>
      <c r="C149" s="357">
        <v>8.25</v>
      </c>
      <c r="D149" s="357">
        <v>118.17</v>
      </c>
      <c r="E149" s="368"/>
      <c r="I149" s="329" t="s">
        <v>467</v>
      </c>
      <c r="J149" s="376"/>
      <c r="K149" s="377"/>
    </row>
    <row r="150" spans="2:11" ht="15" x14ac:dyDescent="0.25">
      <c r="B150" s="357" t="s">
        <v>1748</v>
      </c>
      <c r="C150" s="357">
        <v>8</v>
      </c>
      <c r="D150" s="357">
        <v>111.84</v>
      </c>
      <c r="E150" s="368"/>
      <c r="I150" s="325" t="s">
        <v>472</v>
      </c>
      <c r="J150" s="376">
        <v>91700</v>
      </c>
      <c r="K150" s="377">
        <f>J150*$C$87*$C$86/1000000</f>
        <v>213.29419929146405</v>
      </c>
    </row>
    <row r="151" spans="2:11" ht="15" x14ac:dyDescent="0.25">
      <c r="B151" s="357" t="s">
        <v>1749</v>
      </c>
      <c r="C151" s="357">
        <v>10.39</v>
      </c>
      <c r="D151" s="357">
        <v>105.51</v>
      </c>
      <c r="E151" s="368"/>
      <c r="I151" s="325" t="s">
        <v>473</v>
      </c>
      <c r="J151" s="376"/>
      <c r="K151" s="377"/>
    </row>
    <row r="152" spans="2:11" ht="15" x14ac:dyDescent="0.25">
      <c r="B152" s="367" t="s">
        <v>1750</v>
      </c>
      <c r="C152" s="367" t="s">
        <v>1691</v>
      </c>
      <c r="D152" s="367" t="s">
        <v>1658</v>
      </c>
      <c r="E152" s="368"/>
      <c r="I152" s="325" t="s">
        <v>468</v>
      </c>
      <c r="J152" s="376"/>
      <c r="K152" s="377"/>
    </row>
    <row r="153" spans="2:11" ht="15" x14ac:dyDescent="0.25">
      <c r="B153" s="357" t="s">
        <v>1751</v>
      </c>
      <c r="C153" s="357" t="s">
        <v>1752</v>
      </c>
      <c r="D153" s="357">
        <v>52.07</v>
      </c>
      <c r="E153" s="368"/>
      <c r="I153" s="325" t="s">
        <v>461</v>
      </c>
      <c r="J153" s="376">
        <v>97500</v>
      </c>
      <c r="K153" s="377">
        <f>J153*$C$87*$C$86/1000000</f>
        <v>226.78499924664936</v>
      </c>
    </row>
    <row r="154" spans="2:11" ht="15" x14ac:dyDescent="0.25">
      <c r="B154" s="357" t="s">
        <v>1753</v>
      </c>
      <c r="C154" s="357" t="s">
        <v>1754</v>
      </c>
      <c r="D154" s="357">
        <v>52.07</v>
      </c>
      <c r="E154" s="368"/>
      <c r="I154" s="325" t="s">
        <v>460</v>
      </c>
      <c r="J154" s="376">
        <v>77400</v>
      </c>
      <c r="K154" s="377">
        <f>J154*$C$87*$C$86/1000000</f>
        <v>180.03239940195547</v>
      </c>
    </row>
    <row r="155" spans="2:11" ht="15" x14ac:dyDescent="0.25">
      <c r="B155" s="367" t="s">
        <v>1755</v>
      </c>
      <c r="C155" s="367" t="s">
        <v>1701</v>
      </c>
      <c r="D155" s="367" t="s">
        <v>1658</v>
      </c>
      <c r="E155" s="368"/>
      <c r="I155" s="325" t="s">
        <v>462</v>
      </c>
      <c r="J155" s="376">
        <v>71500</v>
      </c>
      <c r="K155" s="377">
        <f>J155*$C$87*$C$86/1000000</f>
        <v>166.30899944754287</v>
      </c>
    </row>
    <row r="156" spans="2:11" ht="15" x14ac:dyDescent="0.25">
      <c r="B156" s="357" t="s">
        <v>1714</v>
      </c>
      <c r="C156" s="357">
        <v>8.4000000000000005E-2</v>
      </c>
      <c r="D156" s="357">
        <v>68.44</v>
      </c>
      <c r="E156" s="368"/>
      <c r="I156" s="325" t="s">
        <v>463</v>
      </c>
      <c r="J156" s="376">
        <v>71900</v>
      </c>
      <c r="K156" s="377">
        <f>J156*$C$87*$C$86/1000000</f>
        <v>167.23939944445218</v>
      </c>
    </row>
    <row r="157" spans="2:11" ht="15" x14ac:dyDescent="0.25">
      <c r="B157" s="357" t="s">
        <v>1756</v>
      </c>
      <c r="C157" s="357">
        <v>0.128</v>
      </c>
      <c r="D157" s="357">
        <v>73.84</v>
      </c>
      <c r="E157" s="368"/>
      <c r="I157" s="325" t="s">
        <v>464</v>
      </c>
      <c r="J157" s="376">
        <v>73300</v>
      </c>
      <c r="K157" s="377">
        <f>J157*$C$87*$C$86/1000000</f>
        <v>170.49579943363486</v>
      </c>
    </row>
    <row r="158" spans="2:11" ht="15" x14ac:dyDescent="0.25">
      <c r="B158" s="357" t="s">
        <v>1757</v>
      </c>
      <c r="C158" s="357">
        <v>0.125</v>
      </c>
      <c r="D158" s="357">
        <v>71.06</v>
      </c>
      <c r="E158" s="368"/>
      <c r="I158" s="325" t="s">
        <v>521</v>
      </c>
      <c r="J158" s="2"/>
      <c r="K158" s="60"/>
    </row>
    <row r="159" spans="2:11" ht="15" x14ac:dyDescent="0.25">
      <c r="B159" s="357" t="s">
        <v>1758</v>
      </c>
      <c r="C159" s="357">
        <v>0.12</v>
      </c>
      <c r="D159" s="357">
        <v>81.55</v>
      </c>
      <c r="E159" s="368"/>
      <c r="I159" s="325"/>
      <c r="J159" s="376"/>
      <c r="K159" s="377"/>
    </row>
    <row r="160" spans="2:11" x14ac:dyDescent="0.2">
      <c r="I160" s="321" t="s">
        <v>265</v>
      </c>
      <c r="J160" s="376"/>
      <c r="K160" s="377"/>
    </row>
    <row r="161" spans="9:11" x14ac:dyDescent="0.2">
      <c r="I161" s="329" t="s">
        <v>466</v>
      </c>
      <c r="J161" s="376">
        <v>54600</v>
      </c>
      <c r="K161" s="377">
        <f t="shared" ref="K161:K166" si="15">J161*$C$87*$C$86/1000000</f>
        <v>126.99959957812365</v>
      </c>
    </row>
    <row r="162" spans="9:11" x14ac:dyDescent="0.2">
      <c r="I162" s="329" t="s">
        <v>469</v>
      </c>
      <c r="J162" s="376">
        <v>100000</v>
      </c>
      <c r="K162" s="377">
        <f t="shared" si="15"/>
        <v>232.59999922733269</v>
      </c>
    </row>
    <row r="163" spans="9:11" x14ac:dyDescent="0.2">
      <c r="I163" s="329" t="s">
        <v>465</v>
      </c>
      <c r="J163" s="376">
        <v>95300</v>
      </c>
      <c r="K163" s="377">
        <f t="shared" si="15"/>
        <v>221.66779926364802</v>
      </c>
    </row>
    <row r="164" spans="9:11" x14ac:dyDescent="0.2">
      <c r="I164" s="329" t="s">
        <v>474</v>
      </c>
      <c r="J164" s="376">
        <v>112000</v>
      </c>
      <c r="K164" s="377">
        <f t="shared" si="15"/>
        <v>260.51199913461261</v>
      </c>
    </row>
    <row r="165" spans="9:11" x14ac:dyDescent="0.2">
      <c r="I165" s="329" t="s">
        <v>523</v>
      </c>
      <c r="J165" s="376">
        <v>100000</v>
      </c>
      <c r="K165" s="377">
        <f t="shared" si="15"/>
        <v>232.59999922733269</v>
      </c>
    </row>
    <row r="166" spans="9:11" ht="13.5" thickBot="1" x14ac:dyDescent="0.25">
      <c r="I166" s="337" t="s">
        <v>522</v>
      </c>
      <c r="J166" s="378">
        <v>54600</v>
      </c>
      <c r="K166" s="379">
        <f t="shared" si="15"/>
        <v>126.99959957812365</v>
      </c>
    </row>
    <row r="169" spans="9:11" ht="13.5" thickBot="1" x14ac:dyDescent="0.25">
      <c r="I169" s="373" t="s">
        <v>1759</v>
      </c>
    </row>
    <row r="170" spans="9:11" ht="36" x14ac:dyDescent="0.2">
      <c r="I170" s="316" t="s">
        <v>254</v>
      </c>
      <c r="J170" s="317" t="s">
        <v>256</v>
      </c>
      <c r="K170" s="374" t="s">
        <v>389</v>
      </c>
    </row>
    <row r="171" spans="9:11" x14ac:dyDescent="0.2">
      <c r="I171" s="321" t="s">
        <v>259</v>
      </c>
      <c r="J171" s="322"/>
      <c r="K171" s="375"/>
    </row>
    <row r="172" spans="9:11" x14ac:dyDescent="0.2">
      <c r="I172" s="325" t="s">
        <v>470</v>
      </c>
      <c r="J172" s="322">
        <v>1</v>
      </c>
      <c r="K172" s="380">
        <f>J172*$C$87*$C$86/1000000</f>
        <v>2.3259999922733269E-3</v>
      </c>
    </row>
    <row r="173" spans="9:11" x14ac:dyDescent="0.2">
      <c r="I173" s="325" t="s">
        <v>471</v>
      </c>
      <c r="J173" s="322">
        <v>1</v>
      </c>
      <c r="K173" s="380">
        <f>J173*$C$87*$C$86/1000000</f>
        <v>2.3259999922733269E-3</v>
      </c>
    </row>
    <row r="174" spans="9:11" x14ac:dyDescent="0.2">
      <c r="I174" s="325" t="s">
        <v>459</v>
      </c>
      <c r="J174" s="322">
        <v>3</v>
      </c>
      <c r="K174" s="380">
        <f>J174*$C$87*$C$86/1000000</f>
        <v>6.9779999768199794E-3</v>
      </c>
    </row>
    <row r="175" spans="9:11" x14ac:dyDescent="0.2">
      <c r="I175" s="325" t="s">
        <v>458</v>
      </c>
      <c r="J175" s="322">
        <v>1</v>
      </c>
      <c r="K175" s="380">
        <f>J175*$C$87*$C$86/1000000</f>
        <v>2.3259999922733269E-3</v>
      </c>
    </row>
    <row r="176" spans="9:11" x14ac:dyDescent="0.2">
      <c r="I176" s="329" t="s">
        <v>467</v>
      </c>
      <c r="J176" s="322"/>
      <c r="K176" s="380"/>
    </row>
    <row r="177" spans="9:11" x14ac:dyDescent="0.2">
      <c r="I177" s="325" t="s">
        <v>472</v>
      </c>
      <c r="J177" s="322">
        <v>30</v>
      </c>
      <c r="K177" s="380">
        <f>J177*$C$87*$C$86/1000000</f>
        <v>6.9779999768199791E-2</v>
      </c>
    </row>
    <row r="178" spans="9:11" x14ac:dyDescent="0.2">
      <c r="I178" s="325" t="s">
        <v>473</v>
      </c>
      <c r="J178" s="322"/>
      <c r="K178" s="380"/>
    </row>
    <row r="179" spans="9:11" x14ac:dyDescent="0.2">
      <c r="I179" s="325" t="s">
        <v>468</v>
      </c>
      <c r="J179" s="322">
        <v>30</v>
      </c>
      <c r="K179" s="380">
        <f t="shared" ref="K179:K185" si="16">J179*$C$87*$C$86/1000000</f>
        <v>6.9779999768199791E-2</v>
      </c>
    </row>
    <row r="180" spans="9:11" x14ac:dyDescent="0.2">
      <c r="I180" s="325" t="s">
        <v>461</v>
      </c>
      <c r="J180" s="322">
        <v>3</v>
      </c>
      <c r="K180" s="380">
        <f t="shared" si="16"/>
        <v>6.9779999768199794E-3</v>
      </c>
    </row>
    <row r="181" spans="9:11" x14ac:dyDescent="0.2">
      <c r="I181" s="325" t="s">
        <v>460</v>
      </c>
      <c r="J181" s="322">
        <v>3</v>
      </c>
      <c r="K181" s="380">
        <f t="shared" si="16"/>
        <v>6.9779999768199794E-3</v>
      </c>
    </row>
    <row r="182" spans="9:11" x14ac:dyDescent="0.2">
      <c r="I182" s="325" t="s">
        <v>462</v>
      </c>
      <c r="J182" s="322">
        <v>3</v>
      </c>
      <c r="K182" s="380">
        <f t="shared" si="16"/>
        <v>6.9779999768199794E-3</v>
      </c>
    </row>
    <row r="183" spans="9:11" x14ac:dyDescent="0.2">
      <c r="I183" s="325" t="s">
        <v>463</v>
      </c>
      <c r="J183" s="322">
        <v>3</v>
      </c>
      <c r="K183" s="380">
        <f t="shared" si="16"/>
        <v>6.9779999768199794E-3</v>
      </c>
    </row>
    <row r="184" spans="9:11" x14ac:dyDescent="0.2">
      <c r="I184" s="325" t="s">
        <v>464</v>
      </c>
      <c r="J184" s="322">
        <v>30</v>
      </c>
      <c r="K184" s="380">
        <f t="shared" si="16"/>
        <v>6.9779999768199791E-2</v>
      </c>
    </row>
    <row r="185" spans="9:11" x14ac:dyDescent="0.2">
      <c r="I185" s="325" t="s">
        <v>521</v>
      </c>
      <c r="J185" s="342">
        <v>1</v>
      </c>
      <c r="K185" s="381">
        <f t="shared" si="16"/>
        <v>2.3259999922733269E-3</v>
      </c>
    </row>
    <row r="186" spans="9:11" x14ac:dyDescent="0.2">
      <c r="I186" s="325"/>
      <c r="J186" s="322"/>
      <c r="K186" s="380"/>
    </row>
    <row r="187" spans="9:11" x14ac:dyDescent="0.2">
      <c r="I187" s="321" t="s">
        <v>265</v>
      </c>
      <c r="J187" s="322"/>
      <c r="K187" s="380"/>
    </row>
    <row r="188" spans="9:11" x14ac:dyDescent="0.2">
      <c r="I188" s="329" t="s">
        <v>466</v>
      </c>
      <c r="J188" s="322">
        <v>1</v>
      </c>
      <c r="K188" s="380">
        <f t="shared" ref="K188:K193" si="17">J188*$C$87*$C$86/1000000</f>
        <v>2.3259999922733269E-3</v>
      </c>
    </row>
    <row r="189" spans="9:11" x14ac:dyDescent="0.2">
      <c r="I189" s="329" t="s">
        <v>469</v>
      </c>
      <c r="J189" s="322">
        <v>30</v>
      </c>
      <c r="K189" s="380">
        <f t="shared" si="17"/>
        <v>6.9779999768199791E-2</v>
      </c>
    </row>
    <row r="190" spans="9:11" x14ac:dyDescent="0.2">
      <c r="I190" s="329" t="s">
        <v>465</v>
      </c>
      <c r="J190" s="322">
        <v>3</v>
      </c>
      <c r="K190" s="380">
        <f t="shared" si="17"/>
        <v>6.9779999768199794E-3</v>
      </c>
    </row>
    <row r="191" spans="9:11" x14ac:dyDescent="0.2">
      <c r="I191" s="329" t="s">
        <v>474</v>
      </c>
      <c r="J191" s="322">
        <v>30</v>
      </c>
      <c r="K191" s="380">
        <f t="shared" si="17"/>
        <v>6.9779999768199791E-2</v>
      </c>
    </row>
    <row r="192" spans="9:11" x14ac:dyDescent="0.2">
      <c r="I192" s="329" t="s">
        <v>523</v>
      </c>
      <c r="J192" s="322">
        <v>30</v>
      </c>
      <c r="K192" s="380">
        <f t="shared" si="17"/>
        <v>6.9779999768199791E-2</v>
      </c>
    </row>
    <row r="193" spans="9:11" ht="13.5" thickBot="1" x14ac:dyDescent="0.25">
      <c r="I193" s="337" t="s">
        <v>522</v>
      </c>
      <c r="J193" s="382">
        <v>1</v>
      </c>
      <c r="K193" s="383">
        <f t="shared" si="17"/>
        <v>2.3259999922733269E-3</v>
      </c>
    </row>
    <row r="196" spans="9:11" ht="13.5" thickBot="1" x14ac:dyDescent="0.25">
      <c r="I196" s="373" t="s">
        <v>1760</v>
      </c>
    </row>
    <row r="197" spans="9:11" ht="36" x14ac:dyDescent="0.2">
      <c r="I197" s="316" t="s">
        <v>254</v>
      </c>
      <c r="J197" s="317" t="s">
        <v>257</v>
      </c>
      <c r="K197" s="374" t="s">
        <v>1761</v>
      </c>
    </row>
    <row r="198" spans="9:11" x14ac:dyDescent="0.2">
      <c r="I198" s="321" t="s">
        <v>259</v>
      </c>
      <c r="J198" s="322"/>
      <c r="K198" s="375"/>
    </row>
    <row r="199" spans="9:11" x14ac:dyDescent="0.2">
      <c r="I199" s="325" t="s">
        <v>470</v>
      </c>
      <c r="J199" s="322">
        <v>1.5</v>
      </c>
      <c r="K199" s="380">
        <f>J199*$C$87*$C$86/1000000</f>
        <v>3.4889999884099897E-3</v>
      </c>
    </row>
    <row r="200" spans="9:11" x14ac:dyDescent="0.2">
      <c r="I200" s="325" t="s">
        <v>471</v>
      </c>
      <c r="J200" s="322">
        <v>1.5</v>
      </c>
      <c r="K200" s="380">
        <f>J200*$C$87*$C$86/1000000</f>
        <v>3.4889999884099897E-3</v>
      </c>
    </row>
    <row r="201" spans="9:11" x14ac:dyDescent="0.2">
      <c r="I201" s="325" t="s">
        <v>459</v>
      </c>
      <c r="J201" s="322">
        <v>0.6</v>
      </c>
      <c r="K201" s="380">
        <f>J201*$C$87*$C$86/1000000</f>
        <v>1.3955999953639961E-3</v>
      </c>
    </row>
    <row r="202" spans="9:11" x14ac:dyDescent="0.2">
      <c r="I202" s="325" t="s">
        <v>458</v>
      </c>
      <c r="J202" s="322">
        <v>0.1</v>
      </c>
      <c r="K202" s="380">
        <f>J202*$C$87*$C$86/1000000</f>
        <v>2.3259999922733269E-4</v>
      </c>
    </row>
    <row r="203" spans="9:11" x14ac:dyDescent="0.2">
      <c r="I203" s="329" t="s">
        <v>467</v>
      </c>
      <c r="J203" s="322"/>
      <c r="K203" s="380"/>
    </row>
    <row r="204" spans="9:11" x14ac:dyDescent="0.2">
      <c r="I204" s="325" t="s">
        <v>472</v>
      </c>
      <c r="J204" s="322">
        <v>4</v>
      </c>
      <c r="K204" s="380">
        <f>J204*$C$87*$C$86/1000000</f>
        <v>9.3039999690933076E-3</v>
      </c>
    </row>
    <row r="205" spans="9:11" x14ac:dyDescent="0.2">
      <c r="I205" s="325" t="s">
        <v>473</v>
      </c>
      <c r="J205" s="322"/>
      <c r="K205" s="380"/>
    </row>
    <row r="206" spans="9:11" x14ac:dyDescent="0.2">
      <c r="I206" s="325" t="s">
        <v>468</v>
      </c>
      <c r="J206" s="322">
        <v>4</v>
      </c>
      <c r="K206" s="380">
        <f t="shared" ref="K206:K212" si="18">J206*$C$87*$C$86/1000000</f>
        <v>9.3039999690933076E-3</v>
      </c>
    </row>
    <row r="207" spans="9:11" x14ac:dyDescent="0.2">
      <c r="I207" s="325" t="s">
        <v>461</v>
      </c>
      <c r="J207" s="322">
        <v>0.6</v>
      </c>
      <c r="K207" s="380">
        <f t="shared" si="18"/>
        <v>1.3955999953639961E-3</v>
      </c>
    </row>
    <row r="208" spans="9:11" x14ac:dyDescent="0.2">
      <c r="I208" s="325" t="s">
        <v>460</v>
      </c>
      <c r="J208" s="322">
        <v>0.6</v>
      </c>
      <c r="K208" s="380">
        <f t="shared" si="18"/>
        <v>1.3955999953639961E-3</v>
      </c>
    </row>
    <row r="209" spans="9:11" x14ac:dyDescent="0.2">
      <c r="I209" s="325" t="s">
        <v>462</v>
      </c>
      <c r="J209" s="322">
        <v>0.6</v>
      </c>
      <c r="K209" s="380">
        <f t="shared" si="18"/>
        <v>1.3955999953639961E-3</v>
      </c>
    </row>
    <row r="210" spans="9:11" x14ac:dyDescent="0.2">
      <c r="I210" s="325" t="s">
        <v>463</v>
      </c>
      <c r="J210" s="322">
        <v>0.6</v>
      </c>
      <c r="K210" s="380">
        <f t="shared" si="18"/>
        <v>1.3955999953639961E-3</v>
      </c>
    </row>
    <row r="211" spans="9:11" x14ac:dyDescent="0.2">
      <c r="I211" s="325" t="s">
        <v>464</v>
      </c>
      <c r="J211" s="322">
        <v>4</v>
      </c>
      <c r="K211" s="380">
        <f t="shared" si="18"/>
        <v>9.3039999690933076E-3</v>
      </c>
    </row>
    <row r="212" spans="9:11" x14ac:dyDescent="0.2">
      <c r="I212" s="325" t="s">
        <v>521</v>
      </c>
      <c r="J212" s="342">
        <v>0.1</v>
      </c>
      <c r="K212" s="381">
        <f t="shared" si="18"/>
        <v>2.3259999922733269E-4</v>
      </c>
    </row>
    <row r="213" spans="9:11" x14ac:dyDescent="0.2">
      <c r="I213" s="325"/>
      <c r="J213" s="322"/>
      <c r="K213" s="380"/>
    </row>
    <row r="214" spans="9:11" x14ac:dyDescent="0.2">
      <c r="I214" s="321" t="s">
        <v>265</v>
      </c>
      <c r="J214" s="322"/>
      <c r="K214" s="380"/>
    </row>
    <row r="215" spans="9:11" x14ac:dyDescent="0.2">
      <c r="I215" s="329" t="s">
        <v>466</v>
      </c>
      <c r="J215" s="322">
        <v>0.1</v>
      </c>
      <c r="K215" s="380">
        <f t="shared" ref="K215:K220" si="19">J215*$C$87*$C$86/1000000</f>
        <v>2.3259999922733269E-4</v>
      </c>
    </row>
    <row r="216" spans="9:11" x14ac:dyDescent="0.2">
      <c r="I216" s="329" t="s">
        <v>469</v>
      </c>
      <c r="J216" s="322">
        <v>4</v>
      </c>
      <c r="K216" s="380">
        <f t="shared" si="19"/>
        <v>9.3039999690933076E-3</v>
      </c>
    </row>
    <row r="217" spans="9:11" x14ac:dyDescent="0.2">
      <c r="I217" s="329" t="s">
        <v>465</v>
      </c>
      <c r="J217" s="322">
        <v>2</v>
      </c>
      <c r="K217" s="380">
        <f t="shared" si="19"/>
        <v>4.6519999845466538E-3</v>
      </c>
    </row>
    <row r="218" spans="9:11" x14ac:dyDescent="0.2">
      <c r="I218" s="329" t="s">
        <v>474</v>
      </c>
      <c r="J218" s="322">
        <v>4</v>
      </c>
      <c r="K218" s="380">
        <f t="shared" si="19"/>
        <v>9.3039999690933076E-3</v>
      </c>
    </row>
    <row r="219" spans="9:11" x14ac:dyDescent="0.2">
      <c r="I219" s="329" t="s">
        <v>523</v>
      </c>
      <c r="J219" s="322">
        <v>4</v>
      </c>
      <c r="K219" s="380">
        <f t="shared" si="19"/>
        <v>9.3039999690933076E-3</v>
      </c>
    </row>
    <row r="220" spans="9:11" ht="13.5" thickBot="1" x14ac:dyDescent="0.25">
      <c r="I220" s="337" t="s">
        <v>522</v>
      </c>
      <c r="J220" s="382">
        <v>0.1</v>
      </c>
      <c r="K220" s="383">
        <f t="shared" si="19"/>
        <v>2.3259999922733269E-4</v>
      </c>
    </row>
  </sheetData>
  <mergeCells count="4">
    <mergeCell ref="C4:F8"/>
    <mergeCell ref="B26:G30"/>
    <mergeCell ref="H111:L111"/>
    <mergeCell ref="H131:L131"/>
  </mergeCells>
  <hyperlinks>
    <hyperlink ref="N90" r:id="rId1"/>
    <hyperlink ref="D89" r:id="rId2"/>
    <hyperlink ref="D88" r:id="rId3"/>
    <hyperlink ref="I109" r:id="rId4"/>
  </hyperlinks>
  <pageMargins left="0.5" right="0.5" top="0.5" bottom="0.5" header="0.3" footer="0.3"/>
  <pageSetup scale="38" fitToHeight="0" orientation="landscape" r:id="rId5"/>
  <headerFooter>
    <oddFooter>&amp;R&amp;A Page &amp;P of &amp;N</oddFooter>
  </headerFooter>
  <rowBreaks count="1" manualBreakCount="1">
    <brk id="84" max="16383" man="1"/>
  </rowBreaks>
  <drawing r:id="rId6"/>
  <legacy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202"/>
  <sheetViews>
    <sheetView zoomScale="90" zoomScaleNormal="90" workbookViewId="0">
      <selection sqref="A1:B1"/>
    </sheetView>
  </sheetViews>
  <sheetFormatPr defaultRowHeight="12.75" x14ac:dyDescent="0.2"/>
  <cols>
    <col min="1" max="1" width="50.7109375" customWidth="1"/>
    <col min="2" max="2" width="16.42578125" customWidth="1"/>
    <col min="3" max="3" width="3.42578125" customWidth="1"/>
    <col min="4" max="4" width="43.42578125" customWidth="1"/>
    <col min="5" max="5" width="22.140625" customWidth="1"/>
    <col min="6" max="6" width="25.42578125" customWidth="1"/>
    <col min="7" max="7" width="25.85546875" customWidth="1"/>
    <col min="8" max="8" width="3.28515625" customWidth="1"/>
    <col min="9" max="9" width="19" customWidth="1"/>
    <col min="10" max="10" width="3.28515625" customWidth="1"/>
    <col min="11" max="11" width="14.42578125" customWidth="1"/>
    <col min="12" max="12" width="17.7109375" customWidth="1"/>
    <col min="13" max="13" width="3.28515625" customWidth="1"/>
    <col min="14" max="14" width="12" customWidth="1"/>
    <col min="15" max="15" width="14.140625" customWidth="1"/>
  </cols>
  <sheetData>
    <row r="1" spans="1:15" x14ac:dyDescent="0.2">
      <c r="A1" s="492" t="s">
        <v>249</v>
      </c>
      <c r="B1" s="492"/>
      <c r="D1" s="492" t="s">
        <v>249</v>
      </c>
      <c r="E1" s="492"/>
      <c r="F1" s="492"/>
      <c r="G1" s="492"/>
      <c r="I1" s="105" t="s">
        <v>249</v>
      </c>
      <c r="K1" s="492" t="s">
        <v>249</v>
      </c>
      <c r="L1" s="492"/>
      <c r="N1" s="492" t="s">
        <v>249</v>
      </c>
      <c r="O1" s="492"/>
    </row>
    <row r="2" spans="1:15" x14ac:dyDescent="0.2">
      <c r="A2" s="492" t="s">
        <v>2489</v>
      </c>
      <c r="B2" s="492"/>
      <c r="D2" s="492" t="s">
        <v>250</v>
      </c>
      <c r="E2" s="492"/>
      <c r="F2" s="492"/>
      <c r="G2" s="492"/>
      <c r="H2" s="14"/>
      <c r="I2" s="105" t="s">
        <v>251</v>
      </c>
      <c r="K2" s="492" t="s">
        <v>252</v>
      </c>
      <c r="L2" s="492"/>
      <c r="N2" s="492" t="s">
        <v>253</v>
      </c>
      <c r="O2" s="492"/>
    </row>
    <row r="3" spans="1:15" s="14" customFormat="1" ht="42.75" customHeight="1" x14ac:dyDescent="0.25">
      <c r="A3" s="16"/>
      <c r="B3" s="17" t="s">
        <v>385</v>
      </c>
      <c r="D3" s="18" t="s">
        <v>254</v>
      </c>
      <c r="E3" s="18" t="s">
        <v>255</v>
      </c>
      <c r="F3" s="18" t="s">
        <v>377</v>
      </c>
      <c r="G3" s="18" t="s">
        <v>376</v>
      </c>
      <c r="H3"/>
      <c r="I3" s="44" t="s">
        <v>383</v>
      </c>
      <c r="K3" s="19" t="s">
        <v>384</v>
      </c>
      <c r="L3" s="20" t="s">
        <v>385</v>
      </c>
      <c r="N3" s="19" t="s">
        <v>386</v>
      </c>
      <c r="O3" s="20" t="s">
        <v>385</v>
      </c>
    </row>
    <row r="4" spans="1:15" s="14" customFormat="1" ht="15" customHeight="1" x14ac:dyDescent="0.2">
      <c r="A4" s="19" t="s">
        <v>258</v>
      </c>
      <c r="B4" s="21">
        <f>SUM(B5:B10)</f>
        <v>24933584943.839436</v>
      </c>
      <c r="D4" s="19" t="s">
        <v>259</v>
      </c>
      <c r="F4" s="19" t="s">
        <v>379</v>
      </c>
      <c r="G4" s="19" t="s">
        <v>378</v>
      </c>
      <c r="H4" s="1"/>
    </row>
    <row r="5" spans="1:15" x14ac:dyDescent="0.2">
      <c r="A5" t="s">
        <v>395</v>
      </c>
      <c r="B5" s="22">
        <f>I17</f>
        <v>4352010990.6520023</v>
      </c>
      <c r="D5" s="25" t="s">
        <v>470</v>
      </c>
      <c r="E5" s="15" t="s">
        <v>48</v>
      </c>
      <c r="F5" s="1">
        <f>'Form 923 Generation and Fuel Da'!T1769-'Form 923 Generation and Fuel Da'!W1769</f>
        <v>0</v>
      </c>
      <c r="G5" s="1">
        <f>'Form 923 Generation and Fuel Da'!T1769</f>
        <v>12304437</v>
      </c>
      <c r="H5" s="1"/>
      <c r="I5" s="23">
        <f>F5*'GWPs &amp; EFs'!$N$5</f>
        <v>0</v>
      </c>
      <c r="K5" s="23">
        <f>G5*'GWPs &amp; EFs'!$M$32</f>
        <v>298393.04150221433</v>
      </c>
      <c r="L5" s="23">
        <f>K5*'GWPs &amp; EFs'!$D$11</f>
        <v>7459826.0375553584</v>
      </c>
      <c r="N5" s="23">
        <f>G5*'GWPs &amp; EFs'!$M$59</f>
        <v>43402.624218503901</v>
      </c>
      <c r="O5" s="23">
        <f>N5*'GWPs &amp; EFs'!$E$11</f>
        <v>12933982.017114162</v>
      </c>
    </row>
    <row r="6" spans="1:15" x14ac:dyDescent="0.2">
      <c r="A6" t="s">
        <v>394</v>
      </c>
      <c r="B6" s="1">
        <f>'EPA Part 75 data'!I354*2000</f>
        <v>20402336933.999996</v>
      </c>
      <c r="D6" s="25" t="s">
        <v>471</v>
      </c>
      <c r="E6" s="15" t="s">
        <v>53</v>
      </c>
      <c r="F6" s="1">
        <f>'Form 923 Generation and Fuel Da'!T1770-'Form 923 Generation and Fuel Da'!W1770</f>
        <v>0</v>
      </c>
      <c r="G6" s="1">
        <f>'Form 923 Generation and Fuel Da'!T1770</f>
        <v>0</v>
      </c>
      <c r="I6" s="23">
        <f>F6*'GWPs &amp; EFs'!$N$6</f>
        <v>0</v>
      </c>
      <c r="K6" s="23">
        <f>G6*'GWPs &amp; EFs'!$M$33</f>
        <v>0</v>
      </c>
      <c r="L6" s="23">
        <f>K6*'GWPs &amp; EFs'!$D$11</f>
        <v>0</v>
      </c>
      <c r="N6" s="23">
        <f>G6*'GWPs &amp; EFs'!$M$60</f>
        <v>0</v>
      </c>
      <c r="O6" s="23">
        <f>N6*'GWPs &amp; EFs'!$E$11</f>
        <v>0</v>
      </c>
    </row>
    <row r="7" spans="1:15" x14ac:dyDescent="0.2">
      <c r="A7" t="s">
        <v>260</v>
      </c>
      <c r="B7" s="22">
        <f>L17</f>
        <v>42200916.857897885</v>
      </c>
      <c r="D7" s="25" t="s">
        <v>459</v>
      </c>
      <c r="E7" s="15" t="s">
        <v>51</v>
      </c>
      <c r="F7" s="1">
        <f>'Form 923 Generation and Fuel Da'!T1771-'Form 923 Generation and Fuel Da'!W1771</f>
        <v>301004</v>
      </c>
      <c r="G7" s="1">
        <f>'Form 923 Generation and Fuel Da'!T1771</f>
        <v>930337</v>
      </c>
      <c r="I7" s="23">
        <f>F7*'GWPs &amp; EFs'!$N$7</f>
        <v>48548934.919196792</v>
      </c>
      <c r="K7" s="23">
        <f>G7*'GWPs &amp; EFs'!$M$34</f>
        <v>6153.1259832688202</v>
      </c>
      <c r="L7" s="23">
        <f>K7*'GWPs &amp; EFs'!$D$11</f>
        <v>153828.1495817205</v>
      </c>
      <c r="N7" s="23">
        <f>G7*'GWPs &amp; EFs'!$M$61</f>
        <v>1230.6251966537639</v>
      </c>
      <c r="O7" s="23">
        <f>N7*'GWPs &amp; EFs'!$E$11</f>
        <v>366726.30860282161</v>
      </c>
    </row>
    <row r="8" spans="1:15" x14ac:dyDescent="0.2">
      <c r="A8" t="s">
        <v>261</v>
      </c>
      <c r="B8" s="22">
        <f>O17</f>
        <v>64985948.268019229</v>
      </c>
      <c r="D8" s="25" t="s">
        <v>458</v>
      </c>
      <c r="E8" s="15" t="s">
        <v>44</v>
      </c>
      <c r="F8" s="1">
        <f>'Form 923 Generation and Fuel Da'!T1772-'Form 923 Generation and Fuel Da'!W1772</f>
        <v>10232246</v>
      </c>
      <c r="G8" s="1">
        <f>'Form 923 Generation and Fuel Da'!T1772</f>
        <v>161510249</v>
      </c>
      <c r="I8" s="23">
        <f>F8*'GWPs &amp; EFs'!$N$8</f>
        <v>1197164426.3479164</v>
      </c>
      <c r="K8" s="23">
        <f>G8*'GWPs &amp; EFs'!$M$35</f>
        <v>356069.14830723236</v>
      </c>
      <c r="L8" s="23">
        <f>K8*'GWPs &amp; EFs'!$D$11</f>
        <v>8901728.7076808084</v>
      </c>
      <c r="N8" s="23">
        <f>G8*'GWPs &amp; EFs'!$M$62</f>
        <v>35606.914830723239</v>
      </c>
      <c r="O8" s="23">
        <f>N8*'GWPs &amp; EFs'!$E$11</f>
        <v>10610860.619555525</v>
      </c>
    </row>
    <row r="9" spans="1:15" x14ac:dyDescent="0.2">
      <c r="A9" t="s">
        <v>262</v>
      </c>
      <c r="B9" s="22">
        <f>L24</f>
        <v>26206714.341377959</v>
      </c>
      <c r="D9" s="25" t="s">
        <v>472</v>
      </c>
      <c r="E9" s="15" t="s">
        <v>21</v>
      </c>
      <c r="F9" s="1">
        <f>'Form 923 Generation and Fuel Da'!T1774-'Form 923 Generation and Fuel Da'!W1774</f>
        <v>15290433</v>
      </c>
      <c r="G9" s="1">
        <f>'Form 923 Generation and Fuel Da'!T1774</f>
        <v>15290433</v>
      </c>
      <c r="I9" s="23">
        <f>F9*'GWPs &amp; EFs'!$N$9</f>
        <v>3098292630.3770394</v>
      </c>
      <c r="K9" s="23">
        <f>G9*'GWPs &amp; EFs'!$M$36</f>
        <v>1013618.0906358906</v>
      </c>
      <c r="L9" s="23">
        <f>K9*'GWPs &amp; EFs'!$D$11</f>
        <v>25340452.265897267</v>
      </c>
      <c r="N9" s="23">
        <f>G9*'GWPs &amp; EFs'!$M$63</f>
        <v>135149.07875145212</v>
      </c>
      <c r="O9" s="23">
        <f>N9*'GWPs &amp; EFs'!$E$11</f>
        <v>40274425.467932731</v>
      </c>
    </row>
    <row r="10" spans="1:15" ht="12" customHeight="1" x14ac:dyDescent="0.2">
      <c r="A10" t="s">
        <v>263</v>
      </c>
      <c r="B10" s="22">
        <f>O24</f>
        <v>45843439.7201382</v>
      </c>
      <c r="D10" s="25" t="s">
        <v>473</v>
      </c>
      <c r="E10" s="43" t="s">
        <v>87</v>
      </c>
      <c r="F10" s="1">
        <f>'Form 923 Generation and Fuel Da'!T1775-'Form 923 Generation and Fuel Da'!W1775</f>
        <v>0</v>
      </c>
      <c r="G10" s="1">
        <f>'Form 923 Generation and Fuel Da'!T1775</f>
        <v>0</v>
      </c>
      <c r="I10" s="23">
        <f>F10*'GWPs &amp; EFs'!$N$10</f>
        <v>0</v>
      </c>
      <c r="K10" s="23">
        <f>G10*'GWPs &amp; EFs'!$M$37</f>
        <v>0</v>
      </c>
      <c r="L10" s="23">
        <f>K10*'GWPs &amp; EFs'!$D$11</f>
        <v>0</v>
      </c>
      <c r="N10" s="23">
        <f>G10*'GWPs &amp; EFs'!$M$64</f>
        <v>0</v>
      </c>
      <c r="O10" s="23">
        <f>N10*'GWPs &amp; EFs'!$E$11</f>
        <v>0</v>
      </c>
    </row>
    <row r="11" spans="1:15" ht="12" customHeight="1" x14ac:dyDescent="0.2">
      <c r="D11" s="25" t="s">
        <v>468</v>
      </c>
      <c r="E11" s="15" t="s">
        <v>480</v>
      </c>
      <c r="F11" s="1">
        <f>'Form 923 Generation and Fuel Da'!T1776-'Form 923 Generation and Fuel Da'!W1776</f>
        <v>15720</v>
      </c>
      <c r="G11" s="1">
        <f>'Form 923 Generation and Fuel Da'!T1776</f>
        <v>15720</v>
      </c>
      <c r="I11" s="23">
        <f>F11*'GWPs &amp; EFs'!$N$11</f>
        <v>2979430.1716079996</v>
      </c>
      <c r="K11" s="23">
        <f>G11*'GWPs &amp; EFs'!$M$38</f>
        <v>1109.0133627647999</v>
      </c>
      <c r="L11" s="23">
        <f>K11*'GWPs &amp; EFs'!$D$11</f>
        <v>27725.334069119999</v>
      </c>
      <c r="N11" s="23">
        <f>G11*'GWPs &amp; EFs'!$M$65</f>
        <v>145.55800386287999</v>
      </c>
      <c r="O11" s="23">
        <f>N11*'GWPs &amp; EFs'!$E$11</f>
        <v>43376.285151138232</v>
      </c>
    </row>
    <row r="12" spans="1:15" ht="12" customHeight="1" x14ac:dyDescent="0.2">
      <c r="D12" s="25" t="s">
        <v>461</v>
      </c>
      <c r="E12" s="15" t="s">
        <v>70</v>
      </c>
      <c r="F12" s="1">
        <f>'Form 923 Generation and Fuel Da'!T1777-'Form 923 Generation and Fuel Da'!W1777</f>
        <v>0</v>
      </c>
      <c r="G12" s="1">
        <f>'Form 923 Generation and Fuel Da'!T1777</f>
        <v>0</v>
      </c>
      <c r="I12" s="23">
        <f>F12*'GWPs &amp; EFs'!$N$12</f>
        <v>0</v>
      </c>
      <c r="K12" s="23">
        <f>G12*'GWPs &amp; EFs'!$M$39</f>
        <v>0</v>
      </c>
      <c r="L12" s="23">
        <f>K12*'GWPs &amp; EFs'!$D$11</f>
        <v>0</v>
      </c>
      <c r="N12" s="23">
        <f>G12*'GWPs &amp; EFs'!$M$66</f>
        <v>0</v>
      </c>
      <c r="O12" s="23">
        <f>N12*'GWPs &amp; EFs'!$E$11</f>
        <v>0</v>
      </c>
    </row>
    <row r="13" spans="1:15" ht="12" customHeight="1" x14ac:dyDescent="0.2">
      <c r="D13" s="25" t="s">
        <v>460</v>
      </c>
      <c r="E13" s="15" t="s">
        <v>66</v>
      </c>
      <c r="F13" s="1">
        <f>'Form 923 Generation and Fuel Da'!T1778-'Form 923 Generation and Fuel Da'!W1778</f>
        <v>15621</v>
      </c>
      <c r="G13" s="1">
        <f>'Form 923 Generation and Fuel Da'!T1778</f>
        <v>1881472</v>
      </c>
      <c r="I13" s="23">
        <f>F13*'GWPs &amp; EFs'!$N$13</f>
        <v>2713399.0950857997</v>
      </c>
      <c r="K13" s="23">
        <f>G13*'GWPs &amp; EFs'!$M$40</f>
        <v>12443.807190289919</v>
      </c>
      <c r="L13" s="23">
        <f>K13*'GWPs &amp; EFs'!$D$11</f>
        <v>311095.17975724797</v>
      </c>
      <c r="N13" s="23">
        <f>G13*'GWPs &amp; EFs'!$M$67</f>
        <v>2488.7614380579839</v>
      </c>
      <c r="O13" s="23">
        <f>N13*'GWPs &amp; EFs'!$E$11</f>
        <v>741650.90854127926</v>
      </c>
    </row>
    <row r="14" spans="1:15" ht="12" customHeight="1" x14ac:dyDescent="0.2">
      <c r="D14" s="25" t="s">
        <v>462</v>
      </c>
      <c r="E14" s="15" t="s">
        <v>71</v>
      </c>
      <c r="F14" s="1">
        <f>'Form 923 Generation and Fuel Da'!T1779-'Form 923 Generation and Fuel Da'!W1779</f>
        <v>0</v>
      </c>
      <c r="G14" s="1">
        <f>'Form 923 Generation and Fuel Da'!T1779</f>
        <v>0</v>
      </c>
      <c r="I14" s="23">
        <f>F14*'GWPs &amp; EFs'!$N$14</f>
        <v>0</v>
      </c>
      <c r="K14" s="23">
        <f>G14*'GWPs &amp; EFs'!$M$41</f>
        <v>0</v>
      </c>
      <c r="L14" s="23">
        <f>K14*'GWPs &amp; EFs'!$D$11</f>
        <v>0</v>
      </c>
      <c r="N14" s="23">
        <f>G14*'GWPs &amp; EFs'!$M$68</f>
        <v>0</v>
      </c>
      <c r="O14" s="23">
        <f>N14*'GWPs &amp; EFs'!$E$11</f>
        <v>0</v>
      </c>
    </row>
    <row r="15" spans="1:15" ht="12" customHeight="1" x14ac:dyDescent="0.2">
      <c r="D15" s="25" t="s">
        <v>463</v>
      </c>
      <c r="E15" s="15" t="s">
        <v>81</v>
      </c>
      <c r="F15" s="1">
        <f>'Form 923 Generation and Fuel Da'!T1780-'Form 923 Generation and Fuel Da'!W1780</f>
        <v>14506</v>
      </c>
      <c r="G15" s="1">
        <f>'Form 923 Generation and Fuel Da'!T1780</f>
        <v>37867</v>
      </c>
      <c r="I15" s="23">
        <f>F15*'GWPs &amp; EFs'!$N$15</f>
        <v>2312169.7411559997</v>
      </c>
      <c r="K15" s="23">
        <f>G15*'GWPs &amp; EFs'!$M$42</f>
        <v>250.44733425461999</v>
      </c>
      <c r="L15" s="23">
        <f>K15*'GWPs &amp; EFs'!$D$11</f>
        <v>6261.1833563655</v>
      </c>
      <c r="N15" s="23">
        <f>G15*'GWPs &amp; EFs'!$M$69</f>
        <v>50.089466850923991</v>
      </c>
      <c r="O15" s="23">
        <f>N15*'GWPs &amp; EFs'!$E$11</f>
        <v>14926.661121575349</v>
      </c>
    </row>
    <row r="16" spans="1:15" ht="12" customHeight="1" x14ac:dyDescent="0.2">
      <c r="D16" s="25" t="s">
        <v>464</v>
      </c>
      <c r="E16" s="15" t="s">
        <v>78</v>
      </c>
      <c r="F16" s="1">
        <f>'Form 923 Generation and Fuel Da'!T1781-'Form 923 Generation and Fuel Da'!W1781</f>
        <v>0</v>
      </c>
      <c r="G16" s="1">
        <f>'Form 923 Generation and Fuel Da'!T1781</f>
        <v>0</v>
      </c>
      <c r="I16" s="23">
        <f>F16*'GWPs &amp; EFs'!$N$16</f>
        <v>0</v>
      </c>
      <c r="K16" s="23">
        <f>G16*'GWPs &amp; EFs'!$M$43</f>
        <v>0</v>
      </c>
      <c r="L16" s="23">
        <f>K16*'GWPs &amp; EFs'!$D$11</f>
        <v>0</v>
      </c>
      <c r="N16" s="23">
        <f>G16*'GWPs &amp; EFs'!$M$70</f>
        <v>0</v>
      </c>
      <c r="O16" s="23">
        <f>N16*'GWPs &amp; EFs'!$E$11</f>
        <v>0</v>
      </c>
    </row>
    <row r="17" spans="1:15" ht="12" customHeight="1" x14ac:dyDescent="0.2">
      <c r="D17" s="25"/>
      <c r="F17" s="1"/>
      <c r="G17" s="1"/>
      <c r="I17" s="26">
        <f>SUM(I5:I16)</f>
        <v>4352010990.6520023</v>
      </c>
      <c r="K17" s="23"/>
      <c r="L17" s="26">
        <f>SUM(L5:L16)</f>
        <v>42200916.857897885</v>
      </c>
      <c r="N17" s="23"/>
      <c r="O17" s="26">
        <f>SUM(O5:O16)</f>
        <v>64985948.268019229</v>
      </c>
    </row>
    <row r="18" spans="1:15" ht="12.75" customHeight="1" x14ac:dyDescent="0.2">
      <c r="D18" s="19" t="s">
        <v>265</v>
      </c>
      <c r="I18" s="26"/>
      <c r="K18" s="23"/>
      <c r="L18" s="26"/>
      <c r="N18" s="23"/>
      <c r="O18" s="26"/>
    </row>
    <row r="19" spans="1:15" ht="12.75" customHeight="1" x14ac:dyDescent="0.2">
      <c r="A19" s="27" t="s">
        <v>264</v>
      </c>
      <c r="B19" s="21">
        <f>I24</f>
        <v>4008211624.2467685</v>
      </c>
      <c r="D19" s="30" t="s">
        <v>466</v>
      </c>
      <c r="E19" s="39" t="s">
        <v>68</v>
      </c>
      <c r="F19" s="1">
        <f>'Form 923 Generation and Fuel Da'!T1783-'Form 923 Generation and Fuel Da'!W1783</f>
        <v>1788269</v>
      </c>
      <c r="G19" s="1">
        <f>'Form 923 Generation and Fuel Da'!T1783</f>
        <v>1788269</v>
      </c>
      <c r="I19" s="23">
        <f>F19*'GWPs &amp; EFs'!$N$20</f>
        <v>205283803.05849168</v>
      </c>
      <c r="K19" s="23">
        <f>G19*'GWPs &amp; EFs'!$M$47</f>
        <v>12615.866521743295</v>
      </c>
      <c r="L19" s="23">
        <f>K19*'GWPs &amp; EFs'!$D$11</f>
        <v>315396.6630435824</v>
      </c>
      <c r="N19" s="23">
        <f>G19*'GWPs &amp; EFs'!$M$74</f>
        <v>2483.7487214682114</v>
      </c>
      <c r="O19" s="23">
        <f>N19*'GWPs &amp; EFs'!$E$11</f>
        <v>740157.11899752705</v>
      </c>
    </row>
    <row r="20" spans="1:15" ht="12" customHeight="1" x14ac:dyDescent="0.2">
      <c r="B20" s="1"/>
      <c r="D20" s="30" t="s">
        <v>469</v>
      </c>
      <c r="E20" s="39" t="s">
        <v>20</v>
      </c>
      <c r="F20" s="1">
        <f>'Form 923 Generation and Fuel Da'!T1784-'Form 923 Generation and Fuel Da'!W1784</f>
        <v>15914652</v>
      </c>
      <c r="G20" s="1">
        <f>'Form 923 Generation and Fuel Da'!T1784</f>
        <v>15914652</v>
      </c>
      <c r="I20" s="23">
        <f>F20*'GWPs &amp; EFs'!$N$21</f>
        <v>3331573238.6129417</v>
      </c>
      <c r="K20" s="23">
        <f>G20*'GWPs &amp; EFs'!$M$48</f>
        <v>999471.97158388246</v>
      </c>
      <c r="L20" s="23">
        <f>K20*'GWPs &amp; EFs'!$D$11</f>
        <v>24986799.289597061</v>
      </c>
      <c r="N20" s="23">
        <f>G20*'GWPs &amp; EFs'!$M$75</f>
        <v>133262.92954451765</v>
      </c>
      <c r="O20" s="23">
        <f>N20*'GWPs &amp; EFs'!$E$11</f>
        <v>39712353.004266262</v>
      </c>
    </row>
    <row r="21" spans="1:15" x14ac:dyDescent="0.2">
      <c r="D21" s="30" t="s">
        <v>467</v>
      </c>
      <c r="E21" s="42" t="s">
        <v>165</v>
      </c>
      <c r="F21" s="1">
        <f>'Form 923 Generation and Fuel Da'!T1773-'Form 923 Generation and Fuel Da'!W1773</f>
        <v>0</v>
      </c>
      <c r="G21" s="1">
        <f>'Form 923 Generation and Fuel Da'!T1773</f>
        <v>0</v>
      </c>
      <c r="I21" s="23">
        <f>F21*'GWPs &amp; EFs'!$N$24</f>
        <v>0</v>
      </c>
      <c r="K21" s="23">
        <f>G21*'GWPs &amp; EFs'!$M$51</f>
        <v>0</v>
      </c>
      <c r="L21" s="23">
        <f>K21*'GWPs &amp; EFs'!$D$11</f>
        <v>0</v>
      </c>
      <c r="N21" s="23">
        <f>G21*'GWPs &amp; EFs'!$M$78</f>
        <v>0</v>
      </c>
      <c r="O21" s="23">
        <f>N21*'GWPs &amp; EFs'!$E$11</f>
        <v>0</v>
      </c>
    </row>
    <row r="22" spans="1:15" x14ac:dyDescent="0.2">
      <c r="D22" s="30" t="s">
        <v>465</v>
      </c>
      <c r="E22" s="39" t="s">
        <v>164</v>
      </c>
      <c r="F22" s="1">
        <f>'Form 923 Generation and Fuel Da'!T1785-'Form 923 Generation and Fuel Da'!W1785</f>
        <v>0</v>
      </c>
      <c r="G22" s="1">
        <f>'Form 923 Generation and Fuel Da'!T1785</f>
        <v>0</v>
      </c>
      <c r="I22" s="23">
        <f>F22*'GWPs &amp; EFs'!$N$22</f>
        <v>0</v>
      </c>
      <c r="K22" s="23">
        <f>G22*'GWPs &amp; EFs'!$M$49</f>
        <v>0</v>
      </c>
      <c r="L22" s="23">
        <f>K22*'GWPs &amp; EFs'!$D$11</f>
        <v>0</v>
      </c>
      <c r="N22" s="23">
        <f>G22*'GWPs &amp; EFs'!$M$76</f>
        <v>0</v>
      </c>
      <c r="O22" s="23">
        <f>N22*'GWPs &amp; EFs'!$E$11</f>
        <v>0</v>
      </c>
    </row>
    <row r="23" spans="1:15" x14ac:dyDescent="0.2">
      <c r="D23" s="30" t="s">
        <v>474</v>
      </c>
      <c r="E23" s="39" t="s">
        <v>74</v>
      </c>
      <c r="F23" s="1">
        <f>'Form 923 Generation and Fuel Da'!T1786-'Form 923 Generation and Fuel Da'!W1786</f>
        <v>2279348</v>
      </c>
      <c r="G23" s="1">
        <f>'Form 923 Generation and Fuel Da'!T1786</f>
        <v>2279348</v>
      </c>
      <c r="I23" s="23">
        <f>F23*'GWPs &amp; EFs'!$N$23</f>
        <v>471354582.57533509</v>
      </c>
      <c r="K23" s="23">
        <f>G23*'GWPs &amp; EFs'!$M$50</f>
        <v>36180.735549492667</v>
      </c>
      <c r="L23" s="23">
        <f>K23*'GWPs &amp; EFs'!$D$11</f>
        <v>904518.38873731671</v>
      </c>
      <c r="N23" s="23">
        <f>G23*'GWPs &amp; EFs'!$M$77</f>
        <v>18090.367774746333</v>
      </c>
      <c r="O23" s="23">
        <f>N23*'GWPs &amp; EFs'!$E$11</f>
        <v>5390929.5968744075</v>
      </c>
    </row>
    <row r="24" spans="1:15" x14ac:dyDescent="0.2">
      <c r="A24" s="28"/>
      <c r="B24" s="29"/>
      <c r="F24" s="1"/>
      <c r="G24" s="1"/>
      <c r="I24" s="32">
        <f>SUM(I19:I23)</f>
        <v>4008211624.2467685</v>
      </c>
      <c r="L24" s="26">
        <f>SUM(L19:L23)</f>
        <v>26206714.341377959</v>
      </c>
      <c r="O24" s="26">
        <f>SUM(O19:O23)</f>
        <v>45843439.7201382</v>
      </c>
    </row>
    <row r="25" spans="1:15" x14ac:dyDescent="0.2">
      <c r="A25" s="28"/>
      <c r="B25" s="29"/>
    </row>
    <row r="26" spans="1:15" x14ac:dyDescent="0.2">
      <c r="A26" s="33"/>
      <c r="B26" s="33"/>
      <c r="D26" s="33"/>
      <c r="E26" s="33"/>
      <c r="F26" s="33"/>
      <c r="G26" s="33"/>
      <c r="I26" s="33"/>
      <c r="K26" s="33"/>
      <c r="L26" s="33"/>
      <c r="N26" s="33"/>
      <c r="O26" s="33"/>
    </row>
    <row r="27" spans="1:15" x14ac:dyDescent="0.2">
      <c r="A27" s="492" t="s">
        <v>270</v>
      </c>
      <c r="B27" s="492"/>
      <c r="D27" s="492" t="s">
        <v>270</v>
      </c>
      <c r="E27" s="492"/>
      <c r="F27" s="492"/>
      <c r="G27" s="492"/>
      <c r="I27" s="105" t="s">
        <v>270</v>
      </c>
      <c r="K27" s="492" t="s">
        <v>270</v>
      </c>
      <c r="L27" s="492"/>
      <c r="N27" s="492" t="s">
        <v>270</v>
      </c>
      <c r="O27" s="492"/>
    </row>
    <row r="28" spans="1:15" x14ac:dyDescent="0.2">
      <c r="A28" s="492" t="str">
        <f>A2</f>
        <v>2017 Total CO2e</v>
      </c>
      <c r="B28" s="492"/>
      <c r="C28" s="35"/>
      <c r="D28" s="492" t="s">
        <v>250</v>
      </c>
      <c r="E28" s="492"/>
      <c r="F28" s="492"/>
      <c r="G28" s="492"/>
      <c r="I28" s="105" t="s">
        <v>251</v>
      </c>
      <c r="K28" s="492" t="s">
        <v>252</v>
      </c>
      <c r="L28" s="492"/>
      <c r="N28" s="492" t="s">
        <v>253</v>
      </c>
      <c r="O28" s="492"/>
    </row>
    <row r="29" spans="1:15" s="14" customFormat="1" ht="42.75" customHeight="1" x14ac:dyDescent="0.25">
      <c r="A29" s="16"/>
      <c r="B29" s="17" t="s">
        <v>385</v>
      </c>
      <c r="D29" s="18" t="s">
        <v>254</v>
      </c>
      <c r="E29" s="18" t="s">
        <v>255</v>
      </c>
      <c r="F29" s="18" t="s">
        <v>377</v>
      </c>
      <c r="G29" s="18" t="s">
        <v>376</v>
      </c>
      <c r="H29"/>
      <c r="I29" s="44" t="s">
        <v>383</v>
      </c>
      <c r="K29" s="19" t="s">
        <v>384</v>
      </c>
      <c r="L29" s="20" t="s">
        <v>385</v>
      </c>
      <c r="N29" s="19" t="s">
        <v>386</v>
      </c>
      <c r="O29" s="20" t="s">
        <v>385</v>
      </c>
    </row>
    <row r="30" spans="1:15" ht="12.75" customHeight="1" x14ac:dyDescent="0.2">
      <c r="A30" s="19" t="s">
        <v>258</v>
      </c>
      <c r="B30" s="21">
        <f>SUM(B31:B36)</f>
        <v>16165111454.968603</v>
      </c>
      <c r="C30" s="35"/>
      <c r="D30" s="19" t="s">
        <v>259</v>
      </c>
      <c r="E30" s="19"/>
      <c r="F30" s="19" t="s">
        <v>379</v>
      </c>
      <c r="G30" s="19" t="s">
        <v>378</v>
      </c>
      <c r="K30" s="14"/>
      <c r="L30" s="14"/>
      <c r="N30" s="14"/>
      <c r="O30" s="14"/>
    </row>
    <row r="31" spans="1:15" x14ac:dyDescent="0.2">
      <c r="A31" t="s">
        <v>395</v>
      </c>
      <c r="B31" s="22">
        <f>I44</f>
        <v>2537918576.3222675</v>
      </c>
      <c r="C31" s="35"/>
      <c r="D31" s="25" t="s">
        <v>470</v>
      </c>
      <c r="E31" s="15" t="s">
        <v>48</v>
      </c>
      <c r="F31" s="1">
        <f>'Form 923 Generation and Fuel Da'!T1789-'Form 923 Generation and Fuel Da'!W1789</f>
        <v>0</v>
      </c>
      <c r="G31" s="1">
        <f>'Form 923 Generation and Fuel Da'!T1789</f>
        <v>0</v>
      </c>
      <c r="I31" s="23">
        <f>F31*'GWPs &amp; EFs'!$N$5</f>
        <v>0</v>
      </c>
      <c r="K31" s="23">
        <f>G31*'GWPs &amp; EFs'!$M$32</f>
        <v>0</v>
      </c>
      <c r="L31" s="23">
        <f>K31*'GWPs &amp; EFs'!$D$11</f>
        <v>0</v>
      </c>
      <c r="N31" s="23">
        <f>G31*'GWPs &amp; EFs'!$M$59</f>
        <v>0</v>
      </c>
      <c r="O31" s="23">
        <f>N31*'GWPs &amp; EFs'!$E$11</f>
        <v>0</v>
      </c>
    </row>
    <row r="32" spans="1:15" x14ac:dyDescent="0.2">
      <c r="A32" t="s">
        <v>394</v>
      </c>
      <c r="B32" s="1">
        <f>'EPA Part 75 data'!I353*2000</f>
        <v>13516910044</v>
      </c>
      <c r="C32" s="35"/>
      <c r="D32" s="25" t="s">
        <v>471</v>
      </c>
      <c r="E32" s="15" t="s">
        <v>53</v>
      </c>
      <c r="F32" s="1">
        <f>'Form 923 Generation and Fuel Da'!T1790-'Form 923 Generation and Fuel Da'!W1790</f>
        <v>0</v>
      </c>
      <c r="G32" s="1">
        <f>'Form 923 Generation and Fuel Da'!T1790</f>
        <v>2506961</v>
      </c>
      <c r="I32" s="23">
        <f>F32*'GWPs &amp; EFs'!$N$6</f>
        <v>0</v>
      </c>
      <c r="K32" s="23">
        <f>G32*'GWPs &amp; EFs'!$M$33</f>
        <v>60795.932208636012</v>
      </c>
      <c r="L32" s="23">
        <f>K32*'GWPs &amp; EFs'!$D$11</f>
        <v>1519898.3052159003</v>
      </c>
      <c r="N32" s="23">
        <f>G32*'GWPs &amp; EFs'!$M$60</f>
        <v>8843.0446848925112</v>
      </c>
      <c r="O32" s="23">
        <f>N32*'GWPs &amp; EFs'!$E$11</f>
        <v>2635227.3160979683</v>
      </c>
    </row>
    <row r="33" spans="1:15" x14ac:dyDescent="0.2">
      <c r="A33" t="s">
        <v>260</v>
      </c>
      <c r="B33" s="22">
        <f>L44</f>
        <v>24394727.234564181</v>
      </c>
      <c r="C33" s="35"/>
      <c r="D33" s="25" t="s">
        <v>459</v>
      </c>
      <c r="E33" s="15" t="s">
        <v>51</v>
      </c>
      <c r="F33" s="1">
        <f>'Form 923 Generation and Fuel Da'!T1791-'Form 923 Generation and Fuel Da'!W1791</f>
        <v>102185</v>
      </c>
      <c r="G33" s="1">
        <f>'Form 923 Generation and Fuel Da'!T1791</f>
        <v>520566</v>
      </c>
      <c r="I33" s="23">
        <f>F33*'GWPs &amp; EFs'!$N$7</f>
        <v>16481418.568251999</v>
      </c>
      <c r="K33" s="23">
        <f>G33*'GWPs &amp; EFs'!$M$34</f>
        <v>3442.9547364087598</v>
      </c>
      <c r="L33" s="23">
        <f>K33*'GWPs &amp; EFs'!$D$11</f>
        <v>86073.868410219002</v>
      </c>
      <c r="N33" s="23">
        <f>G33*'GWPs &amp; EFs'!$M$61</f>
        <v>688.59094728175194</v>
      </c>
      <c r="O33" s="23">
        <f>N33*'GWPs &amp; EFs'!$E$11</f>
        <v>205200.10228996209</v>
      </c>
    </row>
    <row r="34" spans="1:15" x14ac:dyDescent="0.2">
      <c r="A34" t="s">
        <v>261</v>
      </c>
      <c r="B34" s="22">
        <f>O44</f>
        <v>36826265.959943093</v>
      </c>
      <c r="C34" s="35"/>
      <c r="D34" s="25" t="s">
        <v>458</v>
      </c>
      <c r="E34" s="15" t="s">
        <v>44</v>
      </c>
      <c r="F34" s="1">
        <f>'Form 923 Generation and Fuel Da'!T1792-'Form 923 Generation and Fuel Da'!W1792</f>
        <v>3983371</v>
      </c>
      <c r="G34" s="1">
        <f>'Form 923 Generation and Fuel Da'!T1792</f>
        <v>110924855</v>
      </c>
      <c r="I34" s="23">
        <f>F34*'GWPs &amp; EFs'!$N$8</f>
        <v>466051154.17924136</v>
      </c>
      <c r="K34" s="23">
        <f>G34*'GWPs &amp; EFs'!$M$35</f>
        <v>244547.44445322009</v>
      </c>
      <c r="L34" s="23">
        <f>K34*'GWPs &amp; EFs'!$D$11</f>
        <v>6113686.1113305017</v>
      </c>
      <c r="N34" s="23">
        <f>G34*'GWPs &amp; EFs'!$M$62</f>
        <v>24454.744445322009</v>
      </c>
      <c r="O34" s="23">
        <f>N34*'GWPs &amp; EFs'!$E$11</f>
        <v>7287513.8447059589</v>
      </c>
    </row>
    <row r="35" spans="1:15" x14ac:dyDescent="0.2">
      <c r="A35" t="s">
        <v>262</v>
      </c>
      <c r="B35" s="22">
        <f>L51</f>
        <v>17239826.155024365</v>
      </c>
      <c r="C35" s="35"/>
      <c r="D35" s="25" t="s">
        <v>472</v>
      </c>
      <c r="E35" s="15" t="s">
        <v>21</v>
      </c>
      <c r="F35" s="1">
        <f>'Form 923 Generation and Fuel Da'!T1794-'Form 923 Generation and Fuel Da'!W1794</f>
        <v>9912852</v>
      </c>
      <c r="G35" s="1">
        <f>'Form 923 Generation and Fuel Da'!T1794</f>
        <v>9912852</v>
      </c>
      <c r="I35" s="23">
        <f>F35*'GWPs &amp; EFs'!$N$9</f>
        <v>2008636138.5330486</v>
      </c>
      <c r="K35" s="23">
        <f>G35*'GWPs &amp; EFs'!$M$36</f>
        <v>657132.86974908877</v>
      </c>
      <c r="L35" s="23">
        <f>K35*'GWPs &amp; EFs'!$D$11</f>
        <v>16428321.743727218</v>
      </c>
      <c r="N35" s="23">
        <f>G35*'GWPs &amp; EFs'!$M$63</f>
        <v>87617.715966545205</v>
      </c>
      <c r="O35" s="23">
        <f>N35*'GWPs &amp; EFs'!$E$11</f>
        <v>26110079.358030472</v>
      </c>
    </row>
    <row r="36" spans="1:15" x14ac:dyDescent="0.2">
      <c r="A36" t="s">
        <v>263</v>
      </c>
      <c r="B36" s="22">
        <f>O51</f>
        <v>31822015.296805356</v>
      </c>
      <c r="C36" s="35"/>
      <c r="D36" s="25" t="s">
        <v>473</v>
      </c>
      <c r="E36" s="43" t="s">
        <v>87</v>
      </c>
      <c r="F36" s="1">
        <f>'Form 923 Generation and Fuel Da'!T1795-'Form 923 Generation and Fuel Da'!W1795</f>
        <v>0</v>
      </c>
      <c r="G36" s="1">
        <f>'Form 923 Generation and Fuel Da'!T1795</f>
        <v>0</v>
      </c>
      <c r="I36" s="23">
        <f>F36*'GWPs &amp; EFs'!$N$10</f>
        <v>0</v>
      </c>
      <c r="K36" s="23">
        <f>G36*'GWPs &amp; EFs'!$M$37</f>
        <v>0</v>
      </c>
      <c r="L36" s="23">
        <f>K36*'GWPs &amp; EFs'!$D$11</f>
        <v>0</v>
      </c>
      <c r="N36" s="23">
        <f>G36*'GWPs &amp; EFs'!$M$64</f>
        <v>0</v>
      </c>
      <c r="O36" s="23">
        <f>N36*'GWPs &amp; EFs'!$E$11</f>
        <v>0</v>
      </c>
    </row>
    <row r="37" spans="1:15" x14ac:dyDescent="0.2">
      <c r="C37" s="35"/>
      <c r="D37" s="25" t="s">
        <v>468</v>
      </c>
      <c r="E37" s="15" t="s">
        <v>480</v>
      </c>
      <c r="F37" s="1">
        <f>'Form 923 Generation and Fuel Da'!T1796-'Form 923 Generation and Fuel Da'!W1796</f>
        <v>0</v>
      </c>
      <c r="G37" s="1">
        <f>'Form 923 Generation and Fuel Da'!T1796</f>
        <v>0</v>
      </c>
      <c r="I37" s="23">
        <f>F37*'GWPs &amp; EFs'!$N$11</f>
        <v>0</v>
      </c>
      <c r="K37" s="23">
        <f>G37*'GWPs &amp; EFs'!$M$38</f>
        <v>0</v>
      </c>
      <c r="L37" s="23">
        <f>K37*'GWPs &amp; EFs'!$D$11</f>
        <v>0</v>
      </c>
      <c r="N37" s="23">
        <f>G37*'GWPs &amp; EFs'!$M$65</f>
        <v>0</v>
      </c>
      <c r="O37" s="23">
        <f>N37*'GWPs &amp; EFs'!$E$11</f>
        <v>0</v>
      </c>
    </row>
    <row r="38" spans="1:15" x14ac:dyDescent="0.2">
      <c r="C38" s="35"/>
      <c r="D38" s="25" t="s">
        <v>461</v>
      </c>
      <c r="E38" s="15" t="s">
        <v>70</v>
      </c>
      <c r="F38" s="1">
        <f>'Form 923 Generation and Fuel Da'!T1797-'Form 923 Generation and Fuel Da'!W1797</f>
        <v>0</v>
      </c>
      <c r="G38" s="1">
        <f>'Form 923 Generation and Fuel Da'!T1797</f>
        <v>0</v>
      </c>
      <c r="I38" s="23">
        <f>F38*'GWPs &amp; EFs'!$N$12</f>
        <v>0</v>
      </c>
      <c r="K38" s="23">
        <f>G38*'GWPs &amp; EFs'!$M$39</f>
        <v>0</v>
      </c>
      <c r="L38" s="23">
        <f>K38*'GWPs &amp; EFs'!$D$11</f>
        <v>0</v>
      </c>
      <c r="N38" s="23">
        <f>G38*'GWPs &amp; EFs'!$M$66</f>
        <v>0</v>
      </c>
      <c r="O38" s="23">
        <f>N38*'GWPs &amp; EFs'!$E$11</f>
        <v>0</v>
      </c>
    </row>
    <row r="39" spans="1:15" x14ac:dyDescent="0.2">
      <c r="C39" s="35"/>
      <c r="D39" s="25" t="s">
        <v>460</v>
      </c>
      <c r="E39" s="15" t="s">
        <v>66</v>
      </c>
      <c r="F39" s="1">
        <f>'Form 923 Generation and Fuel Da'!T1798-'Form 923 Generation and Fuel Da'!W1798</f>
        <v>0</v>
      </c>
      <c r="G39" s="1">
        <f>'Form 923 Generation and Fuel Da'!T1798</f>
        <v>1068519</v>
      </c>
      <c r="I39" s="23">
        <f>F39*'GWPs &amp; EFs'!$N$13</f>
        <v>0</v>
      </c>
      <c r="K39" s="23">
        <f>G39*'GWPs &amp; EFs'!$M$40</f>
        <v>7067.0434718993401</v>
      </c>
      <c r="L39" s="23">
        <f>K39*'GWPs &amp; EFs'!$D$11</f>
        <v>176676.0867974835</v>
      </c>
      <c r="N39" s="23">
        <f>G39*'GWPs &amp; EFs'!$M$67</f>
        <v>1413.4086943798679</v>
      </c>
      <c r="O39" s="23">
        <f>N39*'GWPs &amp; EFs'!$E$11</f>
        <v>421195.79092520062</v>
      </c>
    </row>
    <row r="40" spans="1:15" x14ac:dyDescent="0.2">
      <c r="C40" s="35"/>
      <c r="D40" s="25" t="s">
        <v>462</v>
      </c>
      <c r="E40" s="15" t="s">
        <v>71</v>
      </c>
      <c r="F40" s="1">
        <f>'Form 923 Generation and Fuel Da'!T1799-'Form 923 Generation and Fuel Da'!W1799</f>
        <v>6276</v>
      </c>
      <c r="G40" s="1">
        <f>'Form 923 Generation and Fuel Da'!T1799</f>
        <v>6276</v>
      </c>
      <c r="I40" s="23">
        <f>F40*'GWPs &amp; EFs'!$N$14</f>
        <v>980986.234008</v>
      </c>
      <c r="K40" s="23">
        <f>G40*'GWPs &amp; EFs'!$M$41</f>
        <v>41.508634689360001</v>
      </c>
      <c r="L40" s="23">
        <f>K40*'GWPs &amp; EFs'!$D$11</f>
        <v>1037.7158672339999</v>
      </c>
      <c r="N40" s="23">
        <f>G40*'GWPs &amp; EFs'!$M$68</f>
        <v>8.3017269378719991</v>
      </c>
      <c r="O40" s="23">
        <f>N40*'GWPs &amp; EFs'!$E$11</f>
        <v>2473.9146274858558</v>
      </c>
    </row>
    <row r="41" spans="1:15" x14ac:dyDescent="0.2">
      <c r="C41" s="35"/>
      <c r="D41" s="25" t="s">
        <v>463</v>
      </c>
      <c r="E41" s="15" t="s">
        <v>81</v>
      </c>
      <c r="F41" s="1">
        <f>'Form 923 Generation and Fuel Da'!T1800-'Form 923 Generation and Fuel Da'!W1800</f>
        <v>287143</v>
      </c>
      <c r="G41" s="1">
        <f>'Form 923 Generation and Fuel Da'!T1800</f>
        <v>417507</v>
      </c>
      <c r="I41" s="23">
        <f>F41*'GWPs &amp; EFs'!$N$15</f>
        <v>45768878.807717994</v>
      </c>
      <c r="K41" s="23">
        <f>G41*'GWPs &amp; EFs'!$M$42</f>
        <v>2761.3361286250201</v>
      </c>
      <c r="L41" s="23">
        <f>K41*'GWPs &amp; EFs'!$D$11</f>
        <v>69033.403215625498</v>
      </c>
      <c r="N41" s="23">
        <f>G41*'GWPs &amp; EFs'!$M$69</f>
        <v>552.26722572500398</v>
      </c>
      <c r="O41" s="23">
        <f>N41*'GWPs &amp; EFs'!$E$11</f>
        <v>164575.63326605118</v>
      </c>
    </row>
    <row r="42" spans="1:15" x14ac:dyDescent="0.2">
      <c r="C42" s="35"/>
      <c r="D42" s="25" t="s">
        <v>464</v>
      </c>
      <c r="E42" s="15" t="s">
        <v>78</v>
      </c>
      <c r="F42" s="1">
        <f>'Form 923 Generation and Fuel Da'!T1801-'Form 923 Generation and Fuel Da'!W1801</f>
        <v>0</v>
      </c>
      <c r="G42" s="1">
        <f>'Form 923 Generation and Fuel Da'!T1801</f>
        <v>0</v>
      </c>
      <c r="I42" s="23">
        <f>F42*'GWPs &amp; EFs'!$N$16</f>
        <v>0</v>
      </c>
      <c r="K42" s="23">
        <f>G42*'GWPs &amp; EFs'!$M$43</f>
        <v>0</v>
      </c>
      <c r="L42" s="23">
        <f>K42*'GWPs &amp; EFs'!$D$11</f>
        <v>0</v>
      </c>
      <c r="N42" s="23">
        <f>G42*'GWPs &amp; EFs'!$M$70</f>
        <v>0</v>
      </c>
      <c r="O42" s="23">
        <f>N42*'GWPs &amp; EFs'!$E$11</f>
        <v>0</v>
      </c>
    </row>
    <row r="43" spans="1:15" x14ac:dyDescent="0.2">
      <c r="C43" s="35"/>
      <c r="D43" s="25" t="s">
        <v>521</v>
      </c>
      <c r="E43" s="15" t="s">
        <v>510</v>
      </c>
      <c r="F43" s="1">
        <f>'Form 923 Generation and Fuel Da'!T1802-'Form 923 Generation and Fuel Da'!W1802</f>
        <v>0</v>
      </c>
      <c r="G43" s="1">
        <f>'Form 923 Generation and Fuel Da'!T1802</f>
        <v>0</v>
      </c>
      <c r="I43" s="23">
        <f>F43*'GWPs &amp; EFs'!$N$17</f>
        <v>0</v>
      </c>
      <c r="K43" s="23">
        <f>G43*'GWPs &amp; EFs'!$M$44</f>
        <v>0</v>
      </c>
      <c r="L43" s="23">
        <f>K43*'GWPs &amp; EFs'!$D$11</f>
        <v>0</v>
      </c>
      <c r="N43" s="23">
        <f>G43*'GWPs &amp; EFs'!$M$71</f>
        <v>0</v>
      </c>
      <c r="O43" s="23">
        <f>N43*'GWPs &amp; EFs'!$E$11</f>
        <v>0</v>
      </c>
    </row>
    <row r="44" spans="1:15" x14ac:dyDescent="0.2">
      <c r="C44" s="35"/>
      <c r="D44" s="25"/>
      <c r="F44" s="1"/>
      <c r="G44" s="1"/>
      <c r="I44" s="32">
        <f>SUM(I31:I43)</f>
        <v>2537918576.3222675</v>
      </c>
      <c r="K44" s="23"/>
      <c r="L44" s="32">
        <f>SUM(L31:L43)</f>
        <v>24394727.234564181</v>
      </c>
      <c r="N44" s="23"/>
      <c r="O44" s="26">
        <f>SUM(O31:O43)</f>
        <v>36826265.959943093</v>
      </c>
    </row>
    <row r="45" spans="1:15" x14ac:dyDescent="0.2">
      <c r="C45" s="35"/>
      <c r="D45" s="19" t="s">
        <v>265</v>
      </c>
      <c r="F45" s="1"/>
      <c r="G45" s="1"/>
      <c r="I45" s="26"/>
      <c r="K45" s="23"/>
      <c r="L45" s="26"/>
      <c r="N45" s="23"/>
      <c r="O45" s="26"/>
    </row>
    <row r="46" spans="1:15" x14ac:dyDescent="0.2">
      <c r="A46" s="27" t="s">
        <v>264</v>
      </c>
      <c r="B46" s="21">
        <f>I51</f>
        <v>2706761953.4050493</v>
      </c>
      <c r="C46" s="35"/>
      <c r="D46" s="30" t="s">
        <v>466</v>
      </c>
      <c r="E46" s="39" t="s">
        <v>68</v>
      </c>
      <c r="F46" s="1">
        <f>'Form 923 Generation and Fuel Da'!T1804-'Form 923 Generation and Fuel Da'!W1804</f>
        <v>198546</v>
      </c>
      <c r="G46" s="1">
        <f>'Form 923 Generation and Fuel Da'!T1804</f>
        <v>198546</v>
      </c>
      <c r="I46" s="23">
        <f>F46*'GWPs &amp; EFs'!$N$20</f>
        <v>22792028.471136775</v>
      </c>
      <c r="K46" s="23">
        <f>G46*'GWPs &amp; EFs'!$M$47</f>
        <v>1400.7008086736639</v>
      </c>
      <c r="L46" s="23">
        <f>K46*'GWPs &amp; EFs'!$D$11</f>
        <v>35017.5202168416</v>
      </c>
      <c r="N46" s="23">
        <f>G46*'GWPs &amp; EFs'!$M$74</f>
        <v>275.76297170762757</v>
      </c>
      <c r="O46" s="23">
        <f>N46*'GWPs &amp; EFs'!$E$11</f>
        <v>82177.365568873021</v>
      </c>
    </row>
    <row r="47" spans="1:15" x14ac:dyDescent="0.2">
      <c r="B47" s="1"/>
      <c r="C47" s="35"/>
      <c r="D47" s="30" t="s">
        <v>469</v>
      </c>
      <c r="E47" s="39" t="s">
        <v>20</v>
      </c>
      <c r="F47" s="1">
        <f>'Form 923 Generation and Fuel Da'!T1805-'Form 923 Generation and Fuel Da'!W1805</f>
        <v>10317563</v>
      </c>
      <c r="G47" s="1">
        <f>'Form 923 Generation and Fuel Da'!T1805</f>
        <v>10317563</v>
      </c>
      <c r="I47" s="23">
        <f>F47*'GWPs &amp; EFs'!$N$21</f>
        <v>2159878631.2451606</v>
      </c>
      <c r="K47" s="23">
        <f>G47*'GWPs &amp; EFs'!$M$48</f>
        <v>647963.58937354817</v>
      </c>
      <c r="L47" s="23">
        <f>K47*'GWPs &amp; EFs'!$D$11</f>
        <v>16199089.734338704</v>
      </c>
      <c r="N47" s="23">
        <f>G47*'GWPs &amp; EFs'!$M$75</f>
        <v>86395.145249806417</v>
      </c>
      <c r="O47" s="23">
        <f>N47*'GWPs &amp; EFs'!$E$11</f>
        <v>25745753.284442313</v>
      </c>
    </row>
    <row r="48" spans="1:15" x14ac:dyDescent="0.2">
      <c r="C48" s="35"/>
      <c r="D48" s="30" t="s">
        <v>465</v>
      </c>
      <c r="E48" s="39" t="s">
        <v>164</v>
      </c>
      <c r="F48" s="1">
        <f>'Form 923 Generation and Fuel Da'!T1806-'Form 923 Generation and Fuel Da'!W1806</f>
        <v>0</v>
      </c>
      <c r="G48" s="1">
        <f>'Form 923 Generation and Fuel Da'!T1806</f>
        <v>0</v>
      </c>
      <c r="I48" s="23">
        <f>F48*'GWPs &amp; EFs'!$N$22</f>
        <v>0</v>
      </c>
      <c r="K48" s="23">
        <f>G48*'GWPs &amp; EFs'!$M$49</f>
        <v>0</v>
      </c>
      <c r="L48" s="23">
        <f>K48*'GWPs &amp; EFs'!$D$11</f>
        <v>0</v>
      </c>
      <c r="N48" s="23">
        <f>G48*'GWPs &amp; EFs'!$M$76</f>
        <v>0</v>
      </c>
      <c r="O48" s="23">
        <f>N48*'GWPs &amp; EFs'!$E$11</f>
        <v>0</v>
      </c>
    </row>
    <row r="49" spans="1:15" x14ac:dyDescent="0.2">
      <c r="C49" s="35"/>
      <c r="D49" s="30" t="s">
        <v>474</v>
      </c>
      <c r="E49" s="39" t="s">
        <v>74</v>
      </c>
      <c r="F49" s="1">
        <f>'Form 923 Generation and Fuel Da'!T1807-'Form 923 Generation and Fuel Da'!W1807</f>
        <v>2534369</v>
      </c>
      <c r="G49" s="1">
        <f>'Form 923 Generation and Fuel Da'!T1807</f>
        <v>2534369</v>
      </c>
      <c r="I49" s="23">
        <f>F49*'GWPs &amp; EFs'!$N$23</f>
        <v>524091293.68875194</v>
      </c>
      <c r="K49" s="23">
        <f>G49*'GWPs &amp; EFs'!$M$50</f>
        <v>40228.756018752814</v>
      </c>
      <c r="L49" s="23">
        <f>K49*'GWPs &amp; EFs'!$D$11</f>
        <v>1005718.9004688204</v>
      </c>
      <c r="N49" s="23">
        <f>G49*'GWPs &amp; EFs'!$M$77</f>
        <v>20114.378009376407</v>
      </c>
      <c r="O49" s="23">
        <f>N49*'GWPs &amp; EFs'!$E$11</f>
        <v>5994084.6467941692</v>
      </c>
    </row>
    <row r="50" spans="1:15" x14ac:dyDescent="0.2">
      <c r="B50" s="22"/>
      <c r="C50" s="35"/>
      <c r="D50" s="30" t="s">
        <v>467</v>
      </c>
      <c r="E50" s="42" t="s">
        <v>165</v>
      </c>
      <c r="F50" s="1">
        <f>'Form 923 Generation and Fuel Da'!T1793-'Form 923 Generation and Fuel Da'!W1793</f>
        <v>0</v>
      </c>
      <c r="G50" s="1">
        <f>'Form 923 Generation and Fuel Da'!T1793</f>
        <v>0</v>
      </c>
      <c r="I50" s="23">
        <f>F50*'GWPs &amp; EFs'!$N$24</f>
        <v>0</v>
      </c>
      <c r="K50" s="23">
        <f>G50*'GWPs &amp; EFs'!$M$51</f>
        <v>0</v>
      </c>
      <c r="L50" s="23">
        <f>K50*'GWPs &amp; EFs'!$D$11</f>
        <v>0</v>
      </c>
      <c r="N50" s="23">
        <f>G50*'GWPs &amp; EFs'!$M$78</f>
        <v>0</v>
      </c>
      <c r="O50" s="23">
        <f>N50*'GWPs &amp; EFs'!$E$11</f>
        <v>0</v>
      </c>
    </row>
    <row r="51" spans="1:15" x14ac:dyDescent="0.2">
      <c r="B51" s="22"/>
      <c r="C51" s="35"/>
      <c r="F51" s="1">
        <f>SUM(G31:G43)-SUM(F31:F43)</f>
        <v>111065709</v>
      </c>
      <c r="I51" s="32">
        <f>SUM(I46:I50)</f>
        <v>2706761953.4050493</v>
      </c>
      <c r="L51" s="26">
        <f>SUM(L46:L50)</f>
        <v>17239826.155024365</v>
      </c>
      <c r="O51" s="26">
        <f>SUM(O46:O50)</f>
        <v>31822015.296805356</v>
      </c>
    </row>
    <row r="52" spans="1:15" x14ac:dyDescent="0.2">
      <c r="C52" s="35"/>
    </row>
    <row r="53" spans="1:15" x14ac:dyDescent="0.2">
      <c r="A53" s="33"/>
      <c r="B53" s="33"/>
      <c r="D53" s="33"/>
      <c r="E53" s="33"/>
      <c r="F53" s="33"/>
      <c r="G53" s="33"/>
      <c r="I53" s="33"/>
      <c r="K53" s="33"/>
      <c r="L53" s="37"/>
      <c r="N53" s="33"/>
      <c r="O53" s="33"/>
    </row>
    <row r="54" spans="1:15" x14ac:dyDescent="0.2">
      <c r="A54" s="492" t="s">
        <v>266</v>
      </c>
      <c r="B54" s="492"/>
      <c r="D54" s="492" t="s">
        <v>266</v>
      </c>
      <c r="E54" s="492"/>
      <c r="F54" s="492"/>
      <c r="G54" s="492"/>
      <c r="I54" s="105" t="s">
        <v>266</v>
      </c>
      <c r="K54" s="492" t="s">
        <v>266</v>
      </c>
      <c r="L54" s="492"/>
      <c r="N54" s="492" t="s">
        <v>266</v>
      </c>
      <c r="O54" s="492"/>
    </row>
    <row r="55" spans="1:15" x14ac:dyDescent="0.2">
      <c r="A55" s="493" t="str">
        <f>A2</f>
        <v>2017 Total CO2e</v>
      </c>
      <c r="B55" s="493"/>
      <c r="D55" s="492" t="s">
        <v>250</v>
      </c>
      <c r="E55" s="492"/>
      <c r="F55" s="492"/>
      <c r="G55" s="492"/>
      <c r="I55" s="105" t="s">
        <v>251</v>
      </c>
      <c r="K55" s="492" t="s">
        <v>252</v>
      </c>
      <c r="L55" s="492"/>
      <c r="N55" s="492" t="s">
        <v>253</v>
      </c>
      <c r="O55" s="492"/>
    </row>
    <row r="56" spans="1:15" s="14" customFormat="1" ht="42.75" customHeight="1" x14ac:dyDescent="0.25">
      <c r="A56" s="16"/>
      <c r="B56" s="17" t="s">
        <v>385</v>
      </c>
      <c r="D56" s="18" t="s">
        <v>254</v>
      </c>
      <c r="E56" s="18" t="s">
        <v>255</v>
      </c>
      <c r="F56" s="18" t="s">
        <v>377</v>
      </c>
      <c r="G56" s="18" t="s">
        <v>376</v>
      </c>
      <c r="H56"/>
      <c r="I56" s="44" t="s">
        <v>383</v>
      </c>
      <c r="K56" s="19" t="s">
        <v>384</v>
      </c>
      <c r="L56" s="20" t="s">
        <v>385</v>
      </c>
      <c r="N56" s="19" t="s">
        <v>386</v>
      </c>
      <c r="O56" s="20" t="s">
        <v>385</v>
      </c>
    </row>
    <row r="57" spans="1:15" ht="12.75" customHeight="1" x14ac:dyDescent="0.2">
      <c r="A57" s="19" t="s">
        <v>258</v>
      </c>
      <c r="B57" s="21">
        <f>SUM(B58:B63)</f>
        <v>2308800074.7225113</v>
      </c>
      <c r="D57" s="19" t="s">
        <v>259</v>
      </c>
      <c r="E57" s="14"/>
      <c r="F57" s="19" t="s">
        <v>379</v>
      </c>
      <c r="G57" s="19" t="s">
        <v>378</v>
      </c>
      <c r="K57" s="14"/>
      <c r="L57" s="14"/>
      <c r="N57" s="14"/>
      <c r="O57" s="14"/>
    </row>
    <row r="58" spans="1:15" x14ac:dyDescent="0.2">
      <c r="A58" t="s">
        <v>395</v>
      </c>
      <c r="B58" s="22">
        <f>I70</f>
        <v>390339049.87236232</v>
      </c>
      <c r="D58" s="25" t="s">
        <v>470</v>
      </c>
      <c r="E58" s="15" t="s">
        <v>48</v>
      </c>
      <c r="F58" s="1">
        <f>'Form 923 Generation and Fuel Da'!T1810-'Form 923 Generation and Fuel Da'!W1810</f>
        <v>315558</v>
      </c>
      <c r="G58" s="1">
        <f>'Form 923 Generation and Fuel Da'!T1810</f>
        <v>315558</v>
      </c>
      <c r="I58" s="23">
        <f>F58*'GWPs &amp; EFs'!$N$5</f>
        <v>64907455.093667991</v>
      </c>
      <c r="K58" s="23">
        <f>G58*'GWPs &amp; EFs'!$M$32</f>
        <v>7652.5493519415586</v>
      </c>
      <c r="L58" s="23">
        <f>K58*'GWPs &amp; EFs'!$D$11</f>
        <v>191313.73379853897</v>
      </c>
      <c r="N58" s="23">
        <f>G58*'GWPs &amp; EFs'!$M$59</f>
        <v>1113.0980875551361</v>
      </c>
      <c r="O58" s="23">
        <f>N58*'GWPs &amp; EFs'!$E$11</f>
        <v>331703.23009143054</v>
      </c>
    </row>
    <row r="59" spans="1:15" x14ac:dyDescent="0.2">
      <c r="A59" t="s">
        <v>394</v>
      </c>
      <c r="B59" s="1">
        <f>'EPA Part 75 data'!I355*2000</f>
        <v>1855888794</v>
      </c>
      <c r="D59" s="25" t="s">
        <v>471</v>
      </c>
      <c r="E59" s="15" t="s">
        <v>53</v>
      </c>
      <c r="F59" s="1">
        <f>'Form 923 Generation and Fuel Da'!T1811-'Form 923 Generation and Fuel Da'!W1811</f>
        <v>0</v>
      </c>
      <c r="G59" s="1">
        <f>'Form 923 Generation and Fuel Da'!T1811</f>
        <v>0</v>
      </c>
      <c r="I59" s="23">
        <f>F59*'GWPs &amp; EFs'!$N$6</f>
        <v>0</v>
      </c>
      <c r="K59" s="23">
        <f>G59*'GWPs &amp; EFs'!$M$33</f>
        <v>0</v>
      </c>
      <c r="L59" s="23">
        <f>K59*'GWPs &amp; EFs'!$D$11</f>
        <v>0</v>
      </c>
      <c r="N59" s="23">
        <f>G59*'GWPs &amp; EFs'!$M$60</f>
        <v>0</v>
      </c>
      <c r="O59" s="23">
        <f>N59*'GWPs &amp; EFs'!$E$11</f>
        <v>0</v>
      </c>
    </row>
    <row r="60" spans="1:15" x14ac:dyDescent="0.2">
      <c r="A60" t="s">
        <v>260</v>
      </c>
      <c r="B60" s="22">
        <f>L70</f>
        <v>3909376.4058207902</v>
      </c>
      <c r="D60" s="25" t="s">
        <v>459</v>
      </c>
      <c r="E60" s="15" t="s">
        <v>51</v>
      </c>
      <c r="F60" s="1">
        <f>'Form 923 Generation and Fuel Da'!T1812-'Form 923 Generation and Fuel Da'!W1812</f>
        <v>23856</v>
      </c>
      <c r="G60" s="1">
        <f>'Form 923 Generation and Fuel Da'!T1812</f>
        <v>86332</v>
      </c>
      <c r="I60" s="23">
        <f>F60*'GWPs &amp; EFs'!$N$7</f>
        <v>3847734.2209151997</v>
      </c>
      <c r="K60" s="23">
        <f>G60*'GWPs &amp; EFs'!$M$34</f>
        <v>570.98844008951994</v>
      </c>
      <c r="L60" s="23">
        <f>K60*'GWPs &amp; EFs'!$D$11</f>
        <v>14274.711002237998</v>
      </c>
      <c r="N60" s="23">
        <f>G60*'GWPs &amp; EFs'!$M$61</f>
        <v>114.19768801790399</v>
      </c>
      <c r="O60" s="23">
        <f>N60*'GWPs &amp; EFs'!$E$11</f>
        <v>34030.911029335388</v>
      </c>
    </row>
    <row r="61" spans="1:15" x14ac:dyDescent="0.2">
      <c r="A61" t="s">
        <v>261</v>
      </c>
      <c r="B61" s="22">
        <f>O70</f>
        <v>6107224.0783743244</v>
      </c>
      <c r="D61" s="25" t="s">
        <v>458</v>
      </c>
      <c r="E61" s="15" t="s">
        <v>44</v>
      </c>
      <c r="F61" s="1">
        <f>'Form 923 Generation and Fuel Da'!T1813-'Form 923 Generation and Fuel Da'!W1813</f>
        <v>51150</v>
      </c>
      <c r="G61" s="1">
        <f>'Form 923 Generation and Fuel Da'!T1813</f>
        <v>13945145</v>
      </c>
      <c r="I61" s="23">
        <f>F61*'GWPs &amp; EFs'!$N$8</f>
        <v>5984508.2309099995</v>
      </c>
      <c r="K61" s="23">
        <f>G61*'GWPs &amp; EFs'!$M$35</f>
        <v>30743.7821061799</v>
      </c>
      <c r="L61" s="23">
        <f>K61*'GWPs &amp; EFs'!$D$11</f>
        <v>768594.55265449756</v>
      </c>
      <c r="N61" s="23">
        <f>G61*'GWPs &amp; EFs'!$M$62</f>
        <v>3074.3782106179901</v>
      </c>
      <c r="O61" s="23">
        <f>N61*'GWPs &amp; EFs'!$E$11</f>
        <v>916164.706764161</v>
      </c>
    </row>
    <row r="62" spans="1:15" x14ac:dyDescent="0.2">
      <c r="A62" t="s">
        <v>262</v>
      </c>
      <c r="B62" s="22">
        <f>L77</f>
        <v>8386748.7394767376</v>
      </c>
      <c r="D62" s="25" t="s">
        <v>472</v>
      </c>
      <c r="E62" s="15" t="s">
        <v>21</v>
      </c>
      <c r="F62" s="1">
        <f>'Form 923 Generation and Fuel Da'!T1815-'Form 923 Generation and Fuel Da'!W1815</f>
        <v>846258</v>
      </c>
      <c r="G62" s="1">
        <f>'Form 923 Generation and Fuel Da'!T1815</f>
        <v>846258</v>
      </c>
      <c r="I62" s="23">
        <f>F62*'GWPs &amp; EFs'!$N$9</f>
        <v>171476826.37879598</v>
      </c>
      <c r="K62" s="23">
        <f>G62*'GWPs &amp; EFs'!$M$36</f>
        <v>56099.288891645352</v>
      </c>
      <c r="L62" s="23">
        <f>K62*'GWPs &amp; EFs'!$D$11</f>
        <v>1402482.2222911338</v>
      </c>
      <c r="N62" s="23">
        <f>G62*'GWPs &amp; EFs'!$M$63</f>
        <v>7479.9051855527159</v>
      </c>
      <c r="O62" s="23">
        <f>N62*'GWPs &amp; EFs'!$E$11</f>
        <v>2229011.7452947092</v>
      </c>
    </row>
    <row r="63" spans="1:15" x14ac:dyDescent="0.2">
      <c r="A63" t="s">
        <v>263</v>
      </c>
      <c r="B63" s="22">
        <f>O77</f>
        <v>44168881.626477025</v>
      </c>
      <c r="D63" s="25" t="s">
        <v>473</v>
      </c>
      <c r="E63" s="43" t="s">
        <v>87</v>
      </c>
      <c r="F63" s="1">
        <f>'Form 923 Generation and Fuel Da'!T1816-'Form 923 Generation and Fuel Da'!W1816</f>
        <v>0</v>
      </c>
      <c r="G63" s="1">
        <f>'Form 923 Generation and Fuel Da'!T1816</f>
        <v>0</v>
      </c>
      <c r="I63" s="23">
        <f>F63*'GWPs &amp; EFs'!$N$10</f>
        <v>0</v>
      </c>
      <c r="K63" s="23">
        <f>G63*'GWPs &amp; EFs'!$M$37</f>
        <v>0</v>
      </c>
      <c r="L63" s="23">
        <f>K63*'GWPs &amp; EFs'!$D$11</f>
        <v>0</v>
      </c>
      <c r="N63" s="23">
        <f>G63*'GWPs &amp; EFs'!$M$64</f>
        <v>0</v>
      </c>
      <c r="O63" s="23">
        <f>N63*'GWPs &amp; EFs'!$E$11</f>
        <v>0</v>
      </c>
    </row>
    <row r="64" spans="1:15" x14ac:dyDescent="0.2">
      <c r="D64" s="25" t="s">
        <v>468</v>
      </c>
      <c r="E64" s="15" t="s">
        <v>480</v>
      </c>
      <c r="F64" s="1">
        <f>'Form 923 Generation and Fuel Da'!T1817-'Form 923 Generation and Fuel Da'!W1817</f>
        <v>731774</v>
      </c>
      <c r="G64" s="1">
        <f>'Form 923 Generation and Fuel Da'!T1817</f>
        <v>731774</v>
      </c>
      <c r="I64" s="23">
        <f>F64*'GWPs &amp; EFs'!$N$11</f>
        <v>138693990.73780358</v>
      </c>
      <c r="K64" s="23">
        <f>G64*'GWPs &amp; EFs'!$M$38</f>
        <v>51625.13642009216</v>
      </c>
      <c r="L64" s="23">
        <f>K64*'GWPs &amp; EFs'!$D$11</f>
        <v>1290628.4105023041</v>
      </c>
      <c r="N64" s="23">
        <f>G64*'GWPs &amp; EFs'!$M$65</f>
        <v>6775.7991551370951</v>
      </c>
      <c r="O64" s="23">
        <f>N64*'GWPs &amp; EFs'!$E$11</f>
        <v>2019188.1482308544</v>
      </c>
    </row>
    <row r="65" spans="1:15" x14ac:dyDescent="0.2">
      <c r="D65" s="25" t="s">
        <v>461</v>
      </c>
      <c r="E65" s="15" t="s">
        <v>70</v>
      </c>
      <c r="F65" s="1">
        <f>'Form 923 Generation and Fuel Da'!T1818-'Form 923 Generation and Fuel Da'!W1818</f>
        <v>0</v>
      </c>
      <c r="G65" s="1">
        <f>'Form 923 Generation and Fuel Da'!T1818</f>
        <v>0</v>
      </c>
      <c r="I65" s="23">
        <f>F65*'GWPs &amp; EFs'!$N$12</f>
        <v>0</v>
      </c>
      <c r="K65" s="23">
        <f>G65*'GWPs &amp; EFs'!$M$39</f>
        <v>0</v>
      </c>
      <c r="L65" s="23">
        <f>K65*'GWPs &amp; EFs'!$D$11</f>
        <v>0</v>
      </c>
      <c r="N65" s="23">
        <f>G65*'GWPs &amp; EFs'!$M$66</f>
        <v>0</v>
      </c>
      <c r="O65" s="23">
        <f>N65*'GWPs &amp; EFs'!$E$11</f>
        <v>0</v>
      </c>
    </row>
    <row r="66" spans="1:15" x14ac:dyDescent="0.2">
      <c r="D66" s="25" t="s">
        <v>460</v>
      </c>
      <c r="E66" s="15" t="s">
        <v>66</v>
      </c>
      <c r="F66" s="1">
        <f>'Form 923 Generation and Fuel Da'!T1819-'Form 923 Generation and Fuel Da'!W1819</f>
        <v>31252</v>
      </c>
      <c r="G66" s="1">
        <f>'Form 923 Generation and Fuel Da'!T1819</f>
        <v>1464092</v>
      </c>
      <c r="I66" s="23">
        <f>F66*'GWPs &amp; EFs'!$N$13</f>
        <v>5428535.2102695992</v>
      </c>
      <c r="K66" s="23">
        <f>G66*'GWPs &amp; EFs'!$M$40</f>
        <v>9683.3110228831192</v>
      </c>
      <c r="L66" s="23">
        <f>K66*'GWPs &amp; EFs'!$D$11</f>
        <v>242082.77557207798</v>
      </c>
      <c r="N66" s="23">
        <f>G66*'GWPs &amp; EFs'!$M$67</f>
        <v>1936.6622045766237</v>
      </c>
      <c r="O66" s="23">
        <f>N66*'GWPs &amp; EFs'!$E$11</f>
        <v>577125.33696383389</v>
      </c>
    </row>
    <row r="67" spans="1:15" x14ac:dyDescent="0.2">
      <c r="D67" s="25" t="s">
        <v>462</v>
      </c>
      <c r="E67" s="15" t="s">
        <v>71</v>
      </c>
      <c r="F67" s="1">
        <f>'Form 923 Generation and Fuel Da'!T1820-'Form 923 Generation and Fuel Da'!W1820</f>
        <v>0</v>
      </c>
      <c r="G67" s="1">
        <f>'Form 923 Generation and Fuel Da'!T1820</f>
        <v>0</v>
      </c>
      <c r="I67" s="23">
        <f>F67*'GWPs &amp; EFs'!$N$14</f>
        <v>0</v>
      </c>
      <c r="K67" s="23">
        <f>G67*'GWPs &amp; EFs'!$M$41</f>
        <v>0</v>
      </c>
      <c r="L67" s="23">
        <f>K67*'GWPs &amp; EFs'!$D$11</f>
        <v>0</v>
      </c>
      <c r="N67" s="23">
        <f>G67*'GWPs &amp; EFs'!$M$68</f>
        <v>0</v>
      </c>
      <c r="O67" s="23">
        <f>N67*'GWPs &amp; EFs'!$E$11</f>
        <v>0</v>
      </c>
    </row>
    <row r="68" spans="1:15" x14ac:dyDescent="0.2">
      <c r="D68" s="25" t="s">
        <v>463</v>
      </c>
      <c r="E68" s="15" t="s">
        <v>81</v>
      </c>
      <c r="F68" s="1">
        <f>'Form 923 Generation and Fuel Da'!T1821-'Form 923 Generation and Fuel Da'!W1821</f>
        <v>0</v>
      </c>
      <c r="G68" s="1">
        <f>'Form 923 Generation and Fuel Da'!T1821</f>
        <v>0</v>
      </c>
      <c r="I68" s="23">
        <f>F68*'GWPs &amp; EFs'!$N$15</f>
        <v>0</v>
      </c>
      <c r="K68" s="23">
        <f>G68*'GWPs &amp; EFs'!$M$42</f>
        <v>0</v>
      </c>
      <c r="L68" s="23">
        <f>K68*'GWPs &amp; EFs'!$D$11</f>
        <v>0</v>
      </c>
      <c r="N68" s="23">
        <f>G68*'GWPs &amp; EFs'!$M$69</f>
        <v>0</v>
      </c>
      <c r="O68" s="23">
        <f>N68*'GWPs &amp; EFs'!$E$11</f>
        <v>0</v>
      </c>
    </row>
    <row r="69" spans="1:15" x14ac:dyDescent="0.2">
      <c r="D69" s="25" t="s">
        <v>464</v>
      </c>
      <c r="E69" s="15" t="s">
        <v>78</v>
      </c>
      <c r="F69" s="1">
        <f>'Form 923 Generation and Fuel Da'!T1822-'Form 923 Generation and Fuel Da'!W1822</f>
        <v>0</v>
      </c>
      <c r="G69" s="1">
        <f>'Form 923 Generation and Fuel Da'!T1822</f>
        <v>0</v>
      </c>
      <c r="I69" s="23">
        <f>F69*'GWPs &amp; EFs'!$N$16</f>
        <v>0</v>
      </c>
      <c r="K69" s="23">
        <f>G69*'GWPs &amp; EFs'!$M$43</f>
        <v>0</v>
      </c>
      <c r="L69" s="23">
        <f>K69*'GWPs &amp; EFs'!$D$11</f>
        <v>0</v>
      </c>
      <c r="N69" s="23">
        <f>G69*'GWPs &amp; EFs'!$M$70</f>
        <v>0</v>
      </c>
      <c r="O69" s="23">
        <f>N69*'GWPs &amp; EFs'!$E$11</f>
        <v>0</v>
      </c>
    </row>
    <row r="70" spans="1:15" x14ac:dyDescent="0.2">
      <c r="D70" s="25"/>
      <c r="F70" s="1"/>
      <c r="G70" s="1"/>
      <c r="I70" s="26">
        <f>SUM(I58:I69)</f>
        <v>390339049.87236232</v>
      </c>
      <c r="K70" s="23"/>
      <c r="L70" s="26">
        <f>SUM(L58:L69)</f>
        <v>3909376.4058207902</v>
      </c>
      <c r="N70" s="23"/>
      <c r="O70" s="26">
        <f>SUM(O58:O69)</f>
        <v>6107224.0783743244</v>
      </c>
    </row>
    <row r="71" spans="1:15" x14ac:dyDescent="0.2">
      <c r="D71" s="19" t="s">
        <v>265</v>
      </c>
      <c r="F71" s="1"/>
      <c r="G71" s="1"/>
      <c r="I71" s="26"/>
      <c r="K71" s="23"/>
      <c r="L71" s="26"/>
      <c r="N71" s="23"/>
      <c r="O71" s="26"/>
    </row>
    <row r="72" spans="1:15" x14ac:dyDescent="0.2">
      <c r="A72" s="27" t="s">
        <v>264</v>
      </c>
      <c r="B72" s="21">
        <f>I77</f>
        <v>4028398415.7506204</v>
      </c>
      <c r="D72" s="30" t="s">
        <v>466</v>
      </c>
      <c r="E72" s="39" t="s">
        <v>68</v>
      </c>
      <c r="F72" s="1">
        <f>'Form 923 Generation and Fuel Da'!T1824-'Form 923 Generation and Fuel Da'!W1824</f>
        <v>324211</v>
      </c>
      <c r="G72" s="1">
        <f>'Form 923 Generation and Fuel Da'!T1824</f>
        <v>324211</v>
      </c>
      <c r="I72" s="23">
        <f>F72*'GWPs &amp; EFs'!$N$20</f>
        <v>37217704.424444333</v>
      </c>
      <c r="K72" s="23">
        <f>G72*'GWPs &amp; EFs'!$M$47</f>
        <v>2287.2412936090241</v>
      </c>
      <c r="L72" s="23">
        <f>K72*'GWPs &amp; EFs'!$D$11</f>
        <v>57181.032340225604</v>
      </c>
      <c r="N72" s="23">
        <f>G72*'GWPs &amp; EFs'!$M$74</f>
        <v>450.3006296792766</v>
      </c>
      <c r="O72" s="23">
        <f>N72*'GWPs &amp; EFs'!$E$11</f>
        <v>134189.58764442443</v>
      </c>
    </row>
    <row r="73" spans="1:15" x14ac:dyDescent="0.2">
      <c r="B73" s="1"/>
      <c r="D73" s="30" t="s">
        <v>469</v>
      </c>
      <c r="E73" s="39" t="s">
        <v>20</v>
      </c>
      <c r="F73" s="1">
        <f>'Form 923 Generation and Fuel Da'!T1825-'Form 923 Generation and Fuel Da'!W1825</f>
        <v>880782</v>
      </c>
      <c r="G73" s="1">
        <f>'Form 923 Generation and Fuel Da'!T1825</f>
        <v>880782</v>
      </c>
      <c r="I73" s="23">
        <f>F73*'GWPs &amp; EFs'!$N$21</f>
        <v>184382903.26750368</v>
      </c>
      <c r="K73" s="23">
        <f>G73*'GWPs &amp; EFs'!$M$48</f>
        <v>55314.8709802511</v>
      </c>
      <c r="L73" s="23">
        <f>K73*'GWPs &amp; EFs'!$D$11</f>
        <v>1382871.7745062774</v>
      </c>
      <c r="N73" s="23">
        <f>G73*'GWPs &amp; EFs'!$M$75</f>
        <v>7375.3161307001474</v>
      </c>
      <c r="O73" s="23">
        <f>N73*'GWPs &amp; EFs'!$E$11</f>
        <v>2197844.206948644</v>
      </c>
    </row>
    <row r="74" spans="1:15" x14ac:dyDescent="0.2">
      <c r="D74" s="30" t="s">
        <v>465</v>
      </c>
      <c r="E74" s="39" t="s">
        <v>164</v>
      </c>
      <c r="F74" s="1">
        <f>'Form 923 Generation and Fuel Da'!T1826-'Form 923 Generation and Fuel Da'!W1826</f>
        <v>1623783</v>
      </c>
      <c r="G74" s="1">
        <f>'Form 923 Generation and Fuel Da'!T1826</f>
        <v>1623783</v>
      </c>
      <c r="I74" s="23">
        <f>F74*'GWPs &amp; EFs'!$N$22</f>
        <v>323946363.68255174</v>
      </c>
      <c r="K74" s="23">
        <f>G74*'GWPs &amp; EFs'!$M$49</f>
        <v>10197.68196272461</v>
      </c>
      <c r="L74" s="23">
        <f>K74*'GWPs &amp; EFs'!$D$11</f>
        <v>254942.04906811524</v>
      </c>
      <c r="N74" s="23">
        <f>G74*'GWPs &amp; EFs'!$M$76</f>
        <v>6798.4546418164073</v>
      </c>
      <c r="O74" s="23">
        <f>N74*'GWPs &amp; EFs'!$E$11</f>
        <v>2025939.4832612893</v>
      </c>
    </row>
    <row r="75" spans="1:15" x14ac:dyDescent="0.2">
      <c r="D75" s="30" t="s">
        <v>474</v>
      </c>
      <c r="E75" s="39" t="s">
        <v>74</v>
      </c>
      <c r="F75" s="1">
        <f>'Form 923 Generation and Fuel Da'!T1827-'Form 923 Generation and Fuel Da'!W1827</f>
        <v>16818149</v>
      </c>
      <c r="G75" s="1">
        <f>'Form 923 Generation and Fuel Da'!T1827</f>
        <v>16818149</v>
      </c>
      <c r="I75" s="23">
        <f>F75*'GWPs &amp; EFs'!$N$23</f>
        <v>3477885606.5790696</v>
      </c>
      <c r="K75" s="23">
        <f>G75*'GWPs &amp; EFs'!$M$50</f>
        <v>266959.23632589873</v>
      </c>
      <c r="L75" s="23">
        <f>K75*'GWPs &amp; EFs'!$D$11</f>
        <v>6673980.9081474682</v>
      </c>
      <c r="N75" s="23">
        <f>G75*'GWPs &amp; EFs'!$M$77</f>
        <v>133479.61816294937</v>
      </c>
      <c r="O75" s="23">
        <f>N75*'GWPs &amp; EFs'!$E$11</f>
        <v>39776926.21255891</v>
      </c>
    </row>
    <row r="76" spans="1:15" x14ac:dyDescent="0.2">
      <c r="D76" s="30" t="s">
        <v>467</v>
      </c>
      <c r="E76" s="42" t="s">
        <v>165</v>
      </c>
      <c r="F76" s="1">
        <f>'Form 923 Generation and Fuel Da'!T1814-'Form 923 Generation and Fuel Da'!W1814</f>
        <v>27896</v>
      </c>
      <c r="G76" s="1">
        <f>'Form 923 Generation and Fuel Da'!T1814</f>
        <v>27896</v>
      </c>
      <c r="I76" s="23">
        <f>F76*'GWPs &amp; EFs'!$N$24</f>
        <v>4965837.7970507629</v>
      </c>
      <c r="K76" s="23">
        <f>G76*'GWPs &amp; EFs'!$M$51</f>
        <v>710.91901658606821</v>
      </c>
      <c r="L76" s="23">
        <f>K76*'GWPs &amp; EFs'!$D$11</f>
        <v>17772.975414651704</v>
      </c>
      <c r="N76" s="24">
        <f>G76*'GWPs &amp; EFs'!$M$78</f>
        <v>114.03401363676559</v>
      </c>
      <c r="O76" s="23">
        <f>N76*'GWPs &amp; EFs'!$E$11</f>
        <v>33982.136063756145</v>
      </c>
    </row>
    <row r="77" spans="1:15" x14ac:dyDescent="0.2">
      <c r="A77" s="28"/>
      <c r="B77" s="29"/>
      <c r="F77" s="1">
        <f>SUM(G58:G69)-SUM(F58:F69)</f>
        <v>15389311</v>
      </c>
      <c r="G77" s="1"/>
      <c r="I77" s="32">
        <f>SUM(I72:I76)</f>
        <v>4028398415.7506204</v>
      </c>
      <c r="L77" s="26">
        <f>SUM(L72:L76)</f>
        <v>8386748.7394767376</v>
      </c>
      <c r="O77" s="26">
        <f>SUM(O72:O76)</f>
        <v>44168881.626477025</v>
      </c>
    </row>
    <row r="78" spans="1:15" x14ac:dyDescent="0.2">
      <c r="B78" s="22"/>
    </row>
    <row r="79" spans="1:15" x14ac:dyDescent="0.2">
      <c r="A79" s="33"/>
      <c r="B79" s="33"/>
      <c r="D79" s="33"/>
      <c r="E79" s="33"/>
      <c r="F79" s="33"/>
      <c r="G79" s="33"/>
      <c r="I79" s="33"/>
      <c r="K79" s="33"/>
      <c r="L79" s="33"/>
      <c r="N79" s="33"/>
      <c r="O79" s="33"/>
    </row>
    <row r="80" spans="1:15" x14ac:dyDescent="0.2">
      <c r="A80" s="492" t="s">
        <v>267</v>
      </c>
      <c r="B80" s="492"/>
      <c r="D80" s="492" t="s">
        <v>267</v>
      </c>
      <c r="E80" s="492"/>
      <c r="F80" s="492"/>
      <c r="G80" s="492"/>
      <c r="I80" s="105" t="s">
        <v>267</v>
      </c>
      <c r="K80" s="492" t="s">
        <v>267</v>
      </c>
      <c r="L80" s="492"/>
      <c r="N80" s="492" t="s">
        <v>267</v>
      </c>
      <c r="O80" s="492"/>
    </row>
    <row r="81" spans="1:15" x14ac:dyDescent="0.2">
      <c r="A81" s="492" t="str">
        <f>A2</f>
        <v>2017 Total CO2e</v>
      </c>
      <c r="B81" s="492"/>
      <c r="D81" s="492" t="s">
        <v>250</v>
      </c>
      <c r="E81" s="492"/>
      <c r="F81" s="492"/>
      <c r="G81" s="492"/>
      <c r="I81" s="105" t="s">
        <v>251</v>
      </c>
      <c r="K81" s="492" t="s">
        <v>252</v>
      </c>
      <c r="L81" s="492"/>
      <c r="N81" s="492" t="s">
        <v>253</v>
      </c>
      <c r="O81" s="492"/>
    </row>
    <row r="82" spans="1:15" s="14" customFormat="1" ht="42.75" customHeight="1" x14ac:dyDescent="0.25">
      <c r="A82" s="16"/>
      <c r="B82" s="17" t="s">
        <v>385</v>
      </c>
      <c r="D82" s="18" t="s">
        <v>254</v>
      </c>
      <c r="E82" s="18" t="s">
        <v>255</v>
      </c>
      <c r="F82" s="18" t="s">
        <v>377</v>
      </c>
      <c r="G82" s="18" t="s">
        <v>376</v>
      </c>
      <c r="H82"/>
      <c r="I82" s="44" t="s">
        <v>383</v>
      </c>
      <c r="K82" s="19" t="s">
        <v>384</v>
      </c>
      <c r="L82" s="20" t="s">
        <v>385</v>
      </c>
      <c r="N82" s="19" t="s">
        <v>386</v>
      </c>
      <c r="O82" s="20" t="s">
        <v>385</v>
      </c>
    </row>
    <row r="83" spans="1:15" ht="12.75" customHeight="1" x14ac:dyDescent="0.2">
      <c r="A83" s="19" t="s">
        <v>258</v>
      </c>
      <c r="B83" s="21">
        <f>SUM(B84:B89)</f>
        <v>4254724752.7689595</v>
      </c>
      <c r="D83" s="19" t="s">
        <v>259</v>
      </c>
      <c r="E83" s="19"/>
      <c r="F83" s="19" t="s">
        <v>379</v>
      </c>
      <c r="G83" s="19" t="s">
        <v>378</v>
      </c>
      <c r="K83" s="14"/>
      <c r="L83" s="14"/>
      <c r="N83" s="14"/>
      <c r="O83" s="14"/>
    </row>
    <row r="84" spans="1:15" x14ac:dyDescent="0.2">
      <c r="A84" t="s">
        <v>395</v>
      </c>
      <c r="B84" s="22">
        <f>I96</f>
        <v>398616999.80410445</v>
      </c>
      <c r="D84" s="25" t="s">
        <v>470</v>
      </c>
      <c r="E84" s="15" t="s">
        <v>48</v>
      </c>
      <c r="F84" s="1">
        <f>'Form 923 Generation and Fuel Da'!T1830-'Form 923 Generation and Fuel Da'!W1830</f>
        <v>808532</v>
      </c>
      <c r="G84" s="1">
        <f>'Form 923 Generation and Fuel Da'!T1830</f>
        <v>3617108</v>
      </c>
      <c r="I84" s="23">
        <f>F84*'GWPs &amp; EFs'!$N$5</f>
        <v>166307792.80447197</v>
      </c>
      <c r="K84" s="23">
        <f>G84*'GWPs &amp; EFs'!$M$32</f>
        <v>87717.939273612545</v>
      </c>
      <c r="L84" s="23">
        <f>K84*'GWPs &amp; EFs'!$D$11</f>
        <v>2192948.4818403134</v>
      </c>
      <c r="N84" s="23">
        <f>G84*'GWPs &amp; EFs'!$M$59</f>
        <v>12758.972985252736</v>
      </c>
      <c r="O84" s="23">
        <f>N84*'GWPs &amp; EFs'!$E$11</f>
        <v>3802173.9496053155</v>
      </c>
    </row>
    <row r="85" spans="1:15" x14ac:dyDescent="0.2">
      <c r="A85" t="s">
        <v>394</v>
      </c>
      <c r="B85" s="1">
        <f>'EPA Part 75 data'!I356*2000</f>
        <v>3776941378</v>
      </c>
      <c r="D85" s="25" t="s">
        <v>471</v>
      </c>
      <c r="E85" s="15" t="s">
        <v>53</v>
      </c>
      <c r="F85" s="1">
        <f>'Form 923 Generation and Fuel Da'!T1831-'Form 923 Generation and Fuel Da'!W1831</f>
        <v>0</v>
      </c>
      <c r="G85" s="1">
        <f>'Form 923 Generation and Fuel Da'!T1831</f>
        <v>0</v>
      </c>
      <c r="I85" s="23">
        <f>F85*'GWPs &amp; EFs'!$N$6</f>
        <v>0</v>
      </c>
      <c r="K85" s="23">
        <f>G85*'GWPs &amp; EFs'!$M$33</f>
        <v>0</v>
      </c>
      <c r="L85" s="23">
        <f>K85*'GWPs &amp; EFs'!$D$11</f>
        <v>0</v>
      </c>
      <c r="N85" s="23">
        <f>G85*'GWPs &amp; EFs'!$M$60</f>
        <v>0</v>
      </c>
      <c r="O85" s="23">
        <f>N85*'GWPs &amp; EFs'!$E$11</f>
        <v>0</v>
      </c>
    </row>
    <row r="86" spans="1:15" x14ac:dyDescent="0.2">
      <c r="A86" t="s">
        <v>260</v>
      </c>
      <c r="B86" s="22">
        <f>L96</f>
        <v>5469498.2554549361</v>
      </c>
      <c r="D86" s="25" t="s">
        <v>459</v>
      </c>
      <c r="E86" s="15" t="s">
        <v>51</v>
      </c>
      <c r="F86" s="1">
        <f>'Form 923 Generation and Fuel Da'!T1832-'Form 923 Generation and Fuel Da'!W1832</f>
        <v>17721</v>
      </c>
      <c r="G86" s="1">
        <f>'Form 923 Generation and Fuel Da'!T1832</f>
        <v>571477</v>
      </c>
      <c r="I86" s="23">
        <f>F86*'GWPs &amp; EFs'!$N$7</f>
        <v>2858220.0758231995</v>
      </c>
      <c r="K86" s="23">
        <f>G86*'GWPs &amp; EFs'!$M$34</f>
        <v>3779.6733630292201</v>
      </c>
      <c r="L86" s="23">
        <f>K86*'GWPs &amp; EFs'!$D$11</f>
        <v>94491.834075730498</v>
      </c>
      <c r="N86" s="23">
        <f>G86*'GWPs &amp; EFs'!$M$61</f>
        <v>755.93467260584396</v>
      </c>
      <c r="O86" s="23">
        <f>N86*'GWPs &amp; EFs'!$E$11</f>
        <v>225268.53243654149</v>
      </c>
    </row>
    <row r="87" spans="1:15" x14ac:dyDescent="0.2">
      <c r="A87" t="s">
        <v>261</v>
      </c>
      <c r="B87" s="22">
        <f>O96</f>
        <v>8540241.6099298503</v>
      </c>
      <c r="D87" s="25" t="s">
        <v>458</v>
      </c>
      <c r="E87" s="15" t="s">
        <v>44</v>
      </c>
      <c r="F87" s="1">
        <f>'Form 923 Generation and Fuel Da'!T1833-'Form 923 Generation and Fuel Da'!W1833</f>
        <v>14919</v>
      </c>
      <c r="G87" s="1">
        <f>'Form 923 Generation and Fuel Da'!T1833</f>
        <v>26737597</v>
      </c>
      <c r="I87" s="23">
        <f>F87*'GWPs &amp; EFs'!$N$8</f>
        <v>1745510.8171446</v>
      </c>
      <c r="K87" s="23">
        <f>G87*'GWPs &amp; EFs'!$M$35</f>
        <v>58946.311150644142</v>
      </c>
      <c r="L87" s="23">
        <f>K87*'GWPs &amp; EFs'!$D$11</f>
        <v>1473657.7787661036</v>
      </c>
      <c r="N87" s="23">
        <f>G87*'GWPs &amp; EFs'!$M$62</f>
        <v>5894.6311150644142</v>
      </c>
      <c r="O87" s="23">
        <f>N87*'GWPs &amp; EFs'!$E$11</f>
        <v>1756600.0722891954</v>
      </c>
    </row>
    <row r="88" spans="1:15" x14ac:dyDescent="0.2">
      <c r="A88" t="s">
        <v>262</v>
      </c>
      <c r="B88" s="22">
        <f>L104</f>
        <v>10440348.821883373</v>
      </c>
      <c r="D88" s="25" t="s">
        <v>472</v>
      </c>
      <c r="E88" s="15" t="s">
        <v>21</v>
      </c>
      <c r="F88" s="1">
        <f>'Form 923 Generation and Fuel Da'!T1835-'Form 923 Generation and Fuel Da'!W1835</f>
        <v>999731</v>
      </c>
      <c r="G88" s="1">
        <f>'Form 923 Generation and Fuel Da'!T1835</f>
        <v>999731</v>
      </c>
      <c r="I88" s="23">
        <f>F88*'GWPs &amp; EFs'!$N$9</f>
        <v>202574981.99426192</v>
      </c>
      <c r="K88" s="23">
        <f>G88*'GWPs &amp; EFs'!$M$36</f>
        <v>66273.167500849027</v>
      </c>
      <c r="L88" s="23">
        <f>K88*'GWPs &amp; EFs'!$D$11</f>
        <v>1656829.1875212258</v>
      </c>
      <c r="N88" s="23">
        <f>G88*'GWPs &amp; EFs'!$M$63</f>
        <v>8836.4223334465405</v>
      </c>
      <c r="O88" s="23">
        <f>N88*'GWPs &amp; EFs'!$E$11</f>
        <v>2633253.8553670691</v>
      </c>
    </row>
    <row r="89" spans="1:15" x14ac:dyDescent="0.2">
      <c r="A89" t="s">
        <v>263</v>
      </c>
      <c r="B89" s="22">
        <f>O104</f>
        <v>54716286.277587049</v>
      </c>
      <c r="D89" s="25" t="s">
        <v>473</v>
      </c>
      <c r="E89" s="43" t="s">
        <v>87</v>
      </c>
      <c r="F89" s="1">
        <f>'Form 923 Generation and Fuel Da'!T1836-'Form 923 Generation and Fuel Da'!W1836</f>
        <v>0</v>
      </c>
      <c r="G89" s="1">
        <f>'Form 923 Generation and Fuel Da'!T1836</f>
        <v>0</v>
      </c>
      <c r="I89" s="23">
        <f>F89*'GWPs &amp; EFs'!$N$10</f>
        <v>0</v>
      </c>
      <c r="K89" s="23">
        <f>G89*'GWPs &amp; EFs'!$M$37</f>
        <v>0</v>
      </c>
      <c r="L89" s="23">
        <f>K89*'GWPs &amp; EFs'!$D$11</f>
        <v>0</v>
      </c>
      <c r="N89" s="23">
        <f>G89*'GWPs &amp; EFs'!$M$64</f>
        <v>0</v>
      </c>
      <c r="O89" s="23">
        <f>N89*'GWPs &amp; EFs'!$E$11</f>
        <v>0</v>
      </c>
    </row>
    <row r="90" spans="1:15" x14ac:dyDescent="0.2">
      <c r="D90" s="25" t="s">
        <v>468</v>
      </c>
      <c r="E90" s="15" t="s">
        <v>480</v>
      </c>
      <c r="F90" s="1">
        <f>'Form 923 Generation and Fuel Da'!T1837-'Form 923 Generation and Fuel Da'!W1837</f>
        <v>0</v>
      </c>
      <c r="G90" s="1">
        <f>'Form 923 Generation and Fuel Da'!T1837</f>
        <v>0</v>
      </c>
      <c r="I90" s="23">
        <f>F90*'GWPs &amp; EFs'!$N$11</f>
        <v>0</v>
      </c>
      <c r="K90" s="23">
        <f>G90*'GWPs &amp; EFs'!$M$38</f>
        <v>0</v>
      </c>
      <c r="L90" s="23">
        <f>K90*'GWPs &amp; EFs'!$D$11</f>
        <v>0</v>
      </c>
      <c r="N90" s="23">
        <f>G90*'GWPs &amp; EFs'!$M$65</f>
        <v>0</v>
      </c>
      <c r="O90" s="23">
        <f>N90*'GWPs &amp; EFs'!$E$11</f>
        <v>0</v>
      </c>
    </row>
    <row r="91" spans="1:15" x14ac:dyDescent="0.2">
      <c r="D91" s="25" t="s">
        <v>461</v>
      </c>
      <c r="E91" s="15" t="s">
        <v>70</v>
      </c>
      <c r="F91" s="1">
        <f>'Form 923 Generation and Fuel Da'!T1838-'Form 923 Generation and Fuel Da'!W1838</f>
        <v>0</v>
      </c>
      <c r="G91" s="1">
        <f>'Form 923 Generation and Fuel Da'!T1838</f>
        <v>0</v>
      </c>
      <c r="I91" s="23">
        <f>F91*'GWPs &amp; EFs'!$N$12</f>
        <v>0</v>
      </c>
      <c r="K91" s="23">
        <f>G91*'GWPs &amp; EFs'!$M$39</f>
        <v>0</v>
      </c>
      <c r="L91" s="23">
        <f>K91*'GWPs &amp; EFs'!$D$11</f>
        <v>0</v>
      </c>
      <c r="N91" s="23">
        <f>G91*'GWPs &amp; EFs'!$M$66</f>
        <v>0</v>
      </c>
      <c r="O91" s="23">
        <f>N91*'GWPs &amp; EFs'!$E$11</f>
        <v>0</v>
      </c>
    </row>
    <row r="92" spans="1:15" x14ac:dyDescent="0.2">
      <c r="D92" s="25" t="s">
        <v>460</v>
      </c>
      <c r="E92" s="15" t="s">
        <v>66</v>
      </c>
      <c r="F92" s="1">
        <f>'Form 923 Generation and Fuel Da'!T1839-'Form 923 Generation and Fuel Da'!W1839</f>
        <v>133056</v>
      </c>
      <c r="G92" s="1">
        <f>'Form 923 Generation and Fuel Da'!T1839</f>
        <v>289762</v>
      </c>
      <c r="I92" s="23">
        <f>F92*'GWPs &amp; EFs'!$N$13</f>
        <v>23112094.615948796</v>
      </c>
      <c r="K92" s="23">
        <f>G92*'GWPs &amp; EFs'!$M$40</f>
        <v>1916.4475788493201</v>
      </c>
      <c r="L92" s="23">
        <f>K92*'GWPs &amp; EFs'!$D$11</f>
        <v>47911.189471233003</v>
      </c>
      <c r="N92" s="23">
        <f>G92*'GWPs &amp; EFs'!$M$67</f>
        <v>383.28951576986395</v>
      </c>
      <c r="O92" s="23">
        <f>N92*'GWPs &amp; EFs'!$E$11</f>
        <v>114220.27569941946</v>
      </c>
    </row>
    <row r="93" spans="1:15" x14ac:dyDescent="0.2">
      <c r="D93" s="25" t="s">
        <v>462</v>
      </c>
      <c r="E93" s="15" t="s">
        <v>71</v>
      </c>
      <c r="F93" s="1">
        <f>'Form 923 Generation and Fuel Da'!T1840-'Form 923 Generation and Fuel Da'!W1840</f>
        <v>12913</v>
      </c>
      <c r="G93" s="1">
        <f>'Form 923 Generation and Fuel Da'!T1840</f>
        <v>22134</v>
      </c>
      <c r="I93" s="23">
        <f>F93*'GWPs &amp; EFs'!$N$14</f>
        <v>2018399.496454</v>
      </c>
      <c r="K93" s="23">
        <f>G93*'GWPs &amp; EFs'!$M$41</f>
        <v>146.39135121324</v>
      </c>
      <c r="L93" s="23">
        <f>K93*'GWPs &amp; EFs'!$D$11</f>
        <v>3659.7837803309999</v>
      </c>
      <c r="N93" s="23">
        <f>G93*'GWPs &amp; EFs'!$M$68</f>
        <v>29.278270242647995</v>
      </c>
      <c r="O93" s="23">
        <f>N93*'GWPs &amp; EFs'!$E$11</f>
        <v>8724.9245323091018</v>
      </c>
    </row>
    <row r="94" spans="1:15" x14ac:dyDescent="0.2">
      <c r="D94" s="25" t="s">
        <v>463</v>
      </c>
      <c r="E94" s="15" t="s">
        <v>81</v>
      </c>
      <c r="F94" s="1">
        <f>'Form 923 Generation and Fuel Da'!T1841-'Form 923 Generation and Fuel Da'!W1841</f>
        <v>0</v>
      </c>
      <c r="G94" s="1">
        <f>'Form 923 Generation and Fuel Da'!T1841</f>
        <v>0</v>
      </c>
      <c r="I94" s="23">
        <f>F94*'GWPs &amp; EFs'!$N$15</f>
        <v>0</v>
      </c>
      <c r="K94" s="23">
        <f>G94*'GWPs &amp; EFs'!$M$42</f>
        <v>0</v>
      </c>
      <c r="L94" s="23">
        <f>K94*'GWPs &amp; EFs'!$D$11</f>
        <v>0</v>
      </c>
      <c r="N94" s="23">
        <f>G94*'GWPs &amp; EFs'!$M$69</f>
        <v>0</v>
      </c>
      <c r="O94" s="23">
        <f>N94*'GWPs &amp; EFs'!$E$11</f>
        <v>0</v>
      </c>
    </row>
    <row r="95" spans="1:15" x14ac:dyDescent="0.2">
      <c r="D95" s="25" t="s">
        <v>464</v>
      </c>
      <c r="E95" s="15" t="s">
        <v>78</v>
      </c>
      <c r="F95" s="1">
        <f>'Form 923 Generation and Fuel Da'!T1842-'Form 923 Generation and Fuel Da'!W1842</f>
        <v>0</v>
      </c>
      <c r="G95" s="1">
        <f>'Form 923 Generation and Fuel Da'!T1842</f>
        <v>0</v>
      </c>
      <c r="I95" s="23">
        <f>F95*'GWPs &amp; EFs'!$N$16</f>
        <v>0</v>
      </c>
      <c r="K95" s="23">
        <f>G95*'GWPs &amp; EFs'!$M$43</f>
        <v>0</v>
      </c>
      <c r="L95" s="23">
        <f>K95*'GWPs &amp; EFs'!$D$11</f>
        <v>0</v>
      </c>
      <c r="N95" s="23">
        <f>G95*'GWPs &amp; EFs'!$M$70</f>
        <v>0</v>
      </c>
      <c r="O95" s="23">
        <f>N95*'GWPs &amp; EFs'!$E$11</f>
        <v>0</v>
      </c>
    </row>
    <row r="96" spans="1:15" x14ac:dyDescent="0.2">
      <c r="D96" s="25"/>
      <c r="F96" s="1"/>
      <c r="G96" s="1"/>
      <c r="I96" s="26">
        <f>SUM(I84:I95)</f>
        <v>398616999.80410445</v>
      </c>
      <c r="K96" s="23"/>
      <c r="L96" s="26">
        <f>SUM(L84:L95)</f>
        <v>5469498.2554549361</v>
      </c>
      <c r="N96" s="23"/>
      <c r="O96" s="26">
        <f>SUM(O84:O95)</f>
        <v>8540241.6099298503</v>
      </c>
    </row>
    <row r="97" spans="1:15" x14ac:dyDescent="0.2">
      <c r="D97" s="19" t="s">
        <v>265</v>
      </c>
      <c r="F97" s="1"/>
      <c r="G97" s="1"/>
      <c r="I97" s="26"/>
      <c r="K97" s="23"/>
      <c r="L97" s="26"/>
      <c r="N97" s="23"/>
      <c r="O97" s="26"/>
    </row>
    <row r="98" spans="1:15" x14ac:dyDescent="0.2">
      <c r="A98" s="27" t="s">
        <v>264</v>
      </c>
      <c r="B98" s="21">
        <f>I104</f>
        <v>4823566744.8584785</v>
      </c>
      <c r="D98" s="30" t="s">
        <v>466</v>
      </c>
      <c r="E98" s="39" t="s">
        <v>68</v>
      </c>
      <c r="F98" s="1">
        <f>'Form 923 Generation and Fuel Da'!T1844-'Form 923 Generation and Fuel Da'!W1844</f>
        <v>626583</v>
      </c>
      <c r="G98" s="1">
        <f>'Form 923 Generation and Fuel Da'!T1844</f>
        <v>626583</v>
      </c>
      <c r="I98" s="23">
        <f>F98*'GWPs &amp; EFs'!$N$20</f>
        <v>71928407.399445444</v>
      </c>
      <c r="K98" s="23">
        <f>G98*'GWPs &amp; EFs'!$M$47</f>
        <v>4420.4129763438723</v>
      </c>
      <c r="L98" s="23">
        <f>K98*'GWPs &amp; EFs'!$D$11</f>
        <v>110510.3244085968</v>
      </c>
      <c r="N98" s="23">
        <f>G98*'GWPs &amp; EFs'!$M$74</f>
        <v>870.26880471769971</v>
      </c>
      <c r="O98" s="23">
        <f>N98*'GWPs &amp; EFs'!$E$11</f>
        <v>259340.1038058745</v>
      </c>
    </row>
    <row r="99" spans="1:15" x14ac:dyDescent="0.2">
      <c r="B99" s="1"/>
      <c r="D99" s="30" t="s">
        <v>469</v>
      </c>
      <c r="E99" s="39" t="s">
        <v>20</v>
      </c>
      <c r="F99" s="1">
        <f>'Form 923 Generation and Fuel Da'!T1845-'Form 923 Generation and Fuel Da'!W1845</f>
        <v>1040584</v>
      </c>
      <c r="G99" s="1">
        <f>'Form 923 Generation and Fuel Da'!T1845</f>
        <v>1040584</v>
      </c>
      <c r="I99" s="23">
        <f>F99*'GWPs &amp; EFs'!$N$21</f>
        <v>217835853.83637729</v>
      </c>
      <c r="K99" s="23">
        <f>G99*'GWPs &amp; EFs'!$M$48</f>
        <v>65350.756150913177</v>
      </c>
      <c r="L99" s="23">
        <f>K99*'GWPs &amp; EFs'!$D$11</f>
        <v>1633768.9037728293</v>
      </c>
      <c r="N99" s="23">
        <f>G99*'GWPs &amp; EFs'!$M$75</f>
        <v>8713.4341534550913</v>
      </c>
      <c r="O99" s="23">
        <f>N99*'GWPs &amp; EFs'!$E$11</f>
        <v>2596603.3777296171</v>
      </c>
    </row>
    <row r="100" spans="1:15" x14ac:dyDescent="0.2">
      <c r="D100" s="30" t="s">
        <v>465</v>
      </c>
      <c r="E100" s="39" t="s">
        <v>164</v>
      </c>
      <c r="F100" s="1">
        <f>'Form 923 Generation and Fuel Da'!T1846-'Form 923 Generation and Fuel Da'!W1846</f>
        <v>0</v>
      </c>
      <c r="G100" s="1">
        <f>'Form 923 Generation and Fuel Da'!T1846</f>
        <v>0</v>
      </c>
      <c r="I100" s="23">
        <f>F100*'GWPs &amp; EFs'!$N$22</f>
        <v>0</v>
      </c>
      <c r="K100" s="23">
        <f>G100*'GWPs &amp; EFs'!$M$49</f>
        <v>0</v>
      </c>
      <c r="L100" s="23">
        <f>K100*'GWPs &amp; EFs'!$D$11</f>
        <v>0</v>
      </c>
      <c r="N100" s="23">
        <f>G100*'GWPs &amp; EFs'!$M$76</f>
        <v>0</v>
      </c>
      <c r="O100" s="23">
        <f>N100*'GWPs &amp; EFs'!$E$11</f>
        <v>0</v>
      </c>
    </row>
    <row r="101" spans="1:15" x14ac:dyDescent="0.2">
      <c r="D101" s="30" t="s">
        <v>474</v>
      </c>
      <c r="E101" s="39" t="s">
        <v>74</v>
      </c>
      <c r="F101" s="1">
        <f>'Form 923 Generation and Fuel Da'!T1847-'Form 923 Generation and Fuel Da'!W1847</f>
        <v>21905461</v>
      </c>
      <c r="G101" s="1">
        <f>'Form 923 Generation and Fuel Da'!T1847</f>
        <v>21905461</v>
      </c>
      <c r="H101" s="24"/>
      <c r="I101" s="23">
        <f>F101*'GWPs &amp; EFs'!$N$23</f>
        <v>4529909178.315589</v>
      </c>
      <c r="K101" s="23">
        <f>G101*'GWPs &amp; EFs'!$M$50</f>
        <v>347711.5787193203</v>
      </c>
      <c r="L101" s="23">
        <f>K101*'GWPs &amp; EFs'!$D$11</f>
        <v>8692789.4679830074</v>
      </c>
      <c r="N101" s="23">
        <f>G101*'GWPs &amp; EFs'!$M$77</f>
        <v>173855.78935966015</v>
      </c>
      <c r="O101" s="23">
        <f>N101*'GWPs &amp; EFs'!$E$11</f>
        <v>51809025.229178727</v>
      </c>
    </row>
    <row r="102" spans="1:15" x14ac:dyDescent="0.2">
      <c r="D102" s="30" t="s">
        <v>467</v>
      </c>
      <c r="E102" s="42" t="s">
        <v>165</v>
      </c>
      <c r="F102" s="1">
        <f>'Form 923 Generation and Fuel Da'!T1834-'Form 923 Generation and Fuel Da'!W1834</f>
        <v>0</v>
      </c>
      <c r="G102" s="1">
        <f>'Form 923 Generation and Fuel Da'!T1834</f>
        <v>0</v>
      </c>
      <c r="I102" s="23">
        <f>F102*'GWPs &amp; EFs'!$N$24</f>
        <v>0</v>
      </c>
      <c r="K102" s="23">
        <f>G102*'GWPs &amp; EFs'!$M$51</f>
        <v>0</v>
      </c>
      <c r="L102" s="23">
        <f>K102*'GWPs &amp; EFs'!$D$11</f>
        <v>0</v>
      </c>
      <c r="N102" s="23">
        <f>G102*'GWPs &amp; EFs'!$M$78</f>
        <v>0</v>
      </c>
      <c r="O102" s="23">
        <f>N102*'GWPs &amp; EFs'!$E$11</f>
        <v>0</v>
      </c>
    </row>
    <row r="103" spans="1:15" x14ac:dyDescent="0.2">
      <c r="A103" s="27"/>
      <c r="B103" s="21"/>
      <c r="D103" s="413" t="s">
        <v>523</v>
      </c>
      <c r="E103" s="414" t="s">
        <v>502</v>
      </c>
      <c r="F103" s="415">
        <f>'Form 923 Generation and Fuel Da'!T1848-'Form 923 Generation and Fuel Da'!W1848</f>
        <v>18598</v>
      </c>
      <c r="G103" s="415">
        <f>'Form 923 Generation and Fuel Da'!T1848</f>
        <v>18598</v>
      </c>
      <c r="H103" s="416"/>
      <c r="I103" s="417">
        <f>F103*'GWPs &amp; EFs'!$N$25</f>
        <v>3893305.3070669398</v>
      </c>
      <c r="J103" s="371"/>
      <c r="K103" s="417">
        <f>G103*'GWPs &amp; EFs'!$M$53</f>
        <v>131.20502875763199</v>
      </c>
      <c r="L103" s="417">
        <f>K103*'GWPs &amp; EFs'!$D$11</f>
        <v>3280.1257189407997</v>
      </c>
      <c r="M103" s="371"/>
      <c r="N103" s="417">
        <f>G103*'GWPs &amp; EFs'!$M$79</f>
        <v>172.20660024439198</v>
      </c>
      <c r="O103" s="417">
        <f>N103*'GWPs &amp; EFs'!$E$11</f>
        <v>51317.566872828807</v>
      </c>
    </row>
    <row r="104" spans="1:15" x14ac:dyDescent="0.2">
      <c r="B104" s="29"/>
      <c r="D104" s="31"/>
      <c r="E104" s="31"/>
      <c r="F104" s="1">
        <f>SUM(G84:G95)-SUM(F84:F95)</f>
        <v>30250937</v>
      </c>
      <c r="G104" s="23"/>
      <c r="H104" s="24"/>
      <c r="I104" s="32">
        <f>SUM(I98:I103)</f>
        <v>4823566744.8584785</v>
      </c>
      <c r="L104" s="26">
        <f>SUM(L98:L103)</f>
        <v>10440348.821883373</v>
      </c>
      <c r="O104" s="26">
        <f>SUM(O98:O103)</f>
        <v>54716286.277587049</v>
      </c>
    </row>
    <row r="106" spans="1:15" x14ac:dyDescent="0.2">
      <c r="A106" s="33"/>
      <c r="B106" s="33"/>
      <c r="D106" s="33"/>
      <c r="E106" s="33"/>
      <c r="F106" s="33"/>
      <c r="G106" s="33"/>
      <c r="I106" s="33"/>
      <c r="K106" s="33"/>
      <c r="L106" s="33"/>
      <c r="N106" s="33"/>
      <c r="O106" s="33"/>
    </row>
    <row r="107" spans="1:15" x14ac:dyDescent="0.2">
      <c r="A107" s="492" t="s">
        <v>271</v>
      </c>
      <c r="B107" s="492"/>
      <c r="D107" s="492" t="s">
        <v>271</v>
      </c>
      <c r="E107" s="492"/>
      <c r="F107" s="492"/>
      <c r="G107" s="492"/>
      <c r="I107" s="105" t="s">
        <v>271</v>
      </c>
      <c r="K107" s="492" t="s">
        <v>271</v>
      </c>
      <c r="L107" s="492"/>
      <c r="N107" s="492" t="s">
        <v>271</v>
      </c>
      <c r="O107" s="492"/>
    </row>
    <row r="108" spans="1:15" x14ac:dyDescent="0.2">
      <c r="A108" s="492" t="str">
        <f>A2</f>
        <v>2017 Total CO2e</v>
      </c>
      <c r="B108" s="492"/>
      <c r="D108" s="492" t="s">
        <v>250</v>
      </c>
      <c r="E108" s="492"/>
      <c r="F108" s="492"/>
      <c r="G108" s="492"/>
      <c r="I108" s="105" t="s">
        <v>251</v>
      </c>
      <c r="K108" s="492" t="s">
        <v>252</v>
      </c>
      <c r="L108" s="492"/>
      <c r="N108" s="492" t="s">
        <v>253</v>
      </c>
      <c r="O108" s="492"/>
    </row>
    <row r="109" spans="1:15" s="14" customFormat="1" ht="42.75" customHeight="1" x14ac:dyDescent="0.25">
      <c r="A109" s="16"/>
      <c r="B109" s="17" t="s">
        <v>385</v>
      </c>
      <c r="D109" s="18" t="s">
        <v>254</v>
      </c>
      <c r="E109" s="18" t="s">
        <v>255</v>
      </c>
      <c r="F109" s="18" t="s">
        <v>377</v>
      </c>
      <c r="G109" s="18" t="s">
        <v>376</v>
      </c>
      <c r="H109"/>
      <c r="I109" s="44" t="s">
        <v>383</v>
      </c>
      <c r="K109" s="19" t="s">
        <v>384</v>
      </c>
      <c r="L109" s="20" t="s">
        <v>385</v>
      </c>
      <c r="N109" s="19" t="s">
        <v>386</v>
      </c>
      <c r="O109" s="20" t="s">
        <v>385</v>
      </c>
    </row>
    <row r="110" spans="1:15" ht="12.75" customHeight="1" x14ac:dyDescent="0.2">
      <c r="A110" s="19" t="s">
        <v>258</v>
      </c>
      <c r="B110" s="21">
        <f>SUM(B111:B116)</f>
        <v>51075992589.626633</v>
      </c>
      <c r="D110" s="19" t="s">
        <v>259</v>
      </c>
      <c r="E110" s="19"/>
      <c r="F110" s="19" t="s">
        <v>379</v>
      </c>
      <c r="G110" s="19" t="s">
        <v>378</v>
      </c>
      <c r="K110" s="14"/>
      <c r="L110" s="14"/>
      <c r="N110" s="14"/>
      <c r="O110" s="14"/>
    </row>
    <row r="111" spans="1:15" x14ac:dyDescent="0.2">
      <c r="A111" t="s">
        <v>395</v>
      </c>
      <c r="B111" s="22">
        <f>I123</f>
        <v>17031670336.828297</v>
      </c>
      <c r="D111" s="25" t="s">
        <v>470</v>
      </c>
      <c r="E111" s="15" t="s">
        <v>48</v>
      </c>
      <c r="F111" s="1">
        <f>'Form 923 Generation and Fuel Da'!T1851-'Form 923 Generation and Fuel Da'!W1851</f>
        <v>0</v>
      </c>
      <c r="G111" s="1">
        <f>'Form 923 Generation and Fuel Da'!T1851</f>
        <v>6270462</v>
      </c>
      <c r="I111" s="23">
        <f>F111*'GWPs &amp; EFs'!$N$5</f>
        <v>0</v>
      </c>
      <c r="K111" s="23">
        <f>G111*'GWPs &amp; EFs'!$M$32</f>
        <v>152064.02599355482</v>
      </c>
      <c r="L111" s="23">
        <f>K111*'GWPs &amp; EFs'!$D$11</f>
        <v>3801600.6498388704</v>
      </c>
      <c r="N111" s="23">
        <f>G111*'GWPs &amp; EFs'!$M$59</f>
        <v>22118.403780880704</v>
      </c>
      <c r="O111" s="23">
        <f>N111*'GWPs &amp; EFs'!$E$11</f>
        <v>6591284.3267024495</v>
      </c>
    </row>
    <row r="112" spans="1:15" x14ac:dyDescent="0.2">
      <c r="A112" t="s">
        <v>394</v>
      </c>
      <c r="B112" s="1">
        <f>'EPA Part 75 data'!I357*2000</f>
        <v>33861863895.999989</v>
      </c>
      <c r="D112" s="25" t="s">
        <v>471</v>
      </c>
      <c r="E112" s="15" t="s">
        <v>53</v>
      </c>
      <c r="F112" s="1">
        <f>'Form 923 Generation and Fuel Da'!T1852-'Form 923 Generation and Fuel Da'!W1852</f>
        <v>0</v>
      </c>
      <c r="G112" s="1">
        <f>'Form 923 Generation and Fuel Da'!T1852</f>
        <v>0</v>
      </c>
      <c r="I112" s="23">
        <f>F112*'GWPs &amp; EFs'!$N$6</f>
        <v>0</v>
      </c>
      <c r="K112" s="23">
        <f>G112*'GWPs &amp; EFs'!$M$33</f>
        <v>0</v>
      </c>
      <c r="L112" s="23">
        <f>K112*'GWPs &amp; EFs'!$D$11</f>
        <v>0</v>
      </c>
      <c r="N112" s="23">
        <f>G112*'GWPs &amp; EFs'!$M$60</f>
        <v>0</v>
      </c>
      <c r="O112" s="23">
        <f>N112*'GWPs &amp; EFs'!$E$11</f>
        <v>0</v>
      </c>
    </row>
    <row r="113" spans="1:15" x14ac:dyDescent="0.2">
      <c r="A113" t="s">
        <v>260</v>
      </c>
      <c r="B113" s="22">
        <f>L123</f>
        <v>44767010.061487503</v>
      </c>
      <c r="D113" s="25" t="s">
        <v>459</v>
      </c>
      <c r="E113" s="15" t="s">
        <v>51</v>
      </c>
      <c r="F113" s="1">
        <f>'Form 923 Generation and Fuel Da'!T1853-'Form 923 Generation and Fuel Da'!W1853</f>
        <v>583340</v>
      </c>
      <c r="G113" s="1">
        <f>'Form 923 Generation and Fuel Da'!T1853</f>
        <v>1447765</v>
      </c>
      <c r="I113" s="23">
        <f>F113*'GWPs &amp; EFs'!$N$7</f>
        <v>94086908.133327991</v>
      </c>
      <c r="K113" s="23">
        <f>G113*'GWPs &amp; EFs'!$M$34</f>
        <v>9575.3264023328993</v>
      </c>
      <c r="L113" s="23">
        <f>K113*'GWPs &amp; EFs'!$D$11</f>
        <v>239383.16005832248</v>
      </c>
      <c r="N113" s="23">
        <f>G113*'GWPs &amp; EFs'!$M$61</f>
        <v>1915.0652804665797</v>
      </c>
      <c r="O113" s="23">
        <f>N113*'GWPs &amp; EFs'!$E$11</f>
        <v>570689.45357904071</v>
      </c>
    </row>
    <row r="114" spans="1:15" x14ac:dyDescent="0.2">
      <c r="A114" t="s">
        <v>261</v>
      </c>
      <c r="B114" s="22">
        <f>O123</f>
        <v>64309711.667455271</v>
      </c>
      <c r="D114" s="25" t="s">
        <v>458</v>
      </c>
      <c r="E114" s="15" t="s">
        <v>44</v>
      </c>
      <c r="F114" s="1">
        <f>'Form 923 Generation and Fuel Da'!T1854-'Form 923 Generation and Fuel Da'!W1854</f>
        <v>123989568</v>
      </c>
      <c r="G114" s="1">
        <f>'Form 923 Generation and Fuel Da'!T1854</f>
        <v>372749894</v>
      </c>
      <c r="I114" s="23">
        <f>F114*'GWPs &amp; EFs'!$N$8</f>
        <v>14506678206.118771</v>
      </c>
      <c r="K114" s="23">
        <f>G114*'GWPs &amp; EFs'!$M$35</f>
        <v>821772.84791500226</v>
      </c>
      <c r="L114" s="23">
        <f>K114*'GWPs &amp; EFs'!$D$11</f>
        <v>20544321.197875056</v>
      </c>
      <c r="N114" s="23">
        <f>G114*'GWPs &amp; EFs'!$M$62</f>
        <v>82177.284791500235</v>
      </c>
      <c r="O114" s="23">
        <f>N114*'GWPs &amp; EFs'!$E$11</f>
        <v>24488830.867867071</v>
      </c>
    </row>
    <row r="115" spans="1:15" x14ac:dyDescent="0.2">
      <c r="A115" t="s">
        <v>262</v>
      </c>
      <c r="B115" s="22">
        <f>L132</f>
        <v>23365040.25790431</v>
      </c>
      <c r="D115" s="25" t="s">
        <v>472</v>
      </c>
      <c r="E115" s="15" t="s">
        <v>21</v>
      </c>
      <c r="F115" s="1">
        <f>'Form 923 Generation and Fuel Da'!T1856-'Form 923 Generation and Fuel Da'!W1856</f>
        <v>11734623</v>
      </c>
      <c r="G115" s="1">
        <f>'Form 923 Generation and Fuel Da'!T1856</f>
        <v>11734623</v>
      </c>
      <c r="I115" s="23">
        <f>F115*'GWPs &amp; EFs'!$N$9</f>
        <v>2377780665.933588</v>
      </c>
      <c r="K115" s="23">
        <f>G115*'GWPs &amp; EFs'!$M$36</f>
        <v>777899.89070891624</v>
      </c>
      <c r="L115" s="23">
        <f>K115*'GWPs &amp; EFs'!$D$11</f>
        <v>19447497.267722905</v>
      </c>
      <c r="N115" s="23">
        <f>G115*'GWPs &amp; EFs'!$M$63</f>
        <v>103719.98542785553</v>
      </c>
      <c r="O115" s="23">
        <f>N115*'GWPs &amp; EFs'!$E$11</f>
        <v>30908555.657500949</v>
      </c>
    </row>
    <row r="116" spans="1:15" x14ac:dyDescent="0.2">
      <c r="A116" t="s">
        <v>263</v>
      </c>
      <c r="B116" s="22">
        <f>O132</f>
        <v>50016594.811498828</v>
      </c>
      <c r="D116" s="25" t="s">
        <v>473</v>
      </c>
      <c r="E116" s="43" t="s">
        <v>87</v>
      </c>
      <c r="F116" s="1">
        <f>'Form 923 Generation and Fuel Da'!T1857-'Form 923 Generation and Fuel Da'!W1857</f>
        <v>0</v>
      </c>
      <c r="G116" s="1">
        <f>'Form 923 Generation and Fuel Da'!T1857</f>
        <v>0</v>
      </c>
      <c r="I116" s="23">
        <f>F116*'GWPs &amp; EFs'!$N$10</f>
        <v>0</v>
      </c>
      <c r="K116" s="23">
        <f>G116*'GWPs &amp; EFs'!$M$37</f>
        <v>0</v>
      </c>
      <c r="L116" s="23">
        <f>K116*'GWPs &amp; EFs'!$D$11</f>
        <v>0</v>
      </c>
      <c r="N116" s="23">
        <f>G116*'GWPs &amp; EFs'!$M$64</f>
        <v>0</v>
      </c>
      <c r="O116" s="23">
        <f>N116*'GWPs &amp; EFs'!$E$11</f>
        <v>0</v>
      </c>
    </row>
    <row r="117" spans="1:15" x14ac:dyDescent="0.2">
      <c r="D117" s="25" t="s">
        <v>468</v>
      </c>
      <c r="E117" s="15" t="s">
        <v>480</v>
      </c>
      <c r="F117" s="1">
        <f>'Form 923 Generation and Fuel Da'!T1858-'Form 923 Generation and Fuel Da'!W1858</f>
        <v>0</v>
      </c>
      <c r="G117" s="1">
        <f>'Form 923 Generation and Fuel Da'!T1858</f>
        <v>0</v>
      </c>
      <c r="I117" s="23">
        <f>F117*'GWPs &amp; EFs'!$N$11</f>
        <v>0</v>
      </c>
      <c r="K117" s="23">
        <f>G117*'GWPs &amp; EFs'!$M$38</f>
        <v>0</v>
      </c>
      <c r="L117" s="23">
        <f>K117*'GWPs &amp; EFs'!$D$11</f>
        <v>0</v>
      </c>
      <c r="N117" s="23">
        <f>G117*'GWPs &amp; EFs'!$M$65</f>
        <v>0</v>
      </c>
      <c r="O117" s="23">
        <f>N117*'GWPs &amp; EFs'!$E$11</f>
        <v>0</v>
      </c>
    </row>
    <row r="118" spans="1:15" x14ac:dyDescent="0.2">
      <c r="D118" s="25" t="s">
        <v>461</v>
      </c>
      <c r="E118" s="15" t="s">
        <v>70</v>
      </c>
      <c r="F118" s="1">
        <f>'Form 923 Generation and Fuel Da'!T1859-'Form 923 Generation and Fuel Da'!W1859</f>
        <v>0</v>
      </c>
      <c r="G118" s="1">
        <f>'Form 923 Generation and Fuel Da'!T1859</f>
        <v>0</v>
      </c>
      <c r="I118" s="23">
        <f>F118*'GWPs &amp; EFs'!$N$12</f>
        <v>0</v>
      </c>
      <c r="K118" s="23">
        <f>G118*'GWPs &amp; EFs'!$M$39</f>
        <v>0</v>
      </c>
      <c r="L118" s="23">
        <f>K118*'GWPs &amp; EFs'!$D$11</f>
        <v>0</v>
      </c>
      <c r="N118" s="23">
        <f>G118*'GWPs &amp; EFs'!$M$66</f>
        <v>0</v>
      </c>
      <c r="O118" s="23">
        <f>N118*'GWPs &amp; EFs'!$E$11</f>
        <v>0</v>
      </c>
    </row>
    <row r="119" spans="1:15" x14ac:dyDescent="0.2">
      <c r="D119" s="25" t="s">
        <v>460</v>
      </c>
      <c r="E119" s="15" t="s">
        <v>66</v>
      </c>
      <c r="F119" s="1">
        <f>'Form 923 Generation and Fuel Da'!T1860-'Form 923 Generation and Fuel Da'!W1860</f>
        <v>190729</v>
      </c>
      <c r="G119" s="1">
        <f>'Form 923 Generation and Fuel Da'!T1860</f>
        <v>3898761</v>
      </c>
      <c r="I119" s="23">
        <f>F119*'GWPs &amp; EFs'!$N$13</f>
        <v>33130010.627144199</v>
      </c>
      <c r="K119" s="23">
        <f>G119*'GWPs &amp; EFs'!$M$40</f>
        <v>25785.89007172146</v>
      </c>
      <c r="L119" s="23">
        <f>K119*'GWPs &amp; EFs'!$D$11</f>
        <v>644647.25179303647</v>
      </c>
      <c r="N119" s="23">
        <f>G119*'GWPs &amp; EFs'!$M$67</f>
        <v>5157.1780143442911</v>
      </c>
      <c r="O119" s="23">
        <f>N119*'GWPs &amp; EFs'!$E$11</f>
        <v>1536839.0482745988</v>
      </c>
    </row>
    <row r="120" spans="1:15" x14ac:dyDescent="0.2">
      <c r="D120" s="25" t="s">
        <v>462</v>
      </c>
      <c r="E120" s="15" t="s">
        <v>71</v>
      </c>
      <c r="F120" s="1">
        <f>'Form 923 Generation and Fuel Da'!T1861-'Form 923 Generation and Fuel Da'!W1861</f>
        <v>0</v>
      </c>
      <c r="G120" s="1">
        <f>'Form 923 Generation and Fuel Da'!T1861</f>
        <v>0</v>
      </c>
      <c r="I120" s="23">
        <f>F120*'GWPs &amp; EFs'!$N$14</f>
        <v>0</v>
      </c>
      <c r="K120" s="23">
        <f>G120*'GWPs &amp; EFs'!$M$41</f>
        <v>0</v>
      </c>
      <c r="L120" s="23">
        <f>K120*'GWPs &amp; EFs'!$D$11</f>
        <v>0</v>
      </c>
      <c r="N120" s="23">
        <f>G120*'GWPs &amp; EFs'!$M$68</f>
        <v>0</v>
      </c>
      <c r="O120" s="23">
        <f>N120*'GWPs &amp; EFs'!$E$11</f>
        <v>0</v>
      </c>
    </row>
    <row r="121" spans="1:15" x14ac:dyDescent="0.2">
      <c r="D121" s="25" t="s">
        <v>463</v>
      </c>
      <c r="E121" s="15" t="s">
        <v>81</v>
      </c>
      <c r="F121" s="1">
        <f>'Form 923 Generation and Fuel Da'!T1862-'Form 923 Generation and Fuel Da'!W1862</f>
        <v>125441</v>
      </c>
      <c r="G121" s="1">
        <f>'Form 923 Generation and Fuel Da'!T1862</f>
        <v>541653</v>
      </c>
      <c r="I121" s="23">
        <f>F121*'GWPs &amp; EFs'!$N$15</f>
        <v>19994546.015465997</v>
      </c>
      <c r="K121" s="23">
        <f>G121*'GWPs &amp; EFs'!$M$42</f>
        <v>3582.4213679725799</v>
      </c>
      <c r="L121" s="23">
        <f>K121*'GWPs &amp; EFs'!$D$11</f>
        <v>89560.534199314498</v>
      </c>
      <c r="N121" s="23">
        <f>G121*'GWPs &amp; EFs'!$M$69</f>
        <v>716.48427359451591</v>
      </c>
      <c r="O121" s="23">
        <f>N121*'GWPs &amp; EFs'!$E$11</f>
        <v>213512.31353116574</v>
      </c>
    </row>
    <row r="122" spans="1:15" x14ac:dyDescent="0.2">
      <c r="D122" s="25" t="s">
        <v>464</v>
      </c>
      <c r="E122" s="15" t="s">
        <v>78</v>
      </c>
      <c r="F122" s="1">
        <f>'Form 923 Generation and Fuel Da'!T1863-'Form 923 Generation and Fuel Da'!W1863</f>
        <v>0</v>
      </c>
      <c r="G122" s="1">
        <f>'Form 923 Generation and Fuel Da'!T1863</f>
        <v>0</v>
      </c>
      <c r="I122" s="23">
        <f>F122*'GWPs &amp; EFs'!$N$16</f>
        <v>0</v>
      </c>
      <c r="K122" s="23">
        <f>G122*'GWPs &amp; EFs'!$M$43</f>
        <v>0</v>
      </c>
      <c r="L122" s="23">
        <f>K122*'GWPs &amp; EFs'!$D$11</f>
        <v>0</v>
      </c>
      <c r="N122" s="23">
        <f>G122*'GWPs &amp; EFs'!$M$70</f>
        <v>0</v>
      </c>
      <c r="O122" s="23">
        <f>N122*'GWPs &amp; EFs'!$E$11</f>
        <v>0</v>
      </c>
    </row>
    <row r="123" spans="1:15" x14ac:dyDescent="0.2">
      <c r="D123" s="25"/>
      <c r="F123" s="1"/>
      <c r="G123" s="1"/>
      <c r="I123" s="26">
        <f>SUM(I111:I122)</f>
        <v>17031670336.828297</v>
      </c>
      <c r="K123" s="23"/>
      <c r="L123" s="26">
        <f>SUM(L111:L122)</f>
        <v>44767010.061487503</v>
      </c>
      <c r="N123" s="23"/>
      <c r="O123" s="26">
        <f>SUM(O111:O122)</f>
        <v>64309711.667455271</v>
      </c>
    </row>
    <row r="124" spans="1:15" x14ac:dyDescent="0.2">
      <c r="D124" s="19" t="s">
        <v>265</v>
      </c>
      <c r="F124" s="1"/>
      <c r="G124" s="1"/>
      <c r="I124" s="26"/>
      <c r="K124" s="23"/>
      <c r="L124" s="26"/>
      <c r="N124" s="23"/>
      <c r="O124" s="26"/>
    </row>
    <row r="125" spans="1:15" x14ac:dyDescent="0.2">
      <c r="A125" s="27" t="s">
        <v>264</v>
      </c>
      <c r="B125" s="21">
        <f>I132</f>
        <v>4934466187.7252045</v>
      </c>
      <c r="D125" s="30" t="s">
        <v>466</v>
      </c>
      <c r="E125" s="39" t="s">
        <v>68</v>
      </c>
      <c r="F125" s="1">
        <f>'Form 923 Generation and Fuel Da'!T1865-'Form 923 Generation and Fuel Da'!W1865</f>
        <v>8513791</v>
      </c>
      <c r="G125" s="1">
        <f>'Form 923 Generation and Fuel Da'!T1865</f>
        <v>8513791</v>
      </c>
      <c r="I125" s="23">
        <f>F125*'GWPs &amp; EFs'!$N$20</f>
        <v>977338082.20416451</v>
      </c>
      <c r="K125" s="23">
        <f>G125*'GWPs &amp; EFs'!$M$47</f>
        <v>60063.027905767747</v>
      </c>
      <c r="L125" s="23">
        <f>K125*'GWPs &amp; EFs'!$D$11</f>
        <v>1501575.6976441937</v>
      </c>
      <c r="N125" s="23">
        <f>G125*'GWPs &amp; EFs'!$M$74</f>
        <v>11824.908618948024</v>
      </c>
      <c r="O125" s="23">
        <f>N125*'GWPs &amp; EFs'!$E$11</f>
        <v>3523822.7684465111</v>
      </c>
    </row>
    <row r="126" spans="1:15" x14ac:dyDescent="0.2">
      <c r="B126" s="1"/>
      <c r="D126" s="30" t="s">
        <v>469</v>
      </c>
      <c r="E126" s="39" t="s">
        <v>20</v>
      </c>
      <c r="F126" s="1">
        <f>'Form 923 Generation and Fuel Da'!T1866-'Form 923 Generation and Fuel Da'!W1866</f>
        <v>12213853</v>
      </c>
      <c r="G126" s="1">
        <f>'Form 923 Generation and Fuel Da'!T1866</f>
        <v>12213853</v>
      </c>
      <c r="I126" s="23">
        <f>F126*'GWPs &amp; EFs'!$N$21</f>
        <v>2556847978.5264797</v>
      </c>
      <c r="K126" s="23">
        <f>G126*'GWPs &amp; EFs'!$M$48</f>
        <v>767054.39355794375</v>
      </c>
      <c r="L126" s="23">
        <f>K126*'GWPs &amp; EFs'!$D$11</f>
        <v>19176359.838948593</v>
      </c>
      <c r="N126" s="23">
        <f>G126*'GWPs &amp; EFs'!$M$75</f>
        <v>102273.91914105917</v>
      </c>
      <c r="O126" s="23">
        <f>N126*'GWPs &amp; EFs'!$E$11</f>
        <v>30477627.904035635</v>
      </c>
    </row>
    <row r="127" spans="1:15" x14ac:dyDescent="0.2">
      <c r="D127" s="30" t="s">
        <v>465</v>
      </c>
      <c r="E127" s="39" t="s">
        <v>164</v>
      </c>
      <c r="F127" s="1">
        <f>'Form 923 Generation and Fuel Da'!T1867-'Form 923 Generation and Fuel Da'!W1867</f>
        <v>0</v>
      </c>
      <c r="G127" s="1">
        <f>'Form 923 Generation and Fuel Da'!T1867</f>
        <v>0</v>
      </c>
      <c r="I127" s="23">
        <f>F127*'GWPs &amp; EFs'!$N$22</f>
        <v>0</v>
      </c>
      <c r="K127" s="23">
        <f>G127*'GWPs &amp; EFs'!$M$49</f>
        <v>0</v>
      </c>
      <c r="L127" s="23">
        <f>K127*'GWPs &amp; EFs'!$D$11</f>
        <v>0</v>
      </c>
      <c r="N127" s="23">
        <f>G127*'GWPs &amp; EFs'!$M$76</f>
        <v>0</v>
      </c>
      <c r="O127" s="23">
        <f>N127*'GWPs &amp; EFs'!$E$11</f>
        <v>0</v>
      </c>
    </row>
    <row r="128" spans="1:15" x14ac:dyDescent="0.2">
      <c r="D128" s="30" t="s">
        <v>474</v>
      </c>
      <c r="E128" s="39" t="s">
        <v>74</v>
      </c>
      <c r="F128" s="1">
        <f>'Form 923 Generation and Fuel Da'!T1868-'Form 923 Generation and Fuel Da'!W1868</f>
        <v>6771390</v>
      </c>
      <c r="G128" s="1">
        <f>'Form 923 Generation and Fuel Da'!T1868</f>
        <v>6771390</v>
      </c>
      <c r="I128" s="23">
        <f>F128*'GWPs &amp; EFs'!$N$23</f>
        <v>1400280126.9945607</v>
      </c>
      <c r="K128" s="23">
        <f>G128*'GWPs &amp; EFs'!$M$50</f>
        <v>107484.18885246095</v>
      </c>
      <c r="L128" s="23">
        <f>K128*'GWPs &amp; EFs'!$D$11</f>
        <v>2687104.721311524</v>
      </c>
      <c r="N128" s="23">
        <f>G128*'GWPs &amp; EFs'!$M$77</f>
        <v>53742.094426230477</v>
      </c>
      <c r="O128" s="23">
        <f>N128*'GWPs &amp; EFs'!$E$11</f>
        <v>16015144.139016682</v>
      </c>
    </row>
    <row r="129" spans="1:15" s="31" customFormat="1" x14ac:dyDescent="0.2">
      <c r="D129" s="30" t="s">
        <v>467</v>
      </c>
      <c r="E129" s="42" t="s">
        <v>165</v>
      </c>
      <c r="F129" s="1">
        <f>'Form 923 Generation and Fuel Da'!T1855-'Form 923 Generation and Fuel Da'!W1855</f>
        <v>0</v>
      </c>
      <c r="G129" s="1">
        <f>'Form 923 Generation and Fuel Da'!T1855</f>
        <v>0</v>
      </c>
      <c r="H129"/>
      <c r="I129" s="23">
        <f>F129*'GWPs &amp; EFs'!$N$24</f>
        <v>0</v>
      </c>
      <c r="J129"/>
      <c r="K129" s="23">
        <f>G129*'GWPs &amp; EFs'!$M$51</f>
        <v>0</v>
      </c>
      <c r="L129" s="23">
        <f>K129*'GWPs &amp; EFs'!$D$11</f>
        <v>0</v>
      </c>
      <c r="M129"/>
      <c r="N129" s="23">
        <f>G129*'GWPs &amp; EFs'!$M$78</f>
        <v>0</v>
      </c>
      <c r="O129" s="23">
        <f>N129*'GWPs &amp; EFs'!$E$11</f>
        <v>0</v>
      </c>
    </row>
    <row r="130" spans="1:15" s="31" customFormat="1" x14ac:dyDescent="0.2">
      <c r="D130" s="28" t="s">
        <v>523</v>
      </c>
      <c r="E130" s="39" t="s">
        <v>502</v>
      </c>
      <c r="F130" s="1">
        <f>'Form 923 Generation and Fuel Da'!T1869-'Form 923 Generation and Fuel Da'!W1869</f>
        <v>0</v>
      </c>
      <c r="G130" s="1">
        <f>'Form 923 Generation and Fuel Da'!T1869</f>
        <v>0</v>
      </c>
      <c r="H130"/>
      <c r="I130" s="23">
        <f>F130*'GWPs &amp; EFs'!$N$25</f>
        <v>0</v>
      </c>
      <c r="J130"/>
      <c r="K130" s="23">
        <f>G130*'GWPs &amp; EFs'!$M$52</f>
        <v>0</v>
      </c>
      <c r="L130" s="23">
        <f>K130*'GWPs &amp; EFs'!$D$11</f>
        <v>0</v>
      </c>
      <c r="M130"/>
      <c r="N130" s="23">
        <f>G130*'GWPs &amp; EFs'!$M$79</f>
        <v>0</v>
      </c>
      <c r="O130" s="23">
        <f>N130*'GWPs &amp; EFs'!$E$11</f>
        <v>0</v>
      </c>
    </row>
    <row r="131" spans="1:15" s="31" customFormat="1" x14ac:dyDescent="0.2">
      <c r="D131" s="28" t="s">
        <v>522</v>
      </c>
      <c r="E131" s="39" t="s">
        <v>73</v>
      </c>
      <c r="F131" s="1">
        <f>'Form 923 Generation and Fuel Da'!T1870-'Form 923 Generation and Fuel Da'!W1870</f>
        <v>0</v>
      </c>
      <c r="G131" s="1">
        <f>'Form 923 Generation and Fuel Da'!T1870</f>
        <v>0</v>
      </c>
      <c r="H131"/>
      <c r="I131" s="23">
        <f>F131*'GWPs &amp; EFs'!$N$26</f>
        <v>0</v>
      </c>
      <c r="J131"/>
      <c r="K131" s="23">
        <f>G131*'GWPs &amp; EFs'!$M$53</f>
        <v>0</v>
      </c>
      <c r="L131" s="23">
        <f>K131*'GWPs &amp; EFs'!$D$11</f>
        <v>0</v>
      </c>
      <c r="M131"/>
      <c r="N131" s="23">
        <f>G131*'GWPs &amp; EFs'!$M$80</f>
        <v>0</v>
      </c>
      <c r="O131" s="23">
        <f>N131*'GWPs &amp; EFs'!$E$11</f>
        <v>0</v>
      </c>
    </row>
    <row r="132" spans="1:15" s="31" customFormat="1" x14ac:dyDescent="0.2">
      <c r="D132"/>
      <c r="E132"/>
      <c r="F132" s="1">
        <f>SUM(G111:G122)-SUM(F111:F122)</f>
        <v>260019457</v>
      </c>
      <c r="G132"/>
      <c r="H132"/>
      <c r="I132" s="32">
        <f>SUM(I125:I131)</f>
        <v>4934466187.7252045</v>
      </c>
      <c r="J132"/>
      <c r="K132"/>
      <c r="L132" s="26">
        <f>SUM(L125:L131)</f>
        <v>23365040.25790431</v>
      </c>
      <c r="M132"/>
      <c r="N132"/>
      <c r="O132" s="26">
        <f>SUM(O125:O131)</f>
        <v>50016594.811498828</v>
      </c>
    </row>
    <row r="134" spans="1:15" x14ac:dyDescent="0.2">
      <c r="A134" s="33"/>
      <c r="B134" s="33"/>
      <c r="D134" s="33"/>
      <c r="E134" s="33"/>
      <c r="F134" s="33"/>
      <c r="G134" s="33"/>
      <c r="I134" s="33"/>
      <c r="K134" s="33"/>
      <c r="L134" s="37"/>
      <c r="N134" s="33"/>
      <c r="O134" s="33"/>
    </row>
    <row r="135" spans="1:15" x14ac:dyDescent="0.2">
      <c r="A135" s="492" t="s">
        <v>269</v>
      </c>
      <c r="B135" s="492"/>
      <c r="D135" s="492" t="s">
        <v>269</v>
      </c>
      <c r="E135" s="492"/>
      <c r="F135" s="492"/>
      <c r="G135" s="492"/>
      <c r="I135" s="105" t="s">
        <v>269</v>
      </c>
      <c r="K135" s="492" t="s">
        <v>269</v>
      </c>
      <c r="L135" s="492"/>
      <c r="N135" s="492" t="s">
        <v>269</v>
      </c>
      <c r="O135" s="492"/>
    </row>
    <row r="136" spans="1:15" x14ac:dyDescent="0.2">
      <c r="A136" s="492" t="str">
        <f>A2</f>
        <v>2017 Total CO2e</v>
      </c>
      <c r="B136" s="492"/>
      <c r="D136" s="492" t="s">
        <v>250</v>
      </c>
      <c r="E136" s="492"/>
      <c r="F136" s="492"/>
      <c r="G136" s="492"/>
      <c r="I136" s="105" t="s">
        <v>251</v>
      </c>
      <c r="K136" s="492" t="s">
        <v>252</v>
      </c>
      <c r="L136" s="492"/>
      <c r="N136" s="492" t="s">
        <v>253</v>
      </c>
      <c r="O136" s="492"/>
    </row>
    <row r="137" spans="1:15" s="14" customFormat="1" ht="42.75" customHeight="1" x14ac:dyDescent="0.25">
      <c r="A137" s="16"/>
      <c r="B137" s="17" t="s">
        <v>385</v>
      </c>
      <c r="D137" s="18" t="s">
        <v>254</v>
      </c>
      <c r="E137" s="18" t="s">
        <v>255</v>
      </c>
      <c r="F137" s="18" t="s">
        <v>377</v>
      </c>
      <c r="G137" s="18" t="s">
        <v>376</v>
      </c>
      <c r="H137"/>
      <c r="I137" s="44" t="s">
        <v>383</v>
      </c>
      <c r="K137" s="19" t="s">
        <v>384</v>
      </c>
      <c r="L137" s="20" t="s">
        <v>385</v>
      </c>
      <c r="N137" s="19" t="s">
        <v>386</v>
      </c>
      <c r="O137" s="20" t="s">
        <v>385</v>
      </c>
    </row>
    <row r="138" spans="1:15" x14ac:dyDescent="0.2">
      <c r="A138" s="19" t="s">
        <v>258</v>
      </c>
      <c r="B138" s="21">
        <f>SUM(B139:B144)</f>
        <v>6439120562.3882427</v>
      </c>
      <c r="D138" s="19" t="s">
        <v>259</v>
      </c>
      <c r="E138" s="19"/>
      <c r="F138" s="19" t="s">
        <v>379</v>
      </c>
      <c r="G138" s="19" t="s">
        <v>378</v>
      </c>
      <c r="K138" s="14"/>
      <c r="L138" s="14"/>
      <c r="N138" s="14"/>
      <c r="O138" s="14"/>
    </row>
    <row r="139" spans="1:15" x14ac:dyDescent="0.2">
      <c r="A139" t="s">
        <v>395</v>
      </c>
      <c r="B139" s="22">
        <f>I151</f>
        <v>4982731.9452855997</v>
      </c>
      <c r="D139" s="25" t="s">
        <v>470</v>
      </c>
      <c r="E139" s="15" t="s">
        <v>48</v>
      </c>
      <c r="F139" s="1">
        <f>'Form 923 Generation and Fuel Da'!T1873-'Form 923 Generation and Fuel Da'!W1873</f>
        <v>0</v>
      </c>
      <c r="G139" s="1">
        <f>'Form 923 Generation and Fuel Da'!T1873</f>
        <v>0</v>
      </c>
      <c r="I139" s="23">
        <f>F139*'GWPs &amp; EFs'!$N$5</f>
        <v>0</v>
      </c>
      <c r="K139" s="23">
        <f>G139*'GWPs &amp; EFs'!$M$32</f>
        <v>0</v>
      </c>
      <c r="L139" s="23">
        <f>K139*'GWPs &amp; EFs'!$D$11</f>
        <v>0</v>
      </c>
      <c r="N139" s="23">
        <f>G139*'GWPs &amp; EFs'!$M$59</f>
        <v>0</v>
      </c>
      <c r="O139" s="23">
        <f>N139*'GWPs &amp; EFs'!$E$11</f>
        <v>0</v>
      </c>
    </row>
    <row r="140" spans="1:15" x14ac:dyDescent="0.2">
      <c r="A140" t="s">
        <v>394</v>
      </c>
      <c r="B140" s="1">
        <f>'EPA Part 75 data'!I358*2000</f>
        <v>6426421120</v>
      </c>
      <c r="D140" s="25" t="s">
        <v>471</v>
      </c>
      <c r="E140" s="15" t="s">
        <v>53</v>
      </c>
      <c r="F140" s="1">
        <f>'Form 923 Generation and Fuel Da'!T1874-'Form 923 Generation and Fuel Da'!W1874</f>
        <v>0</v>
      </c>
      <c r="G140" s="1">
        <f>'Form 923 Generation and Fuel Da'!T1874</f>
        <v>0</v>
      </c>
      <c r="I140" s="23">
        <f>F140*'GWPs &amp; EFs'!$N$6</f>
        <v>0</v>
      </c>
      <c r="K140" s="23">
        <f>G140*'GWPs &amp; EFs'!$M$33</f>
        <v>0</v>
      </c>
      <c r="L140" s="23">
        <f>K140*'GWPs &amp; EFs'!$D$11</f>
        <v>0</v>
      </c>
      <c r="N140" s="23">
        <f>G140*'GWPs &amp; EFs'!$M$60</f>
        <v>0</v>
      </c>
      <c r="O140" s="23">
        <f>N140*'GWPs &amp; EFs'!$E$11</f>
        <v>0</v>
      </c>
    </row>
    <row r="141" spans="1:15" x14ac:dyDescent="0.2">
      <c r="A141" t="s">
        <v>260</v>
      </c>
      <c r="B141" s="22">
        <f>L151</f>
        <v>2954317.7696667197</v>
      </c>
      <c r="D141" s="25" t="s">
        <v>459</v>
      </c>
      <c r="E141" s="15" t="s">
        <v>51</v>
      </c>
      <c r="F141" s="1">
        <f>'Form 923 Generation and Fuel Da'!T1875-'Form 923 Generation and Fuel Da'!W1875</f>
        <v>30893</v>
      </c>
      <c r="G141" s="1">
        <f>'Form 923 Generation and Fuel Da'!T1875</f>
        <v>457039</v>
      </c>
      <c r="I141" s="23">
        <f>F141*'GWPs &amp; EFs'!$N$7</f>
        <v>4982731.9452855997</v>
      </c>
      <c r="K141" s="23">
        <f>G141*'GWPs &amp; EFs'!$M$34</f>
        <v>3022.7955528665398</v>
      </c>
      <c r="L141" s="23">
        <f>K141*'GWPs &amp; EFs'!$D$11</f>
        <v>75569.888821663495</v>
      </c>
      <c r="N141" s="23">
        <f>G141*'GWPs &amp; EFs'!$M$61</f>
        <v>604.55911057330798</v>
      </c>
      <c r="O141" s="23">
        <f>N141*'GWPs &amp; EFs'!$E$11</f>
        <v>180158.61495084577</v>
      </c>
    </row>
    <row r="142" spans="1:15" x14ac:dyDescent="0.2">
      <c r="A142" t="s">
        <v>261</v>
      </c>
      <c r="B142" s="22">
        <f>O151</f>
        <v>3611626.0889181532</v>
      </c>
      <c r="D142" s="25" t="s">
        <v>458</v>
      </c>
      <c r="E142" s="15" t="s">
        <v>44</v>
      </c>
      <c r="F142" s="1">
        <f>'Form 923 Generation and Fuel Da'!T1876-'Form 923 Generation and Fuel Da'!W1876</f>
        <v>0</v>
      </c>
      <c r="G142" s="1">
        <f>'Form 923 Generation and Fuel Da'!T1876</f>
        <v>52231123</v>
      </c>
      <c r="I142" s="23">
        <f>F142*'GWPs &amp; EFs'!$N$8</f>
        <v>0</v>
      </c>
      <c r="K142" s="23">
        <f>G142*'GWPs &amp; EFs'!$M$35</f>
        <v>115149.91523380225</v>
      </c>
      <c r="L142" s="23">
        <f>K142*'GWPs &amp; EFs'!$D$11</f>
        <v>2878747.8808450564</v>
      </c>
      <c r="N142" s="23">
        <f>G142*'GWPs &amp; EFs'!$M$62</f>
        <v>11514.991523380226</v>
      </c>
      <c r="O142" s="23">
        <f>N142*'GWPs &amp; EFs'!$E$11</f>
        <v>3431467.4739673072</v>
      </c>
    </row>
    <row r="143" spans="1:15" x14ac:dyDescent="0.2">
      <c r="A143" t="s">
        <v>262</v>
      </c>
      <c r="B143" s="22">
        <f>L158</f>
        <v>343845.9951811104</v>
      </c>
      <c r="D143" s="25" t="s">
        <v>472</v>
      </c>
      <c r="E143" s="15" t="s">
        <v>21</v>
      </c>
      <c r="F143" s="1">
        <f>'Form 923 Generation and Fuel Da'!T1878-'Form 923 Generation and Fuel Da'!W1878</f>
        <v>0</v>
      </c>
      <c r="G143" s="1">
        <f>'Form 923 Generation and Fuel Da'!T1878</f>
        <v>0</v>
      </c>
      <c r="I143" s="23">
        <f>F143*'GWPs &amp; EFs'!$N$9</f>
        <v>0</v>
      </c>
      <c r="K143" s="23">
        <f>G143*'GWPs &amp; EFs'!$M$36</f>
        <v>0</v>
      </c>
      <c r="L143" s="23">
        <f>K143*'GWPs &amp; EFs'!$D$11</f>
        <v>0</v>
      </c>
      <c r="N143" s="23">
        <f>G143*'GWPs &amp; EFs'!$M$63</f>
        <v>0</v>
      </c>
      <c r="O143" s="23">
        <f>N143*'GWPs &amp; EFs'!$E$11</f>
        <v>0</v>
      </c>
    </row>
    <row r="144" spans="1:15" x14ac:dyDescent="0.2">
      <c r="A144" t="s">
        <v>263</v>
      </c>
      <c r="B144" s="22">
        <f>O158</f>
        <v>806920.58919127076</v>
      </c>
      <c r="D144" s="25" t="s">
        <v>473</v>
      </c>
      <c r="E144" s="43" t="s">
        <v>87</v>
      </c>
      <c r="F144" s="1">
        <f>'Form 923 Generation and Fuel Da'!T1879-'Form 923 Generation and Fuel Da'!W1879</f>
        <v>0</v>
      </c>
      <c r="G144" s="1">
        <f>'Form 923 Generation and Fuel Da'!T1879</f>
        <v>0</v>
      </c>
      <c r="I144" s="23">
        <f>F144*'GWPs &amp; EFs'!$N$10</f>
        <v>0</v>
      </c>
      <c r="K144" s="23">
        <f>G144*'GWPs &amp; EFs'!$M$37</f>
        <v>0</v>
      </c>
      <c r="L144" s="23">
        <f>K144*'GWPs &amp; EFs'!$D$11</f>
        <v>0</v>
      </c>
      <c r="N144" s="23">
        <f>G144*'GWPs &amp; EFs'!$M$64</f>
        <v>0</v>
      </c>
      <c r="O144" s="23">
        <f>N144*'GWPs &amp; EFs'!$E$11</f>
        <v>0</v>
      </c>
    </row>
    <row r="145" spans="1:15" x14ac:dyDescent="0.2">
      <c r="D145" s="25" t="s">
        <v>468</v>
      </c>
      <c r="E145" s="15" t="s">
        <v>480</v>
      </c>
      <c r="F145" s="1">
        <f>'Form 923 Generation and Fuel Da'!T1880-'Form 923 Generation and Fuel Da'!W1880</f>
        <v>0</v>
      </c>
      <c r="G145" s="1">
        <f>'Form 923 Generation and Fuel Da'!T1880</f>
        <v>0</v>
      </c>
      <c r="I145" s="23">
        <f>F145*'GWPs &amp; EFs'!$N$11</f>
        <v>0</v>
      </c>
      <c r="K145" s="23">
        <f>G145*'GWPs &amp; EFs'!$M$38</f>
        <v>0</v>
      </c>
      <c r="L145" s="23">
        <f>K145*'GWPs &amp; EFs'!$D$11</f>
        <v>0</v>
      </c>
      <c r="N145" s="23">
        <f>G145*'GWPs &amp; EFs'!$M$65</f>
        <v>0</v>
      </c>
      <c r="O145" s="23">
        <f>N145*'GWPs &amp; EFs'!$E$11</f>
        <v>0</v>
      </c>
    </row>
    <row r="146" spans="1:15" x14ac:dyDescent="0.2">
      <c r="D146" s="25" t="s">
        <v>461</v>
      </c>
      <c r="E146" s="15" t="s">
        <v>70</v>
      </c>
      <c r="F146" s="1">
        <f>'Form 923 Generation and Fuel Da'!T1881-'Form 923 Generation and Fuel Da'!W1881</f>
        <v>0</v>
      </c>
      <c r="G146" s="1">
        <f>'Form 923 Generation and Fuel Da'!T1881</f>
        <v>0</v>
      </c>
      <c r="I146" s="23">
        <f>F146*'GWPs &amp; EFs'!$N$12</f>
        <v>0</v>
      </c>
      <c r="K146" s="23">
        <f>G146*'GWPs &amp; EFs'!$M$39</f>
        <v>0</v>
      </c>
      <c r="L146" s="23">
        <f>K146*'GWPs &amp; EFs'!$D$11</f>
        <v>0</v>
      </c>
      <c r="N146" s="23">
        <f>G146*'GWPs &amp; EFs'!$M$66</f>
        <v>0</v>
      </c>
      <c r="O146" s="23">
        <f>N146*'GWPs &amp; EFs'!$E$11</f>
        <v>0</v>
      </c>
    </row>
    <row r="147" spans="1:15" x14ac:dyDescent="0.2">
      <c r="D147" s="25" t="s">
        <v>460</v>
      </c>
      <c r="E147" s="15" t="s">
        <v>66</v>
      </c>
      <c r="F147" s="1">
        <f>'Form 923 Generation and Fuel Da'!T1882-'Form 923 Generation and Fuel Da'!W1882</f>
        <v>0</v>
      </c>
      <c r="G147" s="1">
        <f>'Form 923 Generation and Fuel Da'!T1882</f>
        <v>0</v>
      </c>
      <c r="I147" s="23">
        <f>F147*'GWPs &amp; EFs'!$N$13</f>
        <v>0</v>
      </c>
      <c r="K147" s="23">
        <f>G147*'GWPs &amp; EFs'!$M$40</f>
        <v>0</v>
      </c>
      <c r="L147" s="23">
        <f>K147*'GWPs &amp; EFs'!$D$11</f>
        <v>0</v>
      </c>
      <c r="N147" s="23">
        <f>G147*'GWPs &amp; EFs'!$M$67</f>
        <v>0</v>
      </c>
      <c r="O147" s="23">
        <f>N147*'GWPs &amp; EFs'!$E$11</f>
        <v>0</v>
      </c>
    </row>
    <row r="148" spans="1:15" x14ac:dyDescent="0.2">
      <c r="D148" s="25" t="s">
        <v>462</v>
      </c>
      <c r="E148" s="15" t="s">
        <v>71</v>
      </c>
      <c r="F148" s="1">
        <f>'Form 923 Generation and Fuel Da'!T1883-'Form 923 Generation and Fuel Da'!W1883</f>
        <v>0</v>
      </c>
      <c r="G148" s="1">
        <f>'Form 923 Generation and Fuel Da'!T1883</f>
        <v>0</v>
      </c>
      <c r="I148" s="23">
        <f>F148*'GWPs &amp; EFs'!$N$14</f>
        <v>0</v>
      </c>
      <c r="K148" s="23">
        <f>G148*'GWPs &amp; EFs'!$M$41</f>
        <v>0</v>
      </c>
      <c r="L148" s="23">
        <f>K148*'GWPs &amp; EFs'!$D$11</f>
        <v>0</v>
      </c>
      <c r="N148" s="23">
        <f>G148*'GWPs &amp; EFs'!$M$68</f>
        <v>0</v>
      </c>
      <c r="O148" s="23">
        <f>N148*'GWPs &amp; EFs'!$E$11</f>
        <v>0</v>
      </c>
    </row>
    <row r="149" spans="1:15" x14ac:dyDescent="0.2">
      <c r="D149" s="25" t="s">
        <v>463</v>
      </c>
      <c r="E149" s="15" t="s">
        <v>81</v>
      </c>
      <c r="F149" s="1">
        <f>'Form 923 Generation and Fuel Da'!T1884-'Form 923 Generation and Fuel Da'!W1884</f>
        <v>0</v>
      </c>
      <c r="G149" s="1">
        <f>'Form 923 Generation and Fuel Da'!T1884</f>
        <v>0</v>
      </c>
      <c r="I149" s="23">
        <f>F149*'GWPs &amp; EFs'!$N$15</f>
        <v>0</v>
      </c>
      <c r="K149" s="23">
        <f>G149*'GWPs &amp; EFs'!$M$42</f>
        <v>0</v>
      </c>
      <c r="L149" s="23">
        <f>K149*'GWPs &amp; EFs'!$D$11</f>
        <v>0</v>
      </c>
      <c r="N149" s="23">
        <f>G149*'GWPs &amp; EFs'!$M$69</f>
        <v>0</v>
      </c>
      <c r="O149" s="23">
        <f>N149*'GWPs &amp; EFs'!$E$11</f>
        <v>0</v>
      </c>
    </row>
    <row r="150" spans="1:15" x14ac:dyDescent="0.2">
      <c r="D150" s="25" t="s">
        <v>464</v>
      </c>
      <c r="E150" s="15" t="s">
        <v>78</v>
      </c>
      <c r="F150" s="1">
        <f>'Form 923 Generation and Fuel Da'!T1885-'Form 923 Generation and Fuel Da'!W1885</f>
        <v>0</v>
      </c>
      <c r="G150" s="1">
        <f>'Form 923 Generation and Fuel Da'!T1885</f>
        <v>0</v>
      </c>
      <c r="I150" s="23">
        <f>F150*'GWPs &amp; EFs'!$N$16</f>
        <v>0</v>
      </c>
      <c r="K150" s="23">
        <f>G150*'GWPs &amp; EFs'!$M$43</f>
        <v>0</v>
      </c>
      <c r="L150" s="23">
        <f>K150*'GWPs &amp; EFs'!$D$11</f>
        <v>0</v>
      </c>
      <c r="N150" s="23">
        <f>G150*'GWPs &amp; EFs'!$M$70</f>
        <v>0</v>
      </c>
      <c r="O150" s="23">
        <f>N150*'GWPs &amp; EFs'!$E$11</f>
        <v>0</v>
      </c>
    </row>
    <row r="151" spans="1:15" x14ac:dyDescent="0.2">
      <c r="D151" s="25"/>
      <c r="F151" s="1"/>
      <c r="G151" s="1"/>
      <c r="I151" s="26">
        <f>SUM(I139:I150)</f>
        <v>4982731.9452855997</v>
      </c>
      <c r="K151" s="23"/>
      <c r="L151" s="26">
        <f>SUM(L139:L150)</f>
        <v>2954317.7696667197</v>
      </c>
      <c r="N151" s="23"/>
      <c r="O151" s="26">
        <f>SUM(O139:O150)</f>
        <v>3611626.0889181532</v>
      </c>
    </row>
    <row r="152" spans="1:15" x14ac:dyDescent="0.2">
      <c r="D152" s="19" t="s">
        <v>265</v>
      </c>
      <c r="F152" s="1"/>
      <c r="G152" s="1"/>
      <c r="I152" s="26"/>
      <c r="K152" s="23"/>
      <c r="L152" s="26"/>
      <c r="N152" s="23"/>
      <c r="O152" s="26"/>
    </row>
    <row r="153" spans="1:15" x14ac:dyDescent="0.2">
      <c r="A153" s="27" t="s">
        <v>264</v>
      </c>
      <c r="B153" s="21">
        <f>I158</f>
        <v>223800762.11350521</v>
      </c>
      <c r="D153" s="30" t="s">
        <v>466</v>
      </c>
      <c r="E153" s="39" t="s">
        <v>68</v>
      </c>
      <c r="F153" s="1">
        <f>'Form 923 Generation and Fuel Da'!T1887-'Form 923 Generation and Fuel Da'!W1887</f>
        <v>1949574</v>
      </c>
      <c r="G153" s="1">
        <f>'Form 923 Generation and Fuel Da'!T1887</f>
        <v>1949574</v>
      </c>
      <c r="I153" s="23">
        <f>F153*'GWPs &amp; EFs'!$N$20</f>
        <v>223800762.11350521</v>
      </c>
      <c r="K153" s="23">
        <f>G153*'GWPs &amp; EFs'!$M$47</f>
        <v>13753.839807244416</v>
      </c>
      <c r="L153" s="23">
        <f>K153*'GWPs &amp; EFs'!$D$11</f>
        <v>343845.9951811104</v>
      </c>
      <c r="N153" s="23">
        <f>G153*'GWPs &amp; EFs'!$M$74</f>
        <v>2707.7872120512443</v>
      </c>
      <c r="O153" s="23">
        <f>N153*'GWPs &amp; EFs'!$E$11</f>
        <v>806920.58919127076</v>
      </c>
    </row>
    <row r="154" spans="1:15" x14ac:dyDescent="0.2">
      <c r="B154" s="1"/>
      <c r="D154" s="30" t="s">
        <v>469</v>
      </c>
      <c r="E154" s="39" t="s">
        <v>20</v>
      </c>
      <c r="F154" s="1">
        <f>'Form 923 Generation and Fuel Da'!T1888-'Form 923 Generation and Fuel Da'!W1888</f>
        <v>0</v>
      </c>
      <c r="G154" s="1">
        <f>'Form 923 Generation and Fuel Da'!T1888</f>
        <v>0</v>
      </c>
      <c r="I154" s="23">
        <f>F154*'GWPs &amp; EFs'!$N$21</f>
        <v>0</v>
      </c>
      <c r="K154" s="23">
        <f>G154*'GWPs &amp; EFs'!$M$48</f>
        <v>0</v>
      </c>
      <c r="L154" s="23">
        <f>K154*'GWPs &amp; EFs'!$D$11</f>
        <v>0</v>
      </c>
      <c r="N154" s="23">
        <f>G154*'GWPs &amp; EFs'!$M$75</f>
        <v>0</v>
      </c>
      <c r="O154" s="23">
        <f>N154*'GWPs &amp; EFs'!$E$11</f>
        <v>0</v>
      </c>
    </row>
    <row r="155" spans="1:15" x14ac:dyDescent="0.2">
      <c r="D155" s="30" t="s">
        <v>465</v>
      </c>
      <c r="E155" s="39" t="s">
        <v>164</v>
      </c>
      <c r="F155" s="1">
        <f>'Form 923 Generation and Fuel Da'!T1889-'Form 923 Generation and Fuel Da'!W1889</f>
        <v>0</v>
      </c>
      <c r="G155" s="1">
        <f>'Form 923 Generation and Fuel Da'!T1889</f>
        <v>0</v>
      </c>
      <c r="I155" s="23">
        <f>F155*'GWPs &amp; EFs'!$N$22</f>
        <v>0</v>
      </c>
      <c r="K155" s="23">
        <f>G155*'GWPs &amp; EFs'!$M$49</f>
        <v>0</v>
      </c>
      <c r="L155" s="23">
        <f>K155*'GWPs &amp; EFs'!$D$11</f>
        <v>0</v>
      </c>
      <c r="N155" s="23">
        <f>G155*'GWPs &amp; EFs'!$M$76</f>
        <v>0</v>
      </c>
      <c r="O155" s="23">
        <f>N155*'GWPs &amp; EFs'!$E$11</f>
        <v>0</v>
      </c>
    </row>
    <row r="156" spans="1:15" x14ac:dyDescent="0.2">
      <c r="D156" s="30" t="s">
        <v>474</v>
      </c>
      <c r="E156" s="39" t="s">
        <v>74</v>
      </c>
      <c r="F156" s="1">
        <f>'Form 923 Generation and Fuel Da'!T1890-'Form 923 Generation and Fuel Da'!W1890</f>
        <v>0</v>
      </c>
      <c r="G156" s="1">
        <f>'Form 923 Generation and Fuel Da'!T1890</f>
        <v>0</v>
      </c>
      <c r="I156" s="23">
        <f>F156*'GWPs &amp; EFs'!$N$23</f>
        <v>0</v>
      </c>
      <c r="K156" s="23">
        <f>G156*'GWPs &amp; EFs'!$M$50</f>
        <v>0</v>
      </c>
      <c r="L156" s="23">
        <f>K156*'GWPs &amp; EFs'!$D$11</f>
        <v>0</v>
      </c>
      <c r="N156" s="23">
        <f>G156*'GWPs &amp; EFs'!$M$77</f>
        <v>0</v>
      </c>
      <c r="O156" s="23">
        <f>N156*'GWPs &amp; EFs'!$E$11</f>
        <v>0</v>
      </c>
    </row>
    <row r="157" spans="1:15" x14ac:dyDescent="0.2">
      <c r="B157" s="1"/>
      <c r="D157" s="30" t="s">
        <v>467</v>
      </c>
      <c r="E157" s="42" t="s">
        <v>165</v>
      </c>
      <c r="F157" s="1">
        <f>'Form 923 Generation and Fuel Da'!T1877-'Form 923 Generation and Fuel Da'!W1877</f>
        <v>0</v>
      </c>
      <c r="G157" s="1">
        <f>'Form 923 Generation and Fuel Da'!T1877</f>
        <v>0</v>
      </c>
      <c r="I157" s="23">
        <f>F157*'GWPs &amp; EFs'!$N$24</f>
        <v>0</v>
      </c>
      <c r="K157" s="23">
        <f>G157*'GWPs &amp; EFs'!$M$51</f>
        <v>0</v>
      </c>
      <c r="L157" s="23">
        <f>K157*'GWPs &amp; EFs'!$D$11</f>
        <v>0</v>
      </c>
      <c r="N157" s="23">
        <f>G157*'GWPs &amp; EFs'!$M$78</f>
        <v>0</v>
      </c>
      <c r="O157" s="23">
        <f>N157*'GWPs &amp; EFs'!$E$11</f>
        <v>0</v>
      </c>
    </row>
    <row r="158" spans="1:15" x14ac:dyDescent="0.2">
      <c r="B158" s="1"/>
      <c r="F158" s="1">
        <f>SUM(G139:G150)-SUM(F139:F150)</f>
        <v>52657269</v>
      </c>
      <c r="I158" s="32">
        <f>SUM(I153:I157)</f>
        <v>223800762.11350521</v>
      </c>
      <c r="L158" s="26">
        <f>SUM(L153:L157)</f>
        <v>343845.9951811104</v>
      </c>
      <c r="O158" s="26">
        <f>SUM(O153:O157)</f>
        <v>806920.58919127076</v>
      </c>
    </row>
    <row r="160" spans="1:15" x14ac:dyDescent="0.2">
      <c r="A160" s="33"/>
      <c r="B160" s="33"/>
      <c r="D160" s="33"/>
      <c r="E160" s="33"/>
      <c r="F160" s="33"/>
      <c r="G160" s="33"/>
      <c r="I160" s="33"/>
      <c r="K160" s="33"/>
      <c r="L160" s="33"/>
      <c r="N160" s="33"/>
      <c r="O160" s="33"/>
    </row>
    <row r="161" spans="1:15" x14ac:dyDescent="0.2">
      <c r="A161" s="492" t="s">
        <v>268</v>
      </c>
      <c r="B161" s="492"/>
      <c r="D161" s="492" t="s">
        <v>268</v>
      </c>
      <c r="E161" s="492"/>
      <c r="F161" s="492"/>
      <c r="G161" s="492"/>
      <c r="I161" s="105" t="s">
        <v>268</v>
      </c>
      <c r="K161" s="492" t="s">
        <v>268</v>
      </c>
      <c r="L161" s="492"/>
      <c r="N161" s="492" t="s">
        <v>268</v>
      </c>
      <c r="O161" s="492"/>
    </row>
    <row r="162" spans="1:15" x14ac:dyDescent="0.2">
      <c r="A162" s="492" t="str">
        <f>A2</f>
        <v>2017 Total CO2e</v>
      </c>
      <c r="B162" s="492"/>
      <c r="C162" s="35"/>
      <c r="D162" s="492" t="s">
        <v>250</v>
      </c>
      <c r="E162" s="492"/>
      <c r="F162" s="492"/>
      <c r="G162" s="492"/>
      <c r="I162" s="105" t="s">
        <v>251</v>
      </c>
      <c r="K162" s="492" t="s">
        <v>252</v>
      </c>
      <c r="L162" s="492"/>
      <c r="N162" s="492" t="s">
        <v>253</v>
      </c>
      <c r="O162" s="492"/>
    </row>
    <row r="163" spans="1:15" s="14" customFormat="1" ht="42.75" customHeight="1" x14ac:dyDescent="0.25">
      <c r="A163" s="16"/>
      <c r="B163" s="17" t="s">
        <v>385</v>
      </c>
      <c r="D163" s="18" t="s">
        <v>254</v>
      </c>
      <c r="E163" s="18" t="s">
        <v>255</v>
      </c>
      <c r="F163" s="18" t="s">
        <v>377</v>
      </c>
      <c r="G163" s="18" t="s">
        <v>376</v>
      </c>
      <c r="H163"/>
      <c r="I163" s="44" t="s">
        <v>383</v>
      </c>
      <c r="K163" s="19" t="s">
        <v>384</v>
      </c>
      <c r="L163" s="20" t="s">
        <v>385</v>
      </c>
      <c r="N163" s="19" t="s">
        <v>386</v>
      </c>
      <c r="O163" s="20" t="s">
        <v>385</v>
      </c>
    </row>
    <row r="164" spans="1:15" ht="12.75" customHeight="1" x14ac:dyDescent="0.2">
      <c r="A164" s="19" t="s">
        <v>258</v>
      </c>
      <c r="B164" s="21">
        <f>SUM(B165:B170)</f>
        <v>38937357.888392337</v>
      </c>
      <c r="C164" s="35"/>
      <c r="D164" s="19" t="s">
        <v>259</v>
      </c>
      <c r="E164" s="19"/>
      <c r="F164" s="19" t="s">
        <v>379</v>
      </c>
      <c r="G164" s="19" t="s">
        <v>378</v>
      </c>
      <c r="K164" s="14"/>
      <c r="L164" s="14"/>
      <c r="N164" s="14"/>
      <c r="O164" s="14"/>
    </row>
    <row r="165" spans="1:15" x14ac:dyDescent="0.2">
      <c r="A165" t="s">
        <v>395</v>
      </c>
      <c r="B165" s="22">
        <f>I177</f>
        <v>14192599.170056999</v>
      </c>
      <c r="C165" s="35"/>
      <c r="D165" s="25" t="s">
        <v>470</v>
      </c>
      <c r="E165" s="15" t="s">
        <v>48</v>
      </c>
      <c r="F165" s="1">
        <f>'Form 923 Generation and Fuel Da'!T1893-'Form 923 Generation and Fuel Da'!W1893</f>
        <v>0</v>
      </c>
      <c r="G165" s="1">
        <f>'Form 923 Generation and Fuel Da'!T1893</f>
        <v>0</v>
      </c>
      <c r="I165" s="23">
        <f>F165*'GWPs &amp; EFs'!$N$5</f>
        <v>0</v>
      </c>
      <c r="K165" s="23">
        <f>G165*'GWPs &amp; EFs'!$M$32</f>
        <v>0</v>
      </c>
      <c r="L165" s="23">
        <f>K165*'GWPs &amp; EFs'!$D$11</f>
        <v>0</v>
      </c>
      <c r="N165" s="23">
        <f>G165*'GWPs &amp; EFs'!$M$59</f>
        <v>0</v>
      </c>
      <c r="O165" s="23">
        <f>N165*'GWPs &amp; EFs'!$E$11</f>
        <v>0</v>
      </c>
    </row>
    <row r="166" spans="1:15" x14ac:dyDescent="0.2">
      <c r="A166" t="s">
        <v>394</v>
      </c>
      <c r="B166" s="1">
        <f>'EPA Part 75 data'!I359*2000</f>
        <v>7945400.0000000009</v>
      </c>
      <c r="C166" s="35"/>
      <c r="D166" s="25" t="s">
        <v>471</v>
      </c>
      <c r="E166" s="15" t="s">
        <v>53</v>
      </c>
      <c r="F166" s="1">
        <f>'Form 923 Generation and Fuel Da'!T1894-'Form 923 Generation and Fuel Da'!W1894</f>
        <v>0</v>
      </c>
      <c r="G166" s="1">
        <f>'Form 923 Generation and Fuel Da'!T1894</f>
        <v>0</v>
      </c>
      <c r="I166" s="23">
        <f>F166*'GWPs &amp; EFs'!$N$6</f>
        <v>0</v>
      </c>
      <c r="K166" s="23">
        <f>G166*'GWPs &amp; EFs'!$M$33</f>
        <v>0</v>
      </c>
      <c r="L166" s="23">
        <f>K166*'GWPs &amp; EFs'!$D$11</f>
        <v>0</v>
      </c>
      <c r="N166" s="23">
        <f>G166*'GWPs &amp; EFs'!$M$60</f>
        <v>0</v>
      </c>
      <c r="O166" s="23">
        <f>N166*'GWPs &amp; EFs'!$E$11</f>
        <v>0</v>
      </c>
    </row>
    <row r="167" spans="1:15" x14ac:dyDescent="0.2">
      <c r="A167" t="s">
        <v>260</v>
      </c>
      <c r="B167" s="22">
        <f>L177</f>
        <v>21775.719004525999</v>
      </c>
      <c r="C167" s="35"/>
      <c r="D167" s="25" t="s">
        <v>459</v>
      </c>
      <c r="E167" s="15" t="s">
        <v>51</v>
      </c>
      <c r="F167" s="1">
        <f>'Form 923 Generation and Fuel Da'!T1895-'Form 923 Generation and Fuel Da'!W1895</f>
        <v>78723</v>
      </c>
      <c r="G167" s="1">
        <f>'Form 923 Generation and Fuel Da'!T1895</f>
        <v>87076</v>
      </c>
      <c r="I167" s="23">
        <f>F167*'GWPs &amp; EFs'!$N$7</f>
        <v>12697232.607021598</v>
      </c>
      <c r="K167" s="23">
        <f>G167*'GWPs &amp; EFs'!$M$34</f>
        <v>575.90915777735995</v>
      </c>
      <c r="L167" s="23">
        <f>K167*'GWPs &amp; EFs'!$D$11</f>
        <v>14397.728944433999</v>
      </c>
      <c r="N167" s="23">
        <f>G167*'GWPs &amp; EFs'!$M$61</f>
        <v>115.18183155547199</v>
      </c>
      <c r="O167" s="23">
        <f>N167*'GWPs &amp; EFs'!$E$11</f>
        <v>34324.18580353065</v>
      </c>
    </row>
    <row r="168" spans="1:15" x14ac:dyDescent="0.2">
      <c r="A168" t="s">
        <v>261</v>
      </c>
      <c r="B168" s="22">
        <f>O177</f>
        <v>51073.631111944618</v>
      </c>
      <c r="C168" s="35"/>
      <c r="D168" s="25" t="s">
        <v>458</v>
      </c>
      <c r="E168" s="15" t="s">
        <v>44</v>
      </c>
      <c r="F168" s="1">
        <f>'Form 923 Generation and Fuel Da'!T1896-'Form 923 Generation and Fuel Da'!W1896</f>
        <v>12781</v>
      </c>
      <c r="G168" s="1">
        <f>'Form 923 Generation and Fuel Da'!T1896</f>
        <v>12781</v>
      </c>
      <c r="I168" s="23">
        <f>F168*'GWPs &amp; EFs'!$N$8</f>
        <v>1495366.5630353999</v>
      </c>
      <c r="K168" s="23">
        <f>G168*'GWPs &amp; EFs'!$M$35</f>
        <v>28.177281706220001</v>
      </c>
      <c r="L168" s="23">
        <f>K168*'GWPs &amp; EFs'!$D$11</f>
        <v>704.43204265550003</v>
      </c>
      <c r="N168" s="23">
        <f>G168*'GWPs &amp; EFs'!$M$62</f>
        <v>2.8177281706219999</v>
      </c>
      <c r="O168" s="23">
        <f>N168*'GWPs &amp; EFs'!$E$11</f>
        <v>839.68299484535601</v>
      </c>
    </row>
    <row r="169" spans="1:15" x14ac:dyDescent="0.2">
      <c r="A169" t="s">
        <v>262</v>
      </c>
      <c r="B169" s="22">
        <f>L184</f>
        <v>2414441.0521755447</v>
      </c>
      <c r="C169" s="35"/>
      <c r="D169" s="25" t="s">
        <v>472</v>
      </c>
      <c r="E169" s="15" t="s">
        <v>21</v>
      </c>
      <c r="F169" s="1">
        <f>'Form 923 Generation and Fuel Da'!T1898-'Form 923 Generation and Fuel Da'!W1898</f>
        <v>0</v>
      </c>
      <c r="G169" s="1">
        <f>'Form 923 Generation and Fuel Da'!T1898</f>
        <v>0</v>
      </c>
      <c r="I169" s="23">
        <f>F169*'GWPs &amp; EFs'!$N$9</f>
        <v>0</v>
      </c>
      <c r="K169" s="23">
        <f>G169*'GWPs &amp; EFs'!$M$36</f>
        <v>0</v>
      </c>
      <c r="L169" s="23">
        <f>K169*'GWPs &amp; EFs'!$D$11</f>
        <v>0</v>
      </c>
      <c r="N169" s="23">
        <f>G169*'GWPs &amp; EFs'!$M$63</f>
        <v>0</v>
      </c>
      <c r="O169" s="23">
        <f>N169*'GWPs &amp; EFs'!$E$11</f>
        <v>0</v>
      </c>
    </row>
    <row r="170" spans="1:15" x14ac:dyDescent="0.2">
      <c r="A170" t="s">
        <v>263</v>
      </c>
      <c r="B170" s="22">
        <f>O184</f>
        <v>14312068.316043323</v>
      </c>
      <c r="C170" s="35"/>
      <c r="D170" s="25" t="s">
        <v>473</v>
      </c>
      <c r="E170" s="43" t="s">
        <v>87</v>
      </c>
      <c r="F170" s="1">
        <f>'Form 923 Generation and Fuel Da'!T1899-'Form 923 Generation and Fuel Da'!W1899</f>
        <v>0</v>
      </c>
      <c r="G170" s="1">
        <f>'Form 923 Generation and Fuel Da'!T1899</f>
        <v>0</v>
      </c>
      <c r="I170" s="23">
        <f>F170*'GWPs &amp; EFs'!$N$10</f>
        <v>0</v>
      </c>
      <c r="K170" s="23">
        <f>G170*'GWPs &amp; EFs'!$M$37</f>
        <v>0</v>
      </c>
      <c r="L170" s="23">
        <f>K170*'GWPs &amp; EFs'!$D$11</f>
        <v>0</v>
      </c>
      <c r="N170" s="23">
        <f>G170*'GWPs &amp; EFs'!$M$64</f>
        <v>0</v>
      </c>
      <c r="O170" s="23">
        <f>N170*'GWPs &amp; EFs'!$E$11</f>
        <v>0</v>
      </c>
    </row>
    <row r="171" spans="1:15" x14ac:dyDescent="0.2">
      <c r="C171" s="35"/>
      <c r="D171" s="25" t="s">
        <v>468</v>
      </c>
      <c r="E171" s="15" t="s">
        <v>480</v>
      </c>
      <c r="F171" s="1">
        <f>'Form 923 Generation and Fuel Da'!T1900-'Form 923 Generation and Fuel Da'!W1900</f>
        <v>0</v>
      </c>
      <c r="G171" s="1">
        <f>'Form 923 Generation and Fuel Da'!T1900</f>
        <v>0</v>
      </c>
      <c r="I171" s="23">
        <f>F171*'GWPs &amp; EFs'!$N$11</f>
        <v>0</v>
      </c>
      <c r="K171" s="23">
        <f>G171*'GWPs &amp; EFs'!$M$38</f>
        <v>0</v>
      </c>
      <c r="L171" s="23">
        <f>K171*'GWPs &amp; EFs'!$D$11</f>
        <v>0</v>
      </c>
      <c r="N171" s="23">
        <f>G171*'GWPs &amp; EFs'!$M$65</f>
        <v>0</v>
      </c>
      <c r="O171" s="23">
        <f>N171*'GWPs &amp; EFs'!$E$11</f>
        <v>0</v>
      </c>
    </row>
    <row r="172" spans="1:15" x14ac:dyDescent="0.2">
      <c r="C172" s="35"/>
      <c r="D172" s="25" t="s">
        <v>461</v>
      </c>
      <c r="E172" s="15" t="s">
        <v>70</v>
      </c>
      <c r="F172" s="1">
        <f>'Form 923 Generation and Fuel Da'!T1901-'Form 923 Generation and Fuel Da'!W1901</f>
        <v>0</v>
      </c>
      <c r="G172" s="1">
        <f>'Form 923 Generation and Fuel Da'!T1901</f>
        <v>0</v>
      </c>
      <c r="I172" s="23">
        <f>F172*'GWPs &amp; EFs'!$N$12</f>
        <v>0</v>
      </c>
      <c r="K172" s="23">
        <f>G172*'GWPs &amp; EFs'!$M$39</f>
        <v>0</v>
      </c>
      <c r="L172" s="23">
        <f>K172*'GWPs &amp; EFs'!$D$11</f>
        <v>0</v>
      </c>
      <c r="N172" s="23">
        <f>G172*'GWPs &amp; EFs'!$M$66</f>
        <v>0</v>
      </c>
      <c r="O172" s="23">
        <f>N172*'GWPs &amp; EFs'!$E$11</f>
        <v>0</v>
      </c>
    </row>
    <row r="173" spans="1:15" x14ac:dyDescent="0.2">
      <c r="C173" s="35"/>
      <c r="D173" s="25" t="s">
        <v>460</v>
      </c>
      <c r="E173" s="15" t="s">
        <v>66</v>
      </c>
      <c r="F173" s="1">
        <f>'Form 923 Generation and Fuel Da'!T1902-'Form 923 Generation and Fuel Da'!W1902</f>
        <v>0</v>
      </c>
      <c r="G173" s="1">
        <f>'Form 923 Generation and Fuel Da'!T1902</f>
        <v>0</v>
      </c>
      <c r="I173" s="23">
        <f>F173*'GWPs &amp; EFs'!$N$13</f>
        <v>0</v>
      </c>
      <c r="K173" s="23">
        <f>G173*'GWPs &amp; EFs'!$M$40</f>
        <v>0</v>
      </c>
      <c r="L173" s="23">
        <f>K173*'GWPs &amp; EFs'!$D$11</f>
        <v>0</v>
      </c>
      <c r="N173" s="23">
        <f>G173*'GWPs &amp; EFs'!$M$67</f>
        <v>0</v>
      </c>
      <c r="O173" s="23">
        <f>N173*'GWPs &amp; EFs'!$E$11</f>
        <v>0</v>
      </c>
    </row>
    <row r="174" spans="1:15" x14ac:dyDescent="0.2">
      <c r="C174" s="35"/>
      <c r="D174" s="25" t="s">
        <v>462</v>
      </c>
      <c r="E174" s="15" t="s">
        <v>71</v>
      </c>
      <c r="F174" s="1">
        <f>'Form 923 Generation and Fuel Da'!T1903-'Form 923 Generation and Fuel Da'!W1903</f>
        <v>0</v>
      </c>
      <c r="G174" s="1">
        <f>'Form 923 Generation and Fuel Da'!T1903</f>
        <v>0</v>
      </c>
      <c r="I174" s="23">
        <f>F174*'GWPs &amp; EFs'!$N$14</f>
        <v>0</v>
      </c>
      <c r="K174" s="23">
        <f>G174*'GWPs &amp; EFs'!$M$41</f>
        <v>0</v>
      </c>
      <c r="L174" s="23">
        <f>K174*'GWPs &amp; EFs'!$D$11</f>
        <v>0</v>
      </c>
      <c r="N174" s="23">
        <f>G174*'GWPs &amp; EFs'!$M$68</f>
        <v>0</v>
      </c>
      <c r="O174" s="23">
        <f>N174*'GWPs &amp; EFs'!$E$11</f>
        <v>0</v>
      </c>
    </row>
    <row r="175" spans="1:15" x14ac:dyDescent="0.2">
      <c r="C175" s="35"/>
      <c r="D175" s="25" t="s">
        <v>463</v>
      </c>
      <c r="E175" s="15" t="s">
        <v>81</v>
      </c>
      <c r="F175" s="1">
        <f>'Form 923 Generation and Fuel Da'!T1904-'Form 923 Generation and Fuel Da'!W1904</f>
        <v>0</v>
      </c>
      <c r="G175" s="1">
        <f>'Form 923 Generation and Fuel Da'!T1904</f>
        <v>40361</v>
      </c>
      <c r="I175" s="23">
        <f>F175*'GWPs &amp; EFs'!$N$15</f>
        <v>0</v>
      </c>
      <c r="K175" s="23">
        <f>G175*'GWPs &amp; EFs'!$M$42</f>
        <v>266.94232069745999</v>
      </c>
      <c r="L175" s="23">
        <f>K175*'GWPs &amp; EFs'!$D$11</f>
        <v>6673.5580174364995</v>
      </c>
      <c r="N175" s="23">
        <f>G175*'GWPs &amp; EFs'!$M$69</f>
        <v>53.388464139491994</v>
      </c>
      <c r="O175" s="23">
        <f>N175*'GWPs &amp; EFs'!$E$11</f>
        <v>15909.762313568614</v>
      </c>
    </row>
    <row r="176" spans="1:15" x14ac:dyDescent="0.2">
      <c r="C176" s="35"/>
      <c r="D176" s="25" t="s">
        <v>464</v>
      </c>
      <c r="E176" s="15" t="s">
        <v>78</v>
      </c>
      <c r="F176" s="1">
        <f>'Form 923 Generation and Fuel Da'!T1905-'Form 923 Generation and Fuel Da'!W1905</f>
        <v>0</v>
      </c>
      <c r="G176" s="1">
        <f>'Form 923 Generation and Fuel Da'!T1905</f>
        <v>0</v>
      </c>
      <c r="I176" s="23">
        <f>F176*'GWPs &amp; EFs'!$N$16</f>
        <v>0</v>
      </c>
      <c r="K176" s="23">
        <f>G176*'GWPs &amp; EFs'!$M$43</f>
        <v>0</v>
      </c>
      <c r="L176" s="23">
        <f>K176*'GWPs &amp; EFs'!$D$11</f>
        <v>0</v>
      </c>
      <c r="N176" s="23">
        <f>G176*'GWPs &amp; EFs'!$M$70</f>
        <v>0</v>
      </c>
      <c r="O176" s="23">
        <f>N176*'GWPs &amp; EFs'!$E$11</f>
        <v>0</v>
      </c>
    </row>
    <row r="177" spans="1:19" x14ac:dyDescent="0.2">
      <c r="C177" s="35"/>
      <c r="D177" s="25"/>
      <c r="F177" s="1"/>
      <c r="G177" s="1"/>
      <c r="I177" s="26">
        <f>SUM(I165:I176)</f>
        <v>14192599.170056999</v>
      </c>
      <c r="K177" s="23"/>
      <c r="L177" s="26">
        <f>SUM(L165:L176)</f>
        <v>21775.719004525999</v>
      </c>
      <c r="N177" s="23"/>
      <c r="O177" s="26">
        <f>SUM(O165:O176)</f>
        <v>51073.631111944618</v>
      </c>
    </row>
    <row r="178" spans="1:19" x14ac:dyDescent="0.2">
      <c r="C178" s="35"/>
      <c r="D178" s="19" t="s">
        <v>265</v>
      </c>
      <c r="F178" s="1"/>
      <c r="G178" s="1"/>
      <c r="I178" s="26"/>
      <c r="K178" s="23"/>
      <c r="L178" s="26"/>
      <c r="N178" s="23"/>
      <c r="O178" s="26"/>
    </row>
    <row r="179" spans="1:19" x14ac:dyDescent="0.2">
      <c r="A179" s="27" t="s">
        <v>264</v>
      </c>
      <c r="B179" s="21">
        <f>I184</f>
        <v>1260993312.9614711</v>
      </c>
      <c r="C179" s="35"/>
      <c r="D179" s="30" t="s">
        <v>466</v>
      </c>
      <c r="E179" s="39" t="s">
        <v>68</v>
      </c>
      <c r="F179" s="1">
        <f>'Form 923 Generation and Fuel Da'!T1907-'Form 923 Generation and Fuel Da'!W1907</f>
        <v>122398</v>
      </c>
      <c r="G179" s="1">
        <f>'Form 923 Generation and Fuel Da'!T1907</f>
        <v>122398</v>
      </c>
      <c r="I179" s="23">
        <f>F179*'GWPs &amp; EFs'!$N$20</f>
        <v>14050641.668984512</v>
      </c>
      <c r="K179" s="23">
        <f>G179*'GWPs &amp; EFs'!$M$47</f>
        <v>863.49247821683196</v>
      </c>
      <c r="L179" s="23">
        <f>K179*'GWPs &amp; EFs'!$D$11</f>
        <v>21587.311955420799</v>
      </c>
      <c r="N179" s="23">
        <f>G179*'GWPs &amp; EFs'!$M$74</f>
        <v>170.00008164893879</v>
      </c>
      <c r="O179" s="23">
        <f>N179*'GWPs &amp; EFs'!$E$11</f>
        <v>50660.024331383756</v>
      </c>
    </row>
    <row r="180" spans="1:19" x14ac:dyDescent="0.2">
      <c r="B180" s="1"/>
      <c r="C180" s="35"/>
      <c r="D180" s="30" t="s">
        <v>469</v>
      </c>
      <c r="E180" s="39" t="s">
        <v>20</v>
      </c>
      <c r="F180" s="1">
        <f>'Form 923 Generation and Fuel Da'!T1908-'Form 923 Generation and Fuel Da'!W1908</f>
        <v>0</v>
      </c>
      <c r="G180" s="1">
        <f>'Form 923 Generation and Fuel Da'!T1908</f>
        <v>0</v>
      </c>
      <c r="I180" s="23">
        <f>F180*'GWPs &amp; EFs'!$N$21</f>
        <v>0</v>
      </c>
      <c r="K180" s="23">
        <f>G180*'GWPs &amp; EFs'!$M$48</f>
        <v>0</v>
      </c>
      <c r="L180" s="23">
        <f>K180*'GWPs &amp; EFs'!$D$11</f>
        <v>0</v>
      </c>
      <c r="N180" s="23">
        <f>G180*'GWPs &amp; EFs'!$M$75</f>
        <v>0</v>
      </c>
      <c r="O180" s="23">
        <f>N180*'GWPs &amp; EFs'!$E$11</f>
        <v>0</v>
      </c>
    </row>
    <row r="181" spans="1:19" x14ac:dyDescent="0.2">
      <c r="C181" s="35"/>
      <c r="D181" s="30" t="s">
        <v>465</v>
      </c>
      <c r="E181" s="39" t="s">
        <v>164</v>
      </c>
      <c r="F181" s="1">
        <f>'Form 923 Generation and Fuel Da'!T1909-'Form 923 Generation and Fuel Da'!W1909</f>
        <v>0</v>
      </c>
      <c r="G181" s="1">
        <f>'Form 923 Generation and Fuel Da'!T1909</f>
        <v>0</v>
      </c>
      <c r="I181" s="23">
        <f>F181*'GWPs &amp; EFs'!$N$22</f>
        <v>0</v>
      </c>
      <c r="K181" s="23">
        <f>G181*'GWPs &amp; EFs'!$M$49</f>
        <v>0</v>
      </c>
      <c r="L181" s="23">
        <f>K181*'GWPs &amp; EFs'!$D$11</f>
        <v>0</v>
      </c>
      <c r="N181" s="23">
        <f>G181*'GWPs &amp; EFs'!$M$76</f>
        <v>0</v>
      </c>
      <c r="O181" s="23">
        <f>N181*'GWPs &amp; EFs'!$E$11</f>
        <v>0</v>
      </c>
    </row>
    <row r="182" spans="1:19" x14ac:dyDescent="0.2">
      <c r="C182" s="35"/>
      <c r="D182" s="30" t="s">
        <v>474</v>
      </c>
      <c r="E182" s="39" t="s">
        <v>74</v>
      </c>
      <c r="F182" s="1">
        <f>'Form 923 Generation and Fuel Da'!T1910-'Form 923 Generation and Fuel Da'!W1910</f>
        <v>6029890</v>
      </c>
      <c r="G182" s="1">
        <f>'Form 923 Generation and Fuel Da'!T1910</f>
        <v>6029890</v>
      </c>
      <c r="I182" s="23">
        <f>F182*'GWPs &amp; EFs'!$N$23</f>
        <v>1246942671.2924867</v>
      </c>
      <c r="K182" s="23">
        <f>G182*'GWPs &amp; EFs'!$M$50</f>
        <v>95714.149608804961</v>
      </c>
      <c r="L182" s="23">
        <f>K182*'GWPs &amp; EFs'!$D$11</f>
        <v>2392853.7402201239</v>
      </c>
      <c r="N182" s="23">
        <f>G182*'GWPs &amp; EFs'!$M$77</f>
        <v>47857.07480440248</v>
      </c>
      <c r="O182" s="23">
        <f>N182*'GWPs &amp; EFs'!$E$11</f>
        <v>14261408.291711939</v>
      </c>
    </row>
    <row r="183" spans="1:19" x14ac:dyDescent="0.2">
      <c r="B183" s="22"/>
      <c r="C183" s="35"/>
      <c r="D183" s="30" t="s">
        <v>467</v>
      </c>
      <c r="E183" s="42" t="s">
        <v>165</v>
      </c>
      <c r="F183" s="1">
        <f>'Form 923 Generation and Fuel Da'!T1897-'Form 923 Generation and Fuel Da'!W1897</f>
        <v>0</v>
      </c>
      <c r="G183" s="1">
        <f>'Form 923 Generation and Fuel Da'!T1897</f>
        <v>0</v>
      </c>
      <c r="I183" s="23">
        <f>F183*'GWPs &amp; EFs'!$N$24</f>
        <v>0</v>
      </c>
      <c r="K183" s="23">
        <f>G183*'GWPs &amp; EFs'!$M$51</f>
        <v>0</v>
      </c>
      <c r="L183" s="23">
        <f>K183*'GWPs &amp; EFs'!$D$11</f>
        <v>0</v>
      </c>
      <c r="N183" s="23">
        <f>G183*'GWPs &amp; EFs'!$M$78</f>
        <v>0</v>
      </c>
      <c r="O183" s="23">
        <f>N183*'GWPs &amp; EFs'!$E$11</f>
        <v>0</v>
      </c>
    </row>
    <row r="184" spans="1:19" x14ac:dyDescent="0.2">
      <c r="B184" s="22"/>
      <c r="C184" s="35"/>
      <c r="F184" s="1">
        <f>SUM(G165:G176)-SUM(F165:F176)</f>
        <v>48714</v>
      </c>
      <c r="I184" s="32">
        <f>SUM(I179:I183)</f>
        <v>1260993312.9614711</v>
      </c>
      <c r="L184" s="26">
        <f>SUM(L179:L183)</f>
        <v>2414441.0521755447</v>
      </c>
      <c r="O184" s="26">
        <f>SUM(O179:O183)</f>
        <v>14312068.316043323</v>
      </c>
    </row>
    <row r="185" spans="1:19" x14ac:dyDescent="0.2">
      <c r="C185" s="35"/>
    </row>
    <row r="186" spans="1:19" x14ac:dyDescent="0.2">
      <c r="A186" s="33"/>
      <c r="B186" s="33"/>
      <c r="D186" s="33"/>
      <c r="E186" s="33"/>
      <c r="F186" s="33"/>
      <c r="G186" s="33"/>
      <c r="I186" s="33"/>
      <c r="K186" s="33"/>
      <c r="L186" s="33"/>
      <c r="N186" s="33"/>
      <c r="O186" s="33"/>
    </row>
    <row r="187" spans="1:19" x14ac:dyDescent="0.2">
      <c r="A187" s="493" t="s">
        <v>272</v>
      </c>
      <c r="B187" s="493"/>
      <c r="D187" s="492" t="s">
        <v>272</v>
      </c>
      <c r="E187" s="492"/>
      <c r="F187" s="492"/>
      <c r="G187" s="492"/>
      <c r="I187" s="105" t="s">
        <v>272</v>
      </c>
      <c r="K187" s="492" t="s">
        <v>272</v>
      </c>
      <c r="L187" s="492"/>
      <c r="N187" s="492" t="s">
        <v>272</v>
      </c>
      <c r="O187" s="492"/>
      <c r="P187" s="105"/>
      <c r="Q187" s="105"/>
      <c r="R187" s="105"/>
      <c r="S187" s="105"/>
    </row>
    <row r="188" spans="1:19" x14ac:dyDescent="0.2">
      <c r="A188" s="492" t="str">
        <f>A2</f>
        <v>2017 Total CO2e</v>
      </c>
      <c r="B188" s="492"/>
      <c r="D188" s="492" t="s">
        <v>80</v>
      </c>
      <c r="E188" s="492"/>
      <c r="F188" s="492"/>
      <c r="G188" s="492"/>
      <c r="I188" s="105" t="s">
        <v>251</v>
      </c>
      <c r="K188" s="106"/>
      <c r="L188" s="106"/>
      <c r="N188" s="106"/>
      <c r="O188" s="106"/>
    </row>
    <row r="189" spans="1:19" s="14" customFormat="1" ht="42.75" customHeight="1" x14ac:dyDescent="0.25">
      <c r="A189" s="16"/>
      <c r="B189" s="17" t="s">
        <v>385</v>
      </c>
      <c r="D189" s="18" t="s">
        <v>254</v>
      </c>
      <c r="E189" s="18" t="s">
        <v>133</v>
      </c>
      <c r="F189" s="18" t="s">
        <v>528</v>
      </c>
      <c r="G189" s="18" t="s">
        <v>1375</v>
      </c>
      <c r="H189"/>
      <c r="I189" s="44" t="s">
        <v>383</v>
      </c>
      <c r="K189" s="34"/>
      <c r="L189" s="34"/>
      <c r="N189" s="34"/>
      <c r="O189" s="34"/>
    </row>
    <row r="190" spans="1:19" s="31" customFormat="1" ht="12.75" customHeight="1" x14ac:dyDescent="0.2">
      <c r="A190" s="20" t="s">
        <v>258</v>
      </c>
      <c r="B190" s="101">
        <f>E190*2204622.62</f>
        <v>535723296.66000003</v>
      </c>
      <c r="D190" s="20" t="s">
        <v>259</v>
      </c>
      <c r="E190" s="101">
        <v>243</v>
      </c>
      <c r="F190" s="101">
        <v>190913</v>
      </c>
      <c r="G190" s="253"/>
      <c r="K190" s="104"/>
      <c r="L190" s="104"/>
      <c r="N190" s="104"/>
      <c r="O190" s="104"/>
    </row>
    <row r="191" spans="1:19" ht="14.25" customHeight="1" x14ac:dyDescent="0.2">
      <c r="A191" s="27" t="s">
        <v>264</v>
      </c>
      <c r="B191" s="101">
        <f>I192</f>
        <v>2711665936.1966267</v>
      </c>
      <c r="D191" s="27" t="s">
        <v>265</v>
      </c>
      <c r="E191" s="302"/>
      <c r="F191" s="253"/>
      <c r="G191" s="461"/>
      <c r="I191" s="1"/>
      <c r="K191" s="35"/>
      <c r="L191" s="35"/>
      <c r="N191" s="35"/>
      <c r="O191" s="35"/>
    </row>
    <row r="192" spans="1:19" s="31" customFormat="1" x14ac:dyDescent="0.2">
      <c r="B192" s="102"/>
      <c r="D192" s="254" t="s">
        <v>1376</v>
      </c>
      <c r="E192" s="302"/>
      <c r="F192" s="302"/>
      <c r="G192" s="245">
        <v>797131</v>
      </c>
      <c r="I192" s="32">
        <f>G192*'GWPs &amp; EFs'!J23*'Form 923 Generation and Fuel Da'!X1767</f>
        <v>2711665936.1966267</v>
      </c>
      <c r="K192" s="36"/>
      <c r="L192" s="36"/>
      <c r="N192" s="36"/>
      <c r="O192" s="36"/>
    </row>
    <row r="193" spans="1:15" x14ac:dyDescent="0.2">
      <c r="D193" s="31"/>
      <c r="E193" s="31"/>
      <c r="F193" s="107"/>
      <c r="G193" s="107"/>
      <c r="I193" s="23"/>
      <c r="K193" s="36"/>
      <c r="L193" s="36"/>
      <c r="N193" s="36"/>
      <c r="O193" s="36"/>
    </row>
    <row r="194" spans="1:15" x14ac:dyDescent="0.2">
      <c r="A194" s="33"/>
      <c r="B194" s="33"/>
      <c r="D194" s="33"/>
      <c r="E194" s="33"/>
      <c r="F194" s="33"/>
      <c r="G194" s="33"/>
      <c r="I194" s="33"/>
      <c r="K194" s="33"/>
      <c r="L194" s="33"/>
      <c r="N194" s="33"/>
      <c r="O194" s="33"/>
    </row>
    <row r="195" spans="1:15" x14ac:dyDescent="0.2">
      <c r="A195" s="493" t="s">
        <v>273</v>
      </c>
      <c r="B195" s="493"/>
      <c r="D195" s="492" t="s">
        <v>273</v>
      </c>
      <c r="E195" s="492"/>
      <c r="F195" s="492"/>
      <c r="G195" s="492"/>
      <c r="I195" s="105" t="s">
        <v>273</v>
      </c>
      <c r="K195" s="492" t="s">
        <v>273</v>
      </c>
      <c r="L195" s="492"/>
      <c r="N195" s="492" t="s">
        <v>273</v>
      </c>
      <c r="O195" s="492"/>
    </row>
    <row r="196" spans="1:15" x14ac:dyDescent="0.2">
      <c r="A196" s="492" t="str">
        <f>A2</f>
        <v>2017 Total CO2e</v>
      </c>
      <c r="B196" s="492"/>
      <c r="D196" s="492" t="s">
        <v>80</v>
      </c>
      <c r="E196" s="492"/>
      <c r="F196" s="492"/>
      <c r="G196" s="492"/>
      <c r="I196" s="45"/>
      <c r="K196" s="106"/>
      <c r="L196" s="106"/>
      <c r="M196" s="35"/>
      <c r="N196" s="106"/>
      <c r="O196" s="106"/>
    </row>
    <row r="197" spans="1:15" ht="40.5" customHeight="1" x14ac:dyDescent="0.25">
      <c r="A197" s="16"/>
      <c r="B197" s="17" t="s">
        <v>385</v>
      </c>
      <c r="D197" s="18"/>
      <c r="E197" s="18" t="s">
        <v>133</v>
      </c>
      <c r="F197" s="18" t="s">
        <v>528</v>
      </c>
      <c r="G197" s="18"/>
      <c r="I197" s="34"/>
      <c r="K197" s="34"/>
      <c r="L197" s="34"/>
      <c r="M197" s="35"/>
      <c r="N197" s="34"/>
      <c r="O197" s="34"/>
    </row>
    <row r="198" spans="1:15" s="31" customFormat="1" ht="12.75" customHeight="1" x14ac:dyDescent="0.2">
      <c r="A198" s="20" t="s">
        <v>258</v>
      </c>
      <c r="B198" s="101">
        <f>E198*2204622.62</f>
        <v>8774398027.6000004</v>
      </c>
      <c r="D198" s="20" t="s">
        <v>259</v>
      </c>
      <c r="E198" s="101">
        <v>3980</v>
      </c>
      <c r="F198" s="101">
        <v>12651</v>
      </c>
      <c r="G198" s="20"/>
      <c r="I198" s="35"/>
      <c r="K198" s="104"/>
      <c r="L198" s="104"/>
      <c r="M198" s="35"/>
      <c r="N198" s="104"/>
      <c r="O198" s="104"/>
    </row>
    <row r="199" spans="1:15" s="31" customFormat="1" ht="14.25" customHeight="1" x14ac:dyDescent="0.2">
      <c r="A199" s="27" t="s">
        <v>264</v>
      </c>
      <c r="B199" s="101">
        <v>0</v>
      </c>
      <c r="D199" s="27"/>
      <c r="F199" s="23"/>
      <c r="G199" s="23"/>
      <c r="I199" s="36"/>
      <c r="K199" s="35"/>
      <c r="L199" s="35"/>
      <c r="M199" s="35"/>
      <c r="N199" s="35"/>
      <c r="O199" s="35"/>
    </row>
    <row r="200" spans="1:15" s="31" customFormat="1" x14ac:dyDescent="0.2">
      <c r="B200" s="102"/>
      <c r="H200" s="38"/>
      <c r="I200" s="36"/>
      <c r="K200" s="36"/>
      <c r="L200" s="36"/>
      <c r="M200" s="35"/>
      <c r="N200" s="36"/>
      <c r="O200" s="36"/>
    </row>
    <row r="201" spans="1:15" x14ac:dyDescent="0.2">
      <c r="A201" s="34"/>
      <c r="B201" s="29"/>
      <c r="I201" s="103"/>
      <c r="K201" s="36"/>
      <c r="L201" s="103"/>
      <c r="M201" s="35"/>
      <c r="N201" s="36"/>
      <c r="O201" s="103"/>
    </row>
    <row r="202" spans="1:15" x14ac:dyDescent="0.2">
      <c r="A202" s="33"/>
      <c r="B202" s="33"/>
      <c r="D202" s="33"/>
      <c r="E202" s="33"/>
      <c r="F202" s="33"/>
      <c r="G202" s="33"/>
      <c r="I202" s="33"/>
      <c r="K202" s="33"/>
      <c r="L202" s="33"/>
      <c r="N202" s="33"/>
      <c r="O202" s="33"/>
    </row>
  </sheetData>
  <mergeCells count="68">
    <mergeCell ref="K195:L195"/>
    <mergeCell ref="N1:O1"/>
    <mergeCell ref="N2:O2"/>
    <mergeCell ref="N27:O27"/>
    <mergeCell ref="N28:O28"/>
    <mergeCell ref="N54:O54"/>
    <mergeCell ref="N55:O55"/>
    <mergeCell ref="N80:O80"/>
    <mergeCell ref="N81:O81"/>
    <mergeCell ref="N107:O107"/>
    <mergeCell ref="K81:L81"/>
    <mergeCell ref="K107:L107"/>
    <mergeCell ref="K108:L108"/>
    <mergeCell ref="K135:L135"/>
    <mergeCell ref="K136:L136"/>
    <mergeCell ref="K161:L161"/>
    <mergeCell ref="K1:L1"/>
    <mergeCell ref="K2:L2"/>
    <mergeCell ref="K27:L27"/>
    <mergeCell ref="K28:L28"/>
    <mergeCell ref="K54:L54"/>
    <mergeCell ref="K55:L55"/>
    <mergeCell ref="A188:B188"/>
    <mergeCell ref="D188:G188"/>
    <mergeCell ref="A187:B187"/>
    <mergeCell ref="A196:B196"/>
    <mergeCell ref="A195:B195"/>
    <mergeCell ref="D195:G195"/>
    <mergeCell ref="D196:G196"/>
    <mergeCell ref="A107:B107"/>
    <mergeCell ref="D107:G107"/>
    <mergeCell ref="K162:L162"/>
    <mergeCell ref="K187:L187"/>
    <mergeCell ref="N135:O135"/>
    <mergeCell ref="N136:O136"/>
    <mergeCell ref="N161:O161"/>
    <mergeCell ref="N162:O162"/>
    <mergeCell ref="N187:O187"/>
    <mergeCell ref="D27:G27"/>
    <mergeCell ref="D28:G28"/>
    <mergeCell ref="D80:G80"/>
    <mergeCell ref="D54:G54"/>
    <mergeCell ref="N195:O195"/>
    <mergeCell ref="K80:L80"/>
    <mergeCell ref="D135:G135"/>
    <mergeCell ref="D136:G136"/>
    <mergeCell ref="D161:G161"/>
    <mergeCell ref="N108:O108"/>
    <mergeCell ref="A54:B54"/>
    <mergeCell ref="A162:B162"/>
    <mergeCell ref="D162:G162"/>
    <mergeCell ref="A136:B136"/>
    <mergeCell ref="A135:B135"/>
    <mergeCell ref="A161:B161"/>
    <mergeCell ref="A81:B81"/>
    <mergeCell ref="D81:G81"/>
    <mergeCell ref="A108:B108"/>
    <mergeCell ref="D108:G108"/>
    <mergeCell ref="A1:B1"/>
    <mergeCell ref="D1:G1"/>
    <mergeCell ref="A55:B55"/>
    <mergeCell ref="D55:G55"/>
    <mergeCell ref="A80:B80"/>
    <mergeCell ref="D187:G187"/>
    <mergeCell ref="A2:B2"/>
    <mergeCell ref="D2:G2"/>
    <mergeCell ref="A27:B27"/>
    <mergeCell ref="A28:B28"/>
  </mergeCells>
  <phoneticPr fontId="8" type="noConversion"/>
  <pageMargins left="0.25" right="0.25" top="0.75" bottom="0.75" header="0.5" footer="0.5"/>
  <pageSetup scale="49" fitToHeight="0" orientation="landscape" r:id="rId1"/>
  <headerFooter alignWithMargins="0">
    <oddFooter>&amp;R&amp;A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
  <sheetViews>
    <sheetView zoomScale="75" zoomScaleNormal="75" workbookViewId="0"/>
  </sheetViews>
  <sheetFormatPr defaultRowHeight="15" x14ac:dyDescent="0.25"/>
  <cols>
    <col min="1" max="1" width="15.140625" style="112" customWidth="1"/>
    <col min="2" max="2" width="12.85546875" style="112" bestFit="1" customWidth="1"/>
    <col min="3" max="3" width="12.140625" style="112" customWidth="1"/>
    <col min="4" max="4" width="11.42578125" style="112" customWidth="1"/>
    <col min="5" max="5" width="11.5703125" style="112" bestFit="1" customWidth="1"/>
    <col min="6" max="6" width="11.85546875" style="112" customWidth="1"/>
    <col min="7" max="7" width="10.42578125" style="112" bestFit="1" customWidth="1"/>
    <col min="8" max="8" width="10.42578125" style="112" customWidth="1"/>
    <col min="9" max="9" width="9" style="112" customWidth="1"/>
    <col min="10" max="10" width="10.42578125" style="112" customWidth="1"/>
    <col min="11" max="11" width="11.7109375" style="112" customWidth="1"/>
    <col min="12" max="12" width="17.7109375" style="112" customWidth="1"/>
    <col min="13" max="13" width="12.85546875" style="112" bestFit="1" customWidth="1"/>
    <col min="14" max="16384" width="9.140625" style="112"/>
  </cols>
  <sheetData>
    <row r="1" spans="1:18" x14ac:dyDescent="0.25">
      <c r="A1" s="110" t="s">
        <v>196</v>
      </c>
      <c r="B1" s="111"/>
      <c r="C1" s="111"/>
      <c r="D1" s="111"/>
      <c r="E1" s="111"/>
      <c r="F1" s="111"/>
      <c r="G1" s="111"/>
      <c r="H1" s="111"/>
      <c r="I1" s="111"/>
      <c r="J1" s="111"/>
      <c r="L1" s="118"/>
    </row>
    <row r="2" spans="1:18" x14ac:dyDescent="0.25">
      <c r="A2" s="409">
        <v>43579</v>
      </c>
      <c r="B2" s="176" t="s">
        <v>27</v>
      </c>
      <c r="C2" s="406" t="s">
        <v>1924</v>
      </c>
      <c r="D2" s="175"/>
      <c r="E2" s="175"/>
      <c r="F2" s="175"/>
      <c r="G2" s="175"/>
      <c r="H2" s="119"/>
      <c r="I2" s="119"/>
      <c r="J2" s="119"/>
      <c r="K2" s="418"/>
      <c r="L2" s="175"/>
      <c r="M2" s="120"/>
      <c r="N2" s="121"/>
      <c r="O2" s="121"/>
      <c r="P2" s="121"/>
      <c r="Q2" s="121"/>
      <c r="R2" s="121"/>
    </row>
    <row r="3" spans="1:18" ht="15.75" thickBot="1" x14ac:dyDescent="0.3">
      <c r="A3" s="410"/>
      <c r="B3" s="494" t="s">
        <v>197</v>
      </c>
      <c r="C3" s="494"/>
      <c r="D3" s="494"/>
      <c r="E3" s="494"/>
      <c r="F3" s="494"/>
      <c r="G3" s="494"/>
      <c r="H3" s="494"/>
      <c r="I3" s="177"/>
      <c r="J3" s="177"/>
      <c r="K3" s="459"/>
    </row>
    <row r="4" spans="1:18" x14ac:dyDescent="0.25">
      <c r="B4" s="113" t="s">
        <v>198</v>
      </c>
      <c r="C4" s="458" t="s">
        <v>95</v>
      </c>
      <c r="D4" s="458" t="s">
        <v>101</v>
      </c>
      <c r="E4" s="458" t="s">
        <v>94</v>
      </c>
      <c r="F4" s="458" t="s">
        <v>46</v>
      </c>
      <c r="G4" s="458" t="s">
        <v>140</v>
      </c>
      <c r="H4" s="458" t="s">
        <v>86</v>
      </c>
      <c r="I4" s="113"/>
      <c r="J4" s="121"/>
      <c r="K4" s="459" t="s">
        <v>2486</v>
      </c>
    </row>
    <row r="5" spans="1:18" x14ac:dyDescent="0.25">
      <c r="A5" s="306">
        <v>2017</v>
      </c>
      <c r="B5" s="305">
        <v>102562</v>
      </c>
      <c r="C5" s="305">
        <v>8670.4</v>
      </c>
      <c r="D5" s="305">
        <v>17770</v>
      </c>
      <c r="E5" s="305">
        <v>1409.7</v>
      </c>
      <c r="F5" s="305">
        <v>33481.300000000003</v>
      </c>
      <c r="G5" s="305">
        <v>7455.8</v>
      </c>
      <c r="H5" s="305">
        <v>33775</v>
      </c>
      <c r="I5" s="290"/>
      <c r="K5" s="459" t="s">
        <v>2494</v>
      </c>
    </row>
    <row r="6" spans="1:18" x14ac:dyDescent="0.25">
      <c r="A6" s="307"/>
      <c r="B6" s="419"/>
      <c r="C6" s="117"/>
      <c r="D6" s="117"/>
      <c r="E6" s="117"/>
      <c r="F6" s="117"/>
      <c r="G6" s="117"/>
      <c r="H6" s="115"/>
      <c r="I6" s="115"/>
      <c r="J6" s="115"/>
      <c r="K6" s="117"/>
    </row>
    <row r="7" spans="1:18" ht="48" customHeight="1" thickBot="1" x14ac:dyDescent="0.3">
      <c r="A7" s="307"/>
      <c r="B7" s="495" t="s">
        <v>199</v>
      </c>
      <c r="C7" s="495"/>
      <c r="D7" s="495"/>
      <c r="H7" s="249"/>
      <c r="I7" s="249"/>
    </row>
    <row r="8" spans="1:18" ht="31.9" customHeight="1" x14ac:dyDescent="0.25">
      <c r="A8" s="306"/>
      <c r="B8" s="111" t="s">
        <v>200</v>
      </c>
      <c r="C8" s="116" t="s">
        <v>201</v>
      </c>
      <c r="D8" s="116" t="s">
        <v>202</v>
      </c>
      <c r="E8" s="467" t="s">
        <v>2495</v>
      </c>
      <c r="F8" s="114"/>
      <c r="G8" s="114"/>
      <c r="H8" s="114"/>
      <c r="I8" s="114"/>
      <c r="J8" s="114"/>
    </row>
    <row r="9" spans="1:18" x14ac:dyDescent="0.25">
      <c r="A9" s="457">
        <v>2017</v>
      </c>
      <c r="B9" s="305">
        <v>20373</v>
      </c>
      <c r="C9" s="305">
        <f>B16-B5</f>
        <v>18655</v>
      </c>
      <c r="D9" s="305">
        <f>B9-C9</f>
        <v>1718</v>
      </c>
      <c r="E9" s="395">
        <v>1717</v>
      </c>
      <c r="F9" s="394"/>
      <c r="L9" s="394"/>
    </row>
    <row r="10" spans="1:18" x14ac:dyDescent="0.25">
      <c r="A10" s="306"/>
      <c r="B10" s="307"/>
      <c r="C10" s="307"/>
      <c r="D10" s="307"/>
      <c r="E10" s="307"/>
      <c r="F10" s="307"/>
      <c r="K10" s="393"/>
    </row>
    <row r="11" spans="1:18" x14ac:dyDescent="0.25">
      <c r="A11" s="306"/>
      <c r="B11" s="308" t="s">
        <v>200</v>
      </c>
      <c r="C11" s="308" t="s">
        <v>419</v>
      </c>
      <c r="D11" s="308" t="s">
        <v>62</v>
      </c>
      <c r="E11" s="308" t="s">
        <v>203</v>
      </c>
      <c r="F11" s="307"/>
      <c r="K11" s="393"/>
    </row>
    <row r="12" spans="1:18" x14ac:dyDescent="0.25">
      <c r="A12" s="457">
        <v>2017</v>
      </c>
      <c r="B12" s="305">
        <f>C12+D12+E12</f>
        <v>20373</v>
      </c>
      <c r="C12" s="305">
        <v>4305</v>
      </c>
      <c r="D12" s="305">
        <v>1573</v>
      </c>
      <c r="E12" s="305">
        <v>14495</v>
      </c>
      <c r="F12" s="307"/>
      <c r="K12" s="393"/>
    </row>
    <row r="13" spans="1:18" x14ac:dyDescent="0.25">
      <c r="A13" s="307"/>
      <c r="K13"/>
    </row>
    <row r="14" spans="1:18" ht="15.75" thickBot="1" x14ac:dyDescent="0.3">
      <c r="A14" s="307"/>
      <c r="B14" s="494" t="s">
        <v>204</v>
      </c>
      <c r="C14" s="494"/>
      <c r="D14" s="494"/>
      <c r="E14" s="494"/>
      <c r="F14" s="494"/>
      <c r="G14" s="494"/>
      <c r="H14" s="494"/>
    </row>
    <row r="15" spans="1:18" x14ac:dyDescent="0.25">
      <c r="A15" s="307"/>
      <c r="B15" s="115" t="s">
        <v>205</v>
      </c>
      <c r="C15" s="291" t="s">
        <v>95</v>
      </c>
      <c r="D15" s="115" t="s">
        <v>101</v>
      </c>
      <c r="E15" s="291" t="s">
        <v>94</v>
      </c>
      <c r="F15" s="411" t="s">
        <v>46</v>
      </c>
      <c r="G15" s="291" t="s">
        <v>140</v>
      </c>
      <c r="H15" s="291" t="s">
        <v>86</v>
      </c>
      <c r="I15" s="396"/>
      <c r="J15" s="307"/>
    </row>
    <row r="16" spans="1:18" ht="18" x14ac:dyDescent="0.25">
      <c r="A16" s="306">
        <v>2017</v>
      </c>
      <c r="B16" s="305">
        <v>121217</v>
      </c>
      <c r="C16" s="309">
        <v>11486.1</v>
      </c>
      <c r="D16" s="305">
        <v>11589</v>
      </c>
      <c r="E16" s="309">
        <v>5484.4</v>
      </c>
      <c r="F16" s="305">
        <v>29310.9</v>
      </c>
      <c r="G16" s="309">
        <v>7976.4</v>
      </c>
      <c r="H16" s="309">
        <v>55369.9</v>
      </c>
      <c r="I16" s="305" t="s">
        <v>1766</v>
      </c>
      <c r="J16" s="402"/>
      <c r="K16" s="386"/>
    </row>
    <row r="17" spans="1:11" x14ac:dyDescent="0.25">
      <c r="A17" s="307"/>
      <c r="B17" s="305">
        <f>B16+D9</f>
        <v>122935</v>
      </c>
      <c r="C17" s="309">
        <f t="shared" ref="C17:H17" si="0">C16+C16*$D9/$B16</f>
        <v>11648.891685984639</v>
      </c>
      <c r="D17" s="305">
        <f t="shared" si="0"/>
        <v>11753.250080434262</v>
      </c>
      <c r="E17" s="309">
        <f t="shared" si="0"/>
        <v>5562.1300147669053</v>
      </c>
      <c r="F17" s="305">
        <f t="shared" si="0"/>
        <v>29726.321320441853</v>
      </c>
      <c r="G17" s="309">
        <f t="shared" si="0"/>
        <v>8089.4489551795541</v>
      </c>
      <c r="H17" s="309">
        <f t="shared" si="0"/>
        <v>56154.653691313928</v>
      </c>
      <c r="I17" s="396" t="s">
        <v>1767</v>
      </c>
      <c r="J17" s="307"/>
    </row>
    <row r="18" spans="1:11" x14ac:dyDescent="0.25">
      <c r="C18" s="115"/>
      <c r="D18" s="115"/>
      <c r="E18" s="115"/>
      <c r="F18" s="115"/>
      <c r="G18" s="115"/>
      <c r="H18" s="115"/>
      <c r="I18" s="396"/>
      <c r="J18" s="307"/>
    </row>
    <row r="19" spans="1:11" x14ac:dyDescent="0.25">
      <c r="B19" s="248"/>
      <c r="C19" s="248"/>
      <c r="D19" s="248"/>
      <c r="E19" s="248"/>
      <c r="F19" s="248"/>
      <c r="G19" s="248"/>
      <c r="I19" s="307"/>
      <c r="J19" s="307"/>
    </row>
    <row r="20" spans="1:11" ht="15.75" x14ac:dyDescent="0.25">
      <c r="B20" s="248"/>
      <c r="C20" s="292" t="s">
        <v>1488</v>
      </c>
      <c r="D20" s="292"/>
      <c r="E20" s="292"/>
      <c r="F20" s="292"/>
      <c r="G20" s="293"/>
      <c r="H20" s="294"/>
      <c r="I20" s="307"/>
      <c r="J20" s="307"/>
    </row>
    <row r="21" spans="1:11" x14ac:dyDescent="0.25">
      <c r="C21" s="249"/>
      <c r="D21" s="249"/>
      <c r="E21" s="249"/>
      <c r="F21" s="249"/>
      <c r="G21" s="249"/>
      <c r="H21" s="249"/>
      <c r="I21" s="305" t="s">
        <v>1766</v>
      </c>
      <c r="J21" s="307"/>
    </row>
    <row r="22" spans="1:11" x14ac:dyDescent="0.25">
      <c r="I22" s="396" t="s">
        <v>1767</v>
      </c>
      <c r="J22" s="307"/>
    </row>
    <row r="23" spans="1:11" x14ac:dyDescent="0.25">
      <c r="I23" s="307"/>
      <c r="J23" s="307"/>
    </row>
    <row r="24" spans="1:11" x14ac:dyDescent="0.25">
      <c r="I24" s="395"/>
      <c r="J24" s="307"/>
      <c r="K24" s="393"/>
    </row>
    <row r="25" spans="1:11" x14ac:dyDescent="0.25">
      <c r="B25" s="307" t="s">
        <v>2294</v>
      </c>
      <c r="I25" s="393"/>
      <c r="K25" s="393"/>
    </row>
    <row r="26" spans="1:11" x14ac:dyDescent="0.25">
      <c r="B26" s="306" t="s">
        <v>2485</v>
      </c>
      <c r="C26" s="385" t="s">
        <v>1925</v>
      </c>
      <c r="I26" s="393"/>
    </row>
    <row r="27" spans="1:11" x14ac:dyDescent="0.25">
      <c r="B27" s="466" t="s">
        <v>2492</v>
      </c>
      <c r="I27" s="397"/>
    </row>
    <row r="28" spans="1:11" x14ac:dyDescent="0.25">
      <c r="I28" s="397"/>
    </row>
    <row r="29" spans="1:11" x14ac:dyDescent="0.25">
      <c r="B29" s="394"/>
    </row>
    <row r="30" spans="1:11" x14ac:dyDescent="0.25">
      <c r="B30" s="394"/>
    </row>
    <row r="31" spans="1:11" x14ac:dyDescent="0.25">
      <c r="B31" s="121"/>
    </row>
    <row r="32" spans="1:11" x14ac:dyDescent="0.25">
      <c r="B32" s="398"/>
      <c r="C32" s="399"/>
      <c r="D32" s="399"/>
      <c r="E32" s="400"/>
      <c r="F32" s="400"/>
      <c r="G32" s="121"/>
    </row>
    <row r="33" spans="2:7" x14ac:dyDescent="0.25">
      <c r="B33" s="398"/>
      <c r="C33" s="399"/>
      <c r="D33" s="399"/>
      <c r="E33" s="400"/>
      <c r="F33" s="400"/>
      <c r="G33" s="121"/>
    </row>
    <row r="34" spans="2:7" x14ac:dyDescent="0.25">
      <c r="B34" s="121"/>
      <c r="C34" s="399"/>
      <c r="D34" s="399"/>
      <c r="E34" s="400"/>
      <c r="F34" s="400"/>
      <c r="G34" s="121"/>
    </row>
    <row r="35" spans="2:7" x14ac:dyDescent="0.25">
      <c r="B35" s="121"/>
      <c r="C35" s="121"/>
      <c r="D35" s="121"/>
      <c r="E35" s="121"/>
      <c r="F35" s="401"/>
      <c r="G35" s="121"/>
    </row>
    <row r="36" spans="2:7" x14ac:dyDescent="0.25">
      <c r="B36" s="121"/>
      <c r="C36" s="121"/>
      <c r="D36" s="121"/>
      <c r="E36" s="121"/>
      <c r="F36" s="121"/>
      <c r="G36" s="121"/>
    </row>
    <row r="37" spans="2:7" x14ac:dyDescent="0.25">
      <c r="B37" s="121"/>
      <c r="C37" s="121"/>
      <c r="D37" s="121"/>
      <c r="E37" s="121"/>
      <c r="F37" s="121"/>
      <c r="G37" s="121"/>
    </row>
  </sheetData>
  <mergeCells count="3">
    <mergeCell ref="B14:H14"/>
    <mergeCell ref="B7:D7"/>
    <mergeCell ref="B3:H3"/>
  </mergeCells>
  <phoneticPr fontId="8" type="noConversion"/>
  <hyperlinks>
    <hyperlink ref="C2" r:id="rId1"/>
    <hyperlink ref="C26" r:id="rId2"/>
  </hyperlinks>
  <pageMargins left="0.75" right="0.75" top="0.75" bottom="0.75" header="0.3" footer="0.3"/>
  <pageSetup scale="74" orientation="landscape" r:id="rId3"/>
  <headerFooter>
    <oddFooter>&amp;R&amp;A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DS76"/>
  <sheetViews>
    <sheetView tabSelected="1" topLeftCell="C31" zoomScale="90" zoomScaleNormal="90" workbookViewId="0">
      <selection activeCell="K55" sqref="K55"/>
    </sheetView>
  </sheetViews>
  <sheetFormatPr defaultRowHeight="12.75" x14ac:dyDescent="0.2"/>
  <cols>
    <col min="1" max="2" width="5.7109375" customWidth="1"/>
    <col min="3" max="3" width="8.5703125" customWidth="1"/>
    <col min="4" max="4" width="12.5703125" customWidth="1"/>
    <col min="5" max="5" width="16.28515625" customWidth="1"/>
    <col min="6" max="6" width="14" customWidth="1"/>
    <col min="7" max="7" width="32.28515625" customWidth="1"/>
    <col min="8" max="8" width="14.28515625" customWidth="1"/>
    <col min="9" max="9" width="12" customWidth="1"/>
    <col min="10" max="10" width="7.7109375" customWidth="1"/>
    <col min="11" max="11" width="33.140625" customWidth="1"/>
    <col min="12" max="12" width="16.140625" customWidth="1"/>
    <col min="13" max="13" width="15.85546875" customWidth="1"/>
    <col min="14" max="14" width="17.7109375" customWidth="1"/>
    <col min="15" max="15" width="16.85546875" customWidth="1"/>
    <col min="16" max="16" width="30" customWidth="1"/>
    <col min="17" max="17" width="18" customWidth="1"/>
    <col min="18" max="18" width="19.7109375" customWidth="1"/>
    <col min="19" max="19" width="17.85546875" customWidth="1"/>
    <col min="20" max="20" width="18.28515625" customWidth="1"/>
    <col min="21" max="21" width="10.85546875" customWidth="1"/>
    <col min="22" max="22" width="8.7109375" customWidth="1"/>
    <col min="23" max="23" width="10.140625" customWidth="1"/>
    <col min="24" max="24" width="14.7109375" customWidth="1"/>
    <col min="25" max="25" width="11.5703125" customWidth="1"/>
    <col min="26" max="26" width="11.28515625" customWidth="1"/>
    <col min="27" max="27" width="14.5703125" customWidth="1"/>
    <col min="28" max="28" width="14.42578125" customWidth="1"/>
    <col min="29" max="30" width="11.140625" customWidth="1"/>
    <col min="31" max="31" width="5" customWidth="1"/>
    <col min="32" max="32" width="13.5703125" customWidth="1"/>
    <col min="33" max="34" width="12.42578125" customWidth="1"/>
    <col min="35" max="35" width="10.140625" customWidth="1"/>
    <col min="36" max="36" width="14" customWidth="1"/>
    <col min="37" max="37" width="13.85546875" customWidth="1"/>
    <col min="38" max="38" width="15.7109375" customWidth="1"/>
    <col min="39" max="39" width="17.42578125" customWidth="1"/>
    <col min="40" max="40" width="11" customWidth="1"/>
    <col min="41" max="41" width="13.140625" customWidth="1"/>
    <col min="42" max="42" width="13.85546875" customWidth="1"/>
    <col min="43" max="43" width="12" customWidth="1"/>
    <col min="44" max="44" width="9.5703125" customWidth="1"/>
    <col min="45" max="45" width="10.5703125" customWidth="1"/>
    <col min="46" max="46" width="12.7109375" customWidth="1"/>
    <col min="48" max="48" width="9.42578125" customWidth="1"/>
    <col min="49" max="49" width="7.42578125" customWidth="1"/>
    <col min="50" max="50" width="13.42578125" customWidth="1"/>
    <col min="51" max="51" width="12" customWidth="1"/>
    <col min="52" max="52" width="13.140625" customWidth="1"/>
    <col min="53" max="53" width="11.140625" customWidth="1"/>
    <col min="54" max="54" width="12.5703125" customWidth="1"/>
    <col min="55" max="55" width="15.42578125" customWidth="1"/>
    <col min="56" max="56" width="17.42578125" customWidth="1"/>
    <col min="57" max="57" width="16.5703125" customWidth="1"/>
    <col min="58" max="58" width="5" customWidth="1"/>
    <col min="59" max="59" width="10.7109375" customWidth="1"/>
    <col min="60" max="60" width="12.140625" customWidth="1"/>
    <col min="61" max="61" width="11.5703125" customWidth="1"/>
    <col min="63" max="63" width="9" customWidth="1"/>
    <col min="64" max="64" width="16.5703125" customWidth="1"/>
    <col min="65" max="65" width="13.28515625" customWidth="1"/>
    <col min="66" max="66" width="12.42578125" customWidth="1"/>
    <col min="67" max="67" width="8.140625" customWidth="1"/>
    <col min="68" max="68" width="5.7109375" customWidth="1"/>
    <col min="69" max="69" width="8" customWidth="1"/>
    <col min="70" max="70" width="16.7109375" customWidth="1"/>
    <col min="71" max="71" width="9.7109375" customWidth="1"/>
    <col min="72" max="72" width="11.5703125" customWidth="1"/>
    <col min="73" max="73" width="11.42578125" customWidth="1"/>
    <col min="74" max="74" width="15" customWidth="1"/>
    <col min="75" max="75" width="17.7109375" customWidth="1"/>
    <col min="76" max="76" width="17.5703125" customWidth="1"/>
    <col min="77" max="77" width="5" customWidth="1"/>
    <col min="79" max="79" width="10.28515625" customWidth="1"/>
    <col min="80" max="80" width="12" customWidth="1"/>
    <col min="81" max="81" width="17.28515625" customWidth="1"/>
    <col min="82" max="82" width="20.7109375" customWidth="1"/>
    <col min="83" max="83" width="5" customWidth="1"/>
    <col min="84" max="84" width="11.28515625" customWidth="1"/>
    <col min="85" max="85" width="12.5703125" customWidth="1"/>
    <col min="86" max="86" width="14.28515625" customWidth="1"/>
    <col min="87" max="87" width="12.85546875" customWidth="1"/>
    <col min="88" max="88" width="13.140625" customWidth="1"/>
    <col min="89" max="89" width="6.85546875" customWidth="1"/>
    <col min="90" max="90" width="5.7109375" customWidth="1"/>
    <col min="91" max="91" width="8.7109375" customWidth="1"/>
    <col min="92" max="93" width="11.140625" customWidth="1"/>
    <col min="94" max="94" width="10.85546875" customWidth="1"/>
    <col min="95" max="95" width="11.140625" customWidth="1"/>
    <col min="96" max="96" width="12.140625" customWidth="1"/>
    <col min="97" max="97" width="16.140625" customWidth="1"/>
    <col min="98" max="98" width="15.140625" customWidth="1"/>
    <col min="99" max="99" width="15.7109375" customWidth="1"/>
    <col min="100" max="100" width="6.140625" customWidth="1"/>
    <col min="101" max="101" width="10.5703125" customWidth="1"/>
    <col min="102" max="102" width="10" customWidth="1"/>
    <col min="105" max="105" width="12.28515625" customWidth="1"/>
    <col min="106" max="106" width="11.140625" bestFit="1" customWidth="1"/>
    <col min="107" max="107" width="8.140625" customWidth="1"/>
    <col min="108" max="108" width="13.85546875" customWidth="1"/>
  </cols>
  <sheetData>
    <row r="1" spans="2:123" ht="16.5" customHeight="1" thickBot="1" x14ac:dyDescent="0.3">
      <c r="B1" s="46"/>
      <c r="C1" s="46"/>
      <c r="D1" s="46"/>
      <c r="E1" s="46"/>
      <c r="F1" s="46"/>
      <c r="G1" s="47"/>
      <c r="H1" s="47"/>
      <c r="I1" s="168"/>
      <c r="J1" s="168"/>
      <c r="K1" s="168"/>
      <c r="M1" s="35"/>
      <c r="N1" s="35"/>
      <c r="O1" s="35"/>
      <c r="P1" s="35"/>
      <c r="Q1" s="165"/>
      <c r="R1" s="35"/>
      <c r="S1" s="35"/>
      <c r="T1" s="46"/>
      <c r="U1" s="46"/>
      <c r="V1" s="46"/>
      <c r="W1" s="46"/>
      <c r="X1" s="46"/>
      <c r="Y1" s="46"/>
      <c r="Z1" s="46"/>
      <c r="AA1" s="47"/>
      <c r="AB1" s="46"/>
      <c r="AC1" s="46"/>
      <c r="AD1" s="46"/>
      <c r="AE1" s="46"/>
      <c r="AF1" s="46"/>
      <c r="AG1" s="48"/>
      <c r="AH1" s="46"/>
      <c r="AI1" s="46"/>
      <c r="AJ1" s="46"/>
      <c r="AK1" s="35"/>
      <c r="AL1" s="35"/>
      <c r="AM1" s="35"/>
      <c r="AN1" s="35"/>
      <c r="AO1" s="35"/>
      <c r="AP1" s="35"/>
      <c r="AQ1" s="35"/>
      <c r="AR1" s="35"/>
      <c r="AS1" s="35"/>
      <c r="AT1" s="35"/>
      <c r="AU1" s="35"/>
      <c r="AV1" s="46"/>
      <c r="AW1" s="46"/>
      <c r="AX1" s="47"/>
      <c r="AY1" s="47"/>
      <c r="AZ1" s="47"/>
      <c r="BA1" s="46"/>
      <c r="BB1" s="46"/>
      <c r="BC1" s="46"/>
      <c r="BD1" s="48"/>
      <c r="BE1" s="46"/>
      <c r="BF1" s="46"/>
      <c r="BG1" s="46"/>
      <c r="BH1" s="46"/>
      <c r="BI1" s="46"/>
      <c r="BJ1" s="46"/>
      <c r="BK1" s="46"/>
      <c r="BL1" s="46"/>
      <c r="BM1" s="46"/>
      <c r="BN1" s="46"/>
      <c r="BO1" s="46"/>
      <c r="BP1" s="46"/>
      <c r="BQ1" s="47"/>
      <c r="BR1" s="47"/>
      <c r="BS1" s="47"/>
      <c r="BT1" s="46"/>
      <c r="BU1" s="46"/>
      <c r="BV1" s="46"/>
      <c r="BW1" s="46"/>
      <c r="BX1" s="46"/>
      <c r="BY1" s="46"/>
      <c r="BZ1" s="45"/>
      <c r="CA1" s="45"/>
      <c r="CB1" s="45"/>
      <c r="CC1" s="45"/>
      <c r="CD1" s="45"/>
      <c r="CE1" s="45"/>
      <c r="CF1" s="45"/>
      <c r="CG1" s="45"/>
      <c r="CH1" s="45"/>
      <c r="CI1" s="45"/>
    </row>
    <row r="2" spans="2:123" ht="15.75" customHeight="1" thickBot="1" x14ac:dyDescent="0.3">
      <c r="B2" s="46"/>
      <c r="C2" s="512" t="s">
        <v>240</v>
      </c>
      <c r="D2" s="513"/>
      <c r="E2" s="513"/>
      <c r="F2" s="513"/>
      <c r="G2" s="514"/>
      <c r="H2" s="47"/>
      <c r="I2" s="162" t="s">
        <v>396</v>
      </c>
      <c r="J2" s="46"/>
      <c r="K2" s="46"/>
      <c r="M2" s="35"/>
      <c r="N2" s="35"/>
      <c r="O2" s="35"/>
      <c r="P2" s="35"/>
      <c r="Q2" s="165"/>
      <c r="R2" s="35"/>
      <c r="S2" s="35"/>
      <c r="T2" s="46"/>
      <c r="U2" s="46"/>
      <c r="V2" s="46"/>
      <c r="W2" s="509" t="s">
        <v>398</v>
      </c>
      <c r="X2" s="510"/>
      <c r="Y2" s="510"/>
      <c r="Z2" s="510"/>
      <c r="AA2" s="510"/>
      <c r="AB2" s="511"/>
      <c r="AC2" s="46"/>
      <c r="AD2" s="46"/>
      <c r="AE2" s="46"/>
      <c r="AF2" s="46"/>
      <c r="AG2" s="48"/>
      <c r="AH2" s="46"/>
      <c r="AI2" s="46"/>
      <c r="AJ2" s="46"/>
      <c r="AK2" s="35"/>
      <c r="AL2" s="35"/>
      <c r="AM2" s="35"/>
      <c r="AN2" s="35"/>
      <c r="AO2" s="35"/>
      <c r="AP2" s="35"/>
      <c r="AQ2" s="35"/>
      <c r="AR2" s="35"/>
      <c r="AS2" s="35"/>
      <c r="AT2" s="35"/>
      <c r="AU2" s="35"/>
      <c r="AV2" s="46"/>
      <c r="AW2" s="46"/>
      <c r="AX2" s="47"/>
      <c r="AY2" s="47"/>
      <c r="AZ2" s="47"/>
      <c r="BA2" s="46"/>
      <c r="BB2" s="46"/>
      <c r="BC2" s="46"/>
      <c r="BD2" s="48"/>
      <c r="BE2" s="46"/>
      <c r="BF2" s="46"/>
      <c r="BG2" s="46"/>
      <c r="BH2" s="46"/>
      <c r="BI2" s="46"/>
      <c r="BJ2" s="46"/>
      <c r="BK2" s="46"/>
      <c r="BL2" s="46"/>
      <c r="BM2" s="46"/>
      <c r="BN2" s="46"/>
      <c r="BO2" s="46"/>
      <c r="BP2" s="46"/>
      <c r="BQ2" s="47"/>
      <c r="BR2" s="47"/>
      <c r="BS2" s="47"/>
      <c r="BT2" s="46"/>
      <c r="BU2" s="46"/>
      <c r="BV2" s="46"/>
      <c r="BW2" s="46"/>
      <c r="BX2" s="46"/>
      <c r="BY2" s="46"/>
      <c r="BZ2" s="149"/>
      <c r="CA2" s="149"/>
      <c r="CB2" s="149"/>
      <c r="CC2" s="149"/>
      <c r="CD2" s="149"/>
      <c r="CE2" s="149"/>
      <c r="CF2" s="149"/>
      <c r="CG2" s="149"/>
      <c r="CH2" s="45"/>
      <c r="CI2" s="45"/>
    </row>
    <row r="3" spans="2:123" ht="15" customHeight="1" x14ac:dyDescent="0.25">
      <c r="B3" s="46"/>
      <c r="C3" s="515"/>
      <c r="D3" s="516"/>
      <c r="E3" s="516"/>
      <c r="F3" s="516"/>
      <c r="G3" s="517"/>
      <c r="H3" s="46"/>
      <c r="I3" s="167" t="s">
        <v>397</v>
      </c>
      <c r="M3" s="35"/>
      <c r="N3" s="35"/>
      <c r="O3" s="35"/>
      <c r="P3" s="35"/>
      <c r="Q3" s="35"/>
      <c r="R3" s="35"/>
      <c r="S3" s="35"/>
      <c r="T3" s="46"/>
      <c r="U3" s="46"/>
      <c r="V3" s="46"/>
      <c r="W3" s="506" t="s">
        <v>529</v>
      </c>
      <c r="X3" s="507"/>
      <c r="Y3" s="507"/>
      <c r="Z3" s="507"/>
      <c r="AA3" s="507"/>
      <c r="AB3" s="508"/>
      <c r="AC3" s="46"/>
      <c r="AD3" s="46"/>
      <c r="AE3" s="46"/>
      <c r="AF3" s="46"/>
      <c r="AG3" s="48"/>
      <c r="AH3" s="46"/>
      <c r="AI3" s="46"/>
      <c r="AJ3" s="46"/>
      <c r="AK3" s="35"/>
      <c r="AL3" s="35"/>
      <c r="AM3" s="35"/>
      <c r="AN3" s="35"/>
      <c r="AO3" s="35"/>
      <c r="AP3" s="35"/>
      <c r="AQ3" s="35"/>
      <c r="AR3" s="35"/>
      <c r="AS3" s="35"/>
      <c r="AT3" s="35"/>
      <c r="AU3" s="35"/>
      <c r="AV3" s="46"/>
      <c r="AW3" s="46"/>
      <c r="AX3" s="46"/>
      <c r="AY3" s="46"/>
      <c r="AZ3" s="46"/>
      <c r="BA3" s="46"/>
      <c r="BB3" s="46"/>
      <c r="BC3" s="46"/>
      <c r="BD3" s="48"/>
      <c r="BE3" s="46"/>
      <c r="BF3" s="46"/>
      <c r="BG3" s="46"/>
      <c r="BH3" s="46"/>
      <c r="BI3" s="46"/>
      <c r="BJ3" s="46"/>
      <c r="BK3" s="46"/>
      <c r="BL3" s="46"/>
      <c r="BM3" s="46"/>
      <c r="BN3" s="46"/>
      <c r="BO3" s="46"/>
      <c r="BP3" s="46"/>
      <c r="BQ3" s="46"/>
      <c r="BR3" s="46"/>
      <c r="BS3" s="46"/>
      <c r="BT3" s="46"/>
      <c r="BU3" s="46"/>
      <c r="BV3" s="46"/>
      <c r="BW3" s="46"/>
      <c r="BX3" s="46"/>
      <c r="BY3" s="46"/>
      <c r="BZ3" s="147"/>
      <c r="CA3" s="147"/>
      <c r="CB3" s="147"/>
      <c r="CC3" s="147"/>
      <c r="CD3" s="147"/>
      <c r="CE3" s="147"/>
      <c r="CF3" s="147"/>
      <c r="CG3" s="147"/>
      <c r="CH3" s="45"/>
      <c r="CI3" s="45"/>
    </row>
    <row r="4" spans="2:123" ht="15.75" customHeight="1" thickBot="1" x14ac:dyDescent="0.3">
      <c r="B4" s="46"/>
      <c r="C4" s="518"/>
      <c r="D4" s="519"/>
      <c r="E4" s="519"/>
      <c r="F4" s="519"/>
      <c r="G4" s="520"/>
      <c r="H4" s="46"/>
      <c r="I4" s="169" t="s">
        <v>404</v>
      </c>
      <c r="J4" s="46"/>
      <c r="K4" s="46"/>
      <c r="M4" s="35"/>
      <c r="N4" s="35"/>
      <c r="O4" s="35"/>
      <c r="P4" s="35"/>
      <c r="Q4" s="35"/>
      <c r="R4" s="35"/>
      <c r="S4" s="35"/>
      <c r="T4" s="46"/>
      <c r="U4" s="46"/>
      <c r="V4" s="46"/>
      <c r="W4" s="49"/>
      <c r="X4" s="521" t="s">
        <v>400</v>
      </c>
      <c r="Y4" s="521" t="s">
        <v>401</v>
      </c>
      <c r="Z4" s="521" t="s">
        <v>402</v>
      </c>
      <c r="AA4" s="521" t="s">
        <v>403</v>
      </c>
      <c r="AB4" s="108"/>
      <c r="AC4" s="46"/>
      <c r="AD4" s="46"/>
      <c r="AE4" s="46"/>
      <c r="AF4" s="46"/>
      <c r="AG4" s="46"/>
      <c r="AH4" s="46"/>
      <c r="AI4" s="46"/>
      <c r="AJ4" s="46"/>
      <c r="AK4" s="35"/>
      <c r="AL4" s="35"/>
      <c r="AM4" s="35"/>
      <c r="AN4" s="35"/>
      <c r="AO4" s="35"/>
      <c r="AP4" s="35"/>
      <c r="AQ4" s="35"/>
      <c r="AR4" s="35"/>
      <c r="AS4" s="35"/>
      <c r="AT4" s="35"/>
      <c r="AU4" s="35"/>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99"/>
      <c r="CA4" s="147"/>
      <c r="CB4" s="147"/>
      <c r="CC4" s="147"/>
      <c r="CD4" s="147"/>
      <c r="CE4" s="147"/>
      <c r="CF4" s="147"/>
      <c r="CG4" s="147"/>
      <c r="CH4" s="45"/>
      <c r="CI4" s="45"/>
    </row>
    <row r="5" spans="2:123" ht="13.5" customHeight="1" x14ac:dyDescent="0.25">
      <c r="B5" s="46"/>
      <c r="C5" s="46"/>
      <c r="D5" s="46"/>
      <c r="E5" s="46"/>
      <c r="F5" s="46"/>
      <c r="G5" s="5"/>
      <c r="H5" s="5"/>
      <c r="I5" s="52"/>
      <c r="T5" s="46"/>
      <c r="U5" s="46"/>
      <c r="V5" s="46"/>
      <c r="W5" s="49"/>
      <c r="X5" s="522"/>
      <c r="Y5" s="522"/>
      <c r="Z5" s="522"/>
      <c r="AA5" s="522"/>
      <c r="AB5" s="108"/>
      <c r="AC5" s="46"/>
      <c r="AD5" s="46"/>
      <c r="AE5" s="46"/>
      <c r="AF5" s="46"/>
      <c r="AG5" s="48"/>
      <c r="AH5" s="46"/>
      <c r="AI5" s="46"/>
      <c r="AJ5" s="46"/>
      <c r="AK5" s="35"/>
      <c r="AL5" s="35"/>
      <c r="AM5" s="35"/>
      <c r="AN5" s="35"/>
      <c r="AO5" s="35"/>
      <c r="AP5" s="35"/>
      <c r="AQ5" s="35"/>
      <c r="AR5" s="35"/>
      <c r="AS5" s="35"/>
      <c r="AT5" s="35"/>
      <c r="AU5" s="35"/>
      <c r="AV5" s="46"/>
      <c r="AW5" s="46"/>
      <c r="AX5" s="5"/>
      <c r="AY5" s="5"/>
      <c r="AZ5" s="5"/>
      <c r="BA5" s="46"/>
      <c r="BB5" s="46"/>
      <c r="BC5" s="46"/>
      <c r="BD5" s="48"/>
      <c r="BE5" s="46"/>
      <c r="BF5" s="46"/>
      <c r="BG5" s="46"/>
      <c r="BH5" s="46"/>
      <c r="BI5" s="46"/>
      <c r="BJ5" s="46"/>
      <c r="BK5" s="46"/>
      <c r="BL5" s="46"/>
      <c r="BM5" s="46"/>
      <c r="BN5" s="46"/>
      <c r="BO5" s="46"/>
      <c r="BP5" s="46"/>
      <c r="BQ5" s="5"/>
      <c r="BR5" s="5"/>
      <c r="BS5" s="5"/>
      <c r="BT5" s="46"/>
      <c r="BU5" s="46"/>
      <c r="BV5" s="46"/>
      <c r="BW5" s="46"/>
      <c r="BX5" s="46"/>
      <c r="BY5" s="46"/>
      <c r="BZ5" s="99"/>
      <c r="CA5" s="146"/>
      <c r="CB5" s="146"/>
      <c r="CC5" s="146"/>
      <c r="CD5" s="146"/>
      <c r="CE5" s="146"/>
      <c r="CF5" s="146"/>
      <c r="CG5" s="146"/>
      <c r="CH5" s="45"/>
      <c r="CI5" s="45"/>
      <c r="CJ5" s="50"/>
      <c r="CK5" s="50"/>
      <c r="CL5" s="50"/>
    </row>
    <row r="6" spans="2:123" ht="13.5" customHeight="1" x14ac:dyDescent="0.25">
      <c r="B6" s="46"/>
      <c r="C6" s="46"/>
      <c r="D6" s="46"/>
      <c r="E6" s="46"/>
      <c r="F6" s="46"/>
      <c r="G6" s="5"/>
      <c r="H6" s="5"/>
      <c r="I6" s="170"/>
      <c r="J6" s="170"/>
      <c r="K6" s="170"/>
      <c r="L6" s="170"/>
      <c r="M6" s="170"/>
      <c r="N6" s="170"/>
      <c r="O6" s="170"/>
      <c r="P6" s="170"/>
      <c r="Q6" s="170"/>
      <c r="R6" s="170"/>
      <c r="S6" s="170"/>
      <c r="T6" s="46"/>
      <c r="U6" s="51"/>
      <c r="V6" s="51"/>
      <c r="W6" s="49"/>
      <c r="X6" s="206" t="s">
        <v>405</v>
      </c>
      <c r="Y6" s="206" t="s">
        <v>405</v>
      </c>
      <c r="Z6" s="206" t="s">
        <v>405</v>
      </c>
      <c r="AA6" s="523"/>
      <c r="AB6" s="108"/>
      <c r="AC6" s="46"/>
      <c r="AD6" s="46"/>
      <c r="AE6" s="46"/>
      <c r="AF6" s="46"/>
      <c r="AG6" s="46"/>
      <c r="AH6" s="46"/>
      <c r="AI6" s="46"/>
      <c r="AJ6" s="46"/>
      <c r="AK6" s="35"/>
      <c r="AL6" s="35"/>
      <c r="AM6" s="35"/>
      <c r="AN6" s="35"/>
      <c r="AO6" s="35"/>
      <c r="AP6" s="35"/>
      <c r="AQ6" s="35"/>
      <c r="AR6" s="35"/>
      <c r="AS6" s="35"/>
      <c r="AT6" s="35"/>
      <c r="AU6" s="35"/>
      <c r="AV6" s="46"/>
      <c r="AW6" s="46"/>
      <c r="AX6" s="5"/>
      <c r="AY6" s="5"/>
      <c r="AZ6" s="5"/>
      <c r="BA6" s="46"/>
      <c r="BB6" s="46"/>
      <c r="BC6" s="46"/>
      <c r="BD6" s="46"/>
      <c r="BE6" s="46"/>
      <c r="BF6" s="46"/>
      <c r="BG6" s="46"/>
      <c r="BH6" s="46"/>
      <c r="BI6" s="46"/>
      <c r="BJ6" s="46"/>
      <c r="BK6" s="46"/>
      <c r="BL6" s="46"/>
      <c r="BM6" s="46"/>
      <c r="BN6" s="46"/>
      <c r="BO6" s="46"/>
      <c r="BP6" s="46"/>
      <c r="BQ6" s="5"/>
      <c r="BR6" s="5"/>
      <c r="BS6" s="5"/>
      <c r="BT6" s="46"/>
      <c r="BU6" s="46"/>
      <c r="BV6" s="46"/>
      <c r="BW6" s="46"/>
      <c r="BX6" s="46"/>
      <c r="BY6" s="46"/>
      <c r="BZ6" s="97"/>
      <c r="CA6" s="98"/>
      <c r="CB6" s="148"/>
      <c r="CC6" s="148"/>
      <c r="CD6" s="148"/>
      <c r="CE6" s="98"/>
      <c r="CF6" s="150"/>
      <c r="CG6" s="150"/>
      <c r="CH6" s="45"/>
      <c r="CI6" s="45"/>
    </row>
    <row r="7" spans="2:123" ht="13.5" customHeight="1" x14ac:dyDescent="0.25">
      <c r="B7" s="46"/>
      <c r="C7" s="46"/>
      <c r="D7" s="46"/>
      <c r="E7" s="46"/>
      <c r="F7" s="46"/>
      <c r="G7" s="46"/>
      <c r="H7" s="46"/>
      <c r="I7" s="170"/>
      <c r="J7" s="170"/>
      <c r="K7" s="170"/>
      <c r="L7" s="170"/>
      <c r="M7" s="170"/>
      <c r="N7" s="170"/>
      <c r="O7" s="170"/>
      <c r="P7" s="170"/>
      <c r="Q7" s="170"/>
      <c r="R7" s="170"/>
      <c r="S7" s="170"/>
      <c r="T7" s="46"/>
      <c r="U7" s="46"/>
      <c r="V7" s="46"/>
      <c r="W7" s="464">
        <v>2017</v>
      </c>
      <c r="X7" s="465">
        <v>799369</v>
      </c>
      <c r="Y7" s="303">
        <f>W15</f>
        <v>8670400</v>
      </c>
      <c r="Z7" s="304">
        <f>X7+Y7</f>
        <v>9469769</v>
      </c>
      <c r="AA7" s="211">
        <f>(Y7/Z7)</f>
        <v>0.91558727567694631</v>
      </c>
      <c r="AB7" s="108"/>
      <c r="AC7" s="46"/>
      <c r="AD7" s="46"/>
      <c r="AE7" s="46"/>
      <c r="AF7" s="46"/>
      <c r="AG7" s="46"/>
      <c r="AH7" s="46"/>
      <c r="AI7" s="46"/>
      <c r="AJ7" s="46"/>
      <c r="AK7" s="35"/>
      <c r="AL7" s="35"/>
      <c r="AM7" s="35"/>
      <c r="AN7" s="35"/>
      <c r="AO7" s="35"/>
      <c r="AP7" s="35"/>
      <c r="AQ7" s="35"/>
      <c r="AR7" s="35"/>
      <c r="AS7" s="35"/>
      <c r="AT7" s="35"/>
      <c r="AU7" s="35"/>
      <c r="AV7" s="46"/>
      <c r="AW7" s="46"/>
      <c r="AX7" s="53"/>
      <c r="AY7" s="46"/>
      <c r="AZ7" s="46"/>
      <c r="BA7" s="46"/>
      <c r="BB7" s="46"/>
      <c r="BC7" s="46"/>
      <c r="BD7" s="46"/>
      <c r="BE7" s="46"/>
      <c r="BF7" s="46"/>
      <c r="BG7" s="46"/>
      <c r="BH7" s="46"/>
      <c r="BI7" s="46"/>
      <c r="BJ7" s="46"/>
      <c r="BK7" s="46"/>
      <c r="BL7" s="46"/>
      <c r="BM7" s="46"/>
      <c r="BN7" s="46"/>
      <c r="BO7" s="46"/>
      <c r="BP7" s="46"/>
      <c r="BQ7" s="53"/>
      <c r="BR7" s="46"/>
      <c r="BS7" s="46"/>
      <c r="BT7" s="46"/>
      <c r="BU7" s="46"/>
      <c r="BV7" s="46"/>
      <c r="BW7" s="46"/>
      <c r="BX7" s="46"/>
      <c r="BY7" s="46"/>
      <c r="BZ7" s="145"/>
      <c r="CA7" s="145"/>
      <c r="CB7" s="145"/>
      <c r="CC7" s="145"/>
      <c r="CD7" s="145"/>
      <c r="CE7" s="145"/>
      <c r="CF7" s="145"/>
      <c r="CG7" s="145"/>
      <c r="CH7" s="45"/>
      <c r="CI7" s="45"/>
    </row>
    <row r="8" spans="2:123" ht="13.5" customHeight="1" thickBot="1" x14ac:dyDescent="0.3">
      <c r="B8" s="46"/>
      <c r="C8" s="46"/>
      <c r="D8" s="46"/>
      <c r="E8" s="46"/>
      <c r="F8" s="46"/>
      <c r="G8" s="54"/>
      <c r="H8" s="54"/>
      <c r="T8" s="46"/>
      <c r="U8" s="46"/>
      <c r="V8" s="46"/>
      <c r="W8" s="207"/>
      <c r="X8" s="422" t="s">
        <v>2491</v>
      </c>
      <c r="Y8" s="55"/>
      <c r="Z8" s="55"/>
      <c r="AA8" s="208"/>
      <c r="AB8" s="109"/>
      <c r="AC8" s="54"/>
      <c r="AD8" s="54"/>
      <c r="AE8" s="54"/>
      <c r="AF8" s="54"/>
      <c r="AG8" s="54"/>
      <c r="AH8" s="54"/>
      <c r="AI8" s="54"/>
      <c r="AJ8" s="46"/>
      <c r="AK8" s="35"/>
      <c r="AL8" s="35"/>
      <c r="AM8" s="35"/>
      <c r="AN8" s="35"/>
      <c r="AO8" s="35"/>
      <c r="AP8" s="35"/>
      <c r="AQ8" s="35"/>
      <c r="AR8" s="35"/>
      <c r="AS8" s="35"/>
      <c r="AT8" s="35"/>
      <c r="AU8" s="35"/>
      <c r="AV8" s="46"/>
      <c r="AW8" s="46"/>
      <c r="AX8" s="54"/>
      <c r="AY8" s="54"/>
      <c r="AZ8" s="132"/>
      <c r="BA8" s="54"/>
      <c r="BB8" s="54"/>
      <c r="BC8" s="54"/>
      <c r="BD8" s="54"/>
      <c r="BE8" s="54"/>
      <c r="BF8" s="54"/>
      <c r="BG8" s="46"/>
      <c r="BH8" s="46"/>
      <c r="BI8" s="46"/>
      <c r="BJ8" s="46"/>
      <c r="BK8" s="46"/>
      <c r="BL8" s="46"/>
      <c r="BM8" s="46"/>
      <c r="BN8" s="46"/>
      <c r="BO8" s="46"/>
      <c r="BP8" s="46"/>
      <c r="BQ8" s="54"/>
      <c r="BR8" s="250"/>
      <c r="BS8" s="54"/>
      <c r="BT8" s="54"/>
      <c r="BU8" s="54"/>
      <c r="BV8" s="54"/>
      <c r="BW8" s="54"/>
      <c r="BX8" s="54"/>
      <c r="BY8" s="46"/>
      <c r="BZ8" s="145"/>
      <c r="CA8" s="145"/>
      <c r="CB8" s="145"/>
      <c r="CC8" s="145"/>
      <c r="CD8" s="145"/>
      <c r="CE8" s="145"/>
      <c r="CF8" s="145"/>
      <c r="CG8" s="145"/>
      <c r="CH8" s="45"/>
      <c r="CI8" s="45"/>
    </row>
    <row r="9" spans="2:123" ht="13.5" customHeight="1" thickBot="1" x14ac:dyDescent="0.25">
      <c r="W9" t="s">
        <v>235</v>
      </c>
      <c r="CR9" s="2"/>
      <c r="CS9" s="2"/>
      <c r="CT9" s="2"/>
      <c r="CU9" s="2"/>
      <c r="CV9" s="2"/>
      <c r="CW9" s="2"/>
    </row>
    <row r="10" spans="2:123" ht="13.5" customHeight="1" x14ac:dyDescent="0.25">
      <c r="B10" s="56" t="s">
        <v>406</v>
      </c>
      <c r="C10" s="57"/>
      <c r="D10" s="57"/>
      <c r="E10" s="57"/>
      <c r="F10" s="57"/>
      <c r="G10" s="57"/>
      <c r="H10" s="57"/>
      <c r="I10" s="57"/>
      <c r="J10" s="57"/>
      <c r="K10" s="57"/>
      <c r="L10" s="57"/>
      <c r="M10" s="57"/>
      <c r="N10" s="57"/>
      <c r="O10" s="57"/>
      <c r="P10" s="57"/>
      <c r="Q10" s="57"/>
      <c r="R10" s="57"/>
      <c r="S10" s="57"/>
      <c r="T10" s="58"/>
      <c r="V10" s="56" t="s">
        <v>407</v>
      </c>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8"/>
      <c r="BQ10" s="56" t="s">
        <v>408</v>
      </c>
      <c r="BR10" s="57"/>
      <c r="BS10" s="57"/>
      <c r="BT10" s="57"/>
      <c r="BU10" s="57"/>
      <c r="BV10" s="57"/>
      <c r="BW10" s="57"/>
      <c r="BX10" s="57"/>
      <c r="BY10" s="57"/>
      <c r="BZ10" s="57"/>
      <c r="CA10" s="57"/>
      <c r="CB10" s="57"/>
      <c r="CC10" s="57"/>
      <c r="CD10" s="57"/>
      <c r="CE10" s="57"/>
      <c r="CF10" s="57"/>
      <c r="CG10" s="57"/>
      <c r="CH10" s="57"/>
      <c r="CI10" s="57"/>
      <c r="CJ10" s="57"/>
      <c r="CK10" s="58"/>
      <c r="CM10" s="56" t="s">
        <v>409</v>
      </c>
      <c r="CN10" s="57"/>
      <c r="CO10" s="57"/>
      <c r="CP10" s="57"/>
      <c r="CQ10" s="57"/>
      <c r="CR10" s="57"/>
      <c r="CS10" s="57"/>
      <c r="CT10" s="57"/>
      <c r="CU10" s="57"/>
      <c r="CV10" s="58"/>
    </row>
    <row r="11" spans="2:123" ht="13.5" customHeight="1" thickBot="1" x14ac:dyDescent="0.3">
      <c r="B11" s="59"/>
      <c r="C11" s="2"/>
      <c r="D11" s="2"/>
      <c r="E11" s="2"/>
      <c r="F11" s="2"/>
      <c r="G11" s="2"/>
      <c r="H11" s="2"/>
      <c r="I11" s="2"/>
      <c r="J11" s="2"/>
      <c r="K11" s="2"/>
      <c r="L11" s="2"/>
      <c r="M11" s="2"/>
      <c r="N11" s="2"/>
      <c r="O11" s="2"/>
      <c r="P11" s="2"/>
      <c r="Q11" s="2"/>
      <c r="R11" s="2"/>
      <c r="S11" s="2"/>
      <c r="T11" s="60"/>
      <c r="V11" s="61" t="s">
        <v>410</v>
      </c>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60"/>
      <c r="BQ11" s="61" t="s">
        <v>410</v>
      </c>
      <c r="BR11" s="2"/>
      <c r="BS11" s="2"/>
      <c r="BT11" s="2"/>
      <c r="BU11" s="2"/>
      <c r="BV11" s="2"/>
      <c r="BW11" s="2"/>
      <c r="BX11" s="2"/>
      <c r="BY11" s="2"/>
      <c r="BZ11" s="2"/>
      <c r="CA11" s="2"/>
      <c r="CB11" s="2"/>
      <c r="CC11" s="2"/>
      <c r="CD11" s="2"/>
      <c r="CE11" s="2"/>
      <c r="CF11" s="2"/>
      <c r="CG11" s="2"/>
      <c r="CH11" s="2"/>
      <c r="CI11" s="2"/>
      <c r="CJ11" s="2"/>
      <c r="CK11" s="60"/>
      <c r="CM11" s="59"/>
      <c r="CN11" s="2"/>
      <c r="CO11" s="2"/>
      <c r="CP11" s="2"/>
      <c r="CQ11" s="2"/>
      <c r="CR11" s="2"/>
      <c r="CS11" s="2"/>
      <c r="CT11" s="2"/>
      <c r="CU11" s="2"/>
      <c r="CV11" s="60"/>
    </row>
    <row r="12" spans="2:123" ht="15" customHeight="1" x14ac:dyDescent="0.2">
      <c r="B12" s="59"/>
      <c r="C12" s="2"/>
      <c r="D12" s="498" t="s">
        <v>411</v>
      </c>
      <c r="E12" s="499"/>
      <c r="F12" s="499"/>
      <c r="G12" s="500"/>
      <c r="H12" s="496" t="s">
        <v>412</v>
      </c>
      <c r="I12" s="498" t="s">
        <v>413</v>
      </c>
      <c r="J12" s="500"/>
      <c r="K12" s="498" t="s">
        <v>414</v>
      </c>
      <c r="L12" s="499"/>
      <c r="M12" s="500"/>
      <c r="N12" s="496" t="s">
        <v>415</v>
      </c>
      <c r="O12" s="498" t="s">
        <v>416</v>
      </c>
      <c r="P12" s="499"/>
      <c r="Q12" s="500"/>
      <c r="R12" s="496" t="s">
        <v>399</v>
      </c>
      <c r="S12" s="496" t="s">
        <v>417</v>
      </c>
      <c r="T12" s="496" t="s">
        <v>236</v>
      </c>
      <c r="V12" s="59"/>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60"/>
      <c r="BQ12" s="59"/>
      <c r="BR12" s="2"/>
      <c r="BS12" s="2"/>
      <c r="BT12" s="2"/>
      <c r="BU12" s="2"/>
      <c r="BV12" s="2"/>
      <c r="BW12" s="2"/>
      <c r="BX12" s="2"/>
      <c r="BY12" s="2"/>
      <c r="BZ12" s="2"/>
      <c r="CA12" s="2"/>
      <c r="CB12" s="2"/>
      <c r="CC12" s="2"/>
      <c r="CD12" s="2"/>
      <c r="CE12" s="2"/>
      <c r="CF12" s="2"/>
      <c r="CG12" s="2"/>
      <c r="CH12" s="2"/>
      <c r="CI12" s="2"/>
      <c r="CJ12" s="2"/>
      <c r="CK12" s="60"/>
      <c r="CM12" s="59"/>
      <c r="CN12" s="2"/>
      <c r="CO12" s="2"/>
      <c r="CP12" s="2"/>
      <c r="CQ12" s="2"/>
      <c r="CR12" s="2"/>
      <c r="CS12" s="2"/>
      <c r="CT12" s="2"/>
      <c r="CU12" s="2"/>
      <c r="CV12" s="60"/>
    </row>
    <row r="13" spans="2:123" ht="31.5" customHeight="1" thickBot="1" x14ac:dyDescent="0.3">
      <c r="B13" s="59"/>
      <c r="C13" s="2"/>
      <c r="D13" s="501"/>
      <c r="E13" s="502"/>
      <c r="F13" s="502"/>
      <c r="G13" s="503"/>
      <c r="H13" s="497"/>
      <c r="I13" s="504"/>
      <c r="J13" s="505"/>
      <c r="K13" s="501"/>
      <c r="L13" s="502"/>
      <c r="M13" s="503"/>
      <c r="N13" s="497"/>
      <c r="O13" s="501"/>
      <c r="P13" s="502"/>
      <c r="Q13" s="503"/>
      <c r="R13" s="497"/>
      <c r="S13" s="497"/>
      <c r="T13" s="497"/>
      <c r="V13" s="59"/>
      <c r="W13" s="62" t="s">
        <v>95</v>
      </c>
      <c r="X13" s="63"/>
      <c r="Y13" s="63"/>
      <c r="Z13" s="63"/>
      <c r="AA13" s="63"/>
      <c r="AB13" s="63"/>
      <c r="AC13" s="63"/>
      <c r="AD13" s="63"/>
      <c r="AE13" s="2"/>
      <c r="AF13" s="62" t="s">
        <v>101</v>
      </c>
      <c r="AG13" s="63"/>
      <c r="AH13" s="63"/>
      <c r="AI13" s="63"/>
      <c r="AJ13" s="63"/>
      <c r="AK13" s="63"/>
      <c r="AL13" s="63"/>
      <c r="AM13" s="63"/>
      <c r="AN13" s="2"/>
      <c r="AO13" s="62" t="s">
        <v>418</v>
      </c>
      <c r="AP13" s="63"/>
      <c r="AQ13" s="63"/>
      <c r="AR13" s="63"/>
      <c r="AS13" s="63"/>
      <c r="AT13" s="63"/>
      <c r="AU13" s="63"/>
      <c r="AV13" s="63"/>
      <c r="AW13" s="2"/>
      <c r="AX13" s="62" t="s">
        <v>46</v>
      </c>
      <c r="AY13" s="63"/>
      <c r="AZ13" s="63"/>
      <c r="BA13" s="63"/>
      <c r="BB13" s="63"/>
      <c r="BC13" s="63"/>
      <c r="BD13" s="63"/>
      <c r="BE13" s="63"/>
      <c r="BF13" s="2"/>
      <c r="BG13" s="62" t="s">
        <v>140</v>
      </c>
      <c r="BH13" s="63"/>
      <c r="BI13" s="63"/>
      <c r="BJ13" s="63"/>
      <c r="BK13" s="63"/>
      <c r="BL13" s="63"/>
      <c r="BM13" s="63"/>
      <c r="BN13" s="63"/>
      <c r="BO13" s="60"/>
      <c r="BQ13" s="59"/>
      <c r="BR13" s="62" t="s">
        <v>62</v>
      </c>
      <c r="BS13" s="63"/>
      <c r="BT13" s="63"/>
      <c r="BU13" s="63"/>
      <c r="BV13" s="62"/>
      <c r="BW13" s="62"/>
      <c r="BX13" s="63"/>
      <c r="BY13" s="2"/>
      <c r="BZ13" s="62" t="s">
        <v>419</v>
      </c>
      <c r="CA13" s="62"/>
      <c r="CB13" s="63"/>
      <c r="CC13" s="63"/>
      <c r="CD13" s="63"/>
      <c r="CE13" s="2"/>
      <c r="CF13" s="62" t="s">
        <v>272</v>
      </c>
      <c r="CG13" s="62"/>
      <c r="CH13" s="63"/>
      <c r="CI13" s="63"/>
      <c r="CJ13" s="63"/>
      <c r="CK13" s="60"/>
      <c r="CM13" s="59"/>
      <c r="CN13" s="64" t="s">
        <v>420</v>
      </c>
      <c r="CO13" s="65"/>
      <c r="CP13" s="66"/>
      <c r="CQ13" s="66"/>
      <c r="CR13" s="66"/>
      <c r="CS13" s="66"/>
      <c r="CT13" s="67"/>
      <c r="CU13" s="2"/>
      <c r="CV13" s="68"/>
      <c r="DO13" s="2"/>
      <c r="DP13" s="69"/>
      <c r="DQ13" s="2"/>
      <c r="DR13" s="2"/>
      <c r="DS13" s="2"/>
    </row>
    <row r="14" spans="2:123" s="31" customFormat="1" ht="66" customHeight="1" thickBot="1" x14ac:dyDescent="0.25">
      <c r="B14" s="49"/>
      <c r="C14" s="153" t="s">
        <v>448</v>
      </c>
      <c r="D14" s="71" t="s">
        <v>421</v>
      </c>
      <c r="E14" s="72" t="s">
        <v>422</v>
      </c>
      <c r="F14" s="70" t="s">
        <v>423</v>
      </c>
      <c r="G14" s="151" t="s">
        <v>207</v>
      </c>
      <c r="H14" s="156" t="s">
        <v>424</v>
      </c>
      <c r="I14" s="71" t="s">
        <v>425</v>
      </c>
      <c r="J14" s="151" t="s">
        <v>426</v>
      </c>
      <c r="K14" s="137" t="s">
        <v>427</v>
      </c>
      <c r="L14" s="138" t="s">
        <v>428</v>
      </c>
      <c r="M14" s="157" t="s">
        <v>429</v>
      </c>
      <c r="N14" s="71" t="s">
        <v>208</v>
      </c>
      <c r="O14" s="71" t="s">
        <v>223</v>
      </c>
      <c r="P14" s="72" t="s">
        <v>224</v>
      </c>
      <c r="Q14" s="151" t="s">
        <v>225</v>
      </c>
      <c r="R14" s="152" t="s">
        <v>209</v>
      </c>
      <c r="S14" s="153" t="s">
        <v>210</v>
      </c>
      <c r="T14" s="154" t="s">
        <v>233</v>
      </c>
      <c r="V14" s="158"/>
      <c r="W14" s="93" t="s">
        <v>430</v>
      </c>
      <c r="X14" s="93" t="s">
        <v>431</v>
      </c>
      <c r="Y14" s="73" t="s">
        <v>432</v>
      </c>
      <c r="Z14" s="93" t="s">
        <v>433</v>
      </c>
      <c r="AA14" s="93" t="s">
        <v>434</v>
      </c>
      <c r="AB14" s="93" t="s">
        <v>211</v>
      </c>
      <c r="AC14" s="93" t="s">
        <v>212</v>
      </c>
      <c r="AD14" s="93" t="s">
        <v>213</v>
      </c>
      <c r="AE14" s="73"/>
      <c r="AF14" s="93" t="s">
        <v>430</v>
      </c>
      <c r="AG14" s="93" t="s">
        <v>431</v>
      </c>
      <c r="AH14" s="73" t="s">
        <v>432</v>
      </c>
      <c r="AI14" s="93" t="s">
        <v>433</v>
      </c>
      <c r="AJ14" s="93" t="s">
        <v>434</v>
      </c>
      <c r="AK14" s="93" t="s">
        <v>211</v>
      </c>
      <c r="AL14" s="93" t="s">
        <v>212</v>
      </c>
      <c r="AM14" s="93" t="s">
        <v>213</v>
      </c>
      <c r="AN14" s="73"/>
      <c r="AO14" s="93" t="s">
        <v>430</v>
      </c>
      <c r="AP14" s="93" t="s">
        <v>431</v>
      </c>
      <c r="AQ14" s="73" t="s">
        <v>432</v>
      </c>
      <c r="AR14" s="93" t="s">
        <v>433</v>
      </c>
      <c r="AS14" s="93" t="s">
        <v>434</v>
      </c>
      <c r="AT14" s="93" t="s">
        <v>211</v>
      </c>
      <c r="AU14" s="93" t="s">
        <v>212</v>
      </c>
      <c r="AV14" s="93" t="s">
        <v>213</v>
      </c>
      <c r="AW14" s="73"/>
      <c r="AX14" s="93" t="s">
        <v>430</v>
      </c>
      <c r="AY14" s="93" t="s">
        <v>431</v>
      </c>
      <c r="AZ14" s="73" t="s">
        <v>432</v>
      </c>
      <c r="BA14" s="93" t="s">
        <v>433</v>
      </c>
      <c r="BB14" s="93" t="s">
        <v>434</v>
      </c>
      <c r="BC14" s="93" t="s">
        <v>211</v>
      </c>
      <c r="BD14" s="93" t="s">
        <v>212</v>
      </c>
      <c r="BE14" s="93" t="s">
        <v>213</v>
      </c>
      <c r="BF14" s="73"/>
      <c r="BG14" s="93" t="s">
        <v>430</v>
      </c>
      <c r="BH14" s="93" t="s">
        <v>431</v>
      </c>
      <c r="BI14" s="73" t="s">
        <v>432</v>
      </c>
      <c r="BJ14" s="93" t="s">
        <v>433</v>
      </c>
      <c r="BK14" s="93" t="s">
        <v>434</v>
      </c>
      <c r="BL14" s="93" t="s">
        <v>211</v>
      </c>
      <c r="BM14" s="93" t="s">
        <v>212</v>
      </c>
      <c r="BN14" s="93" t="s">
        <v>213</v>
      </c>
      <c r="BO14" s="159"/>
      <c r="BQ14" s="49"/>
      <c r="BR14" s="93" t="s">
        <v>435</v>
      </c>
      <c r="BS14" s="93" t="s">
        <v>436</v>
      </c>
      <c r="BT14" s="93" t="s">
        <v>437</v>
      </c>
      <c r="BU14" s="93" t="s">
        <v>438</v>
      </c>
      <c r="BV14" s="93" t="s">
        <v>214</v>
      </c>
      <c r="BW14" s="93" t="s">
        <v>212</v>
      </c>
      <c r="BX14" s="93" t="s">
        <v>213</v>
      </c>
      <c r="BY14" s="35"/>
      <c r="BZ14" s="93" t="s">
        <v>436</v>
      </c>
      <c r="CA14" s="93" t="s">
        <v>437</v>
      </c>
      <c r="CB14" s="93" t="s">
        <v>439</v>
      </c>
      <c r="CC14" s="93" t="s">
        <v>212</v>
      </c>
      <c r="CD14" s="93" t="s">
        <v>234</v>
      </c>
      <c r="CE14" s="35"/>
      <c r="CF14" s="93" t="s">
        <v>436</v>
      </c>
      <c r="CG14" s="93" t="s">
        <v>437</v>
      </c>
      <c r="CH14" s="93" t="s">
        <v>440</v>
      </c>
      <c r="CI14" s="93" t="s">
        <v>212</v>
      </c>
      <c r="CJ14" s="93" t="s">
        <v>234</v>
      </c>
      <c r="CK14" s="159"/>
      <c r="CM14" s="49"/>
      <c r="CN14" s="74" t="s">
        <v>441</v>
      </c>
      <c r="CO14" s="74" t="s">
        <v>206</v>
      </c>
      <c r="CP14" s="74" t="s">
        <v>442</v>
      </c>
      <c r="CQ14" s="74" t="s">
        <v>443</v>
      </c>
      <c r="CR14" s="160" t="s">
        <v>444</v>
      </c>
      <c r="CS14" s="74" t="s">
        <v>215</v>
      </c>
      <c r="CT14" s="171" t="s">
        <v>238</v>
      </c>
      <c r="CU14" s="93" t="s">
        <v>216</v>
      </c>
      <c r="CV14" s="172"/>
      <c r="DO14" s="35"/>
      <c r="DP14" s="73"/>
      <c r="DQ14" s="73"/>
      <c r="DR14" s="73"/>
      <c r="DS14" s="73"/>
    </row>
    <row r="15" spans="2:123" s="75" customFormat="1" ht="13.5" thickBot="1" x14ac:dyDescent="0.25">
      <c r="B15" s="76"/>
      <c r="C15" s="77">
        <v>2017</v>
      </c>
      <c r="D15" s="122">
        <f>'ISO load-generation-imports'!H5*1000</f>
        <v>33775000</v>
      </c>
      <c r="E15" s="123">
        <f>'ISO load-generation-imports'!H16*1000</f>
        <v>55369900</v>
      </c>
      <c r="F15" s="123">
        <f>E15+((E15/CO15)*CP15)</f>
        <v>56154653.691313922</v>
      </c>
      <c r="G15" s="133">
        <f>'Calculating CO2e'!B4</f>
        <v>24933584943.839436</v>
      </c>
      <c r="H15" s="124">
        <f>F15-(D15)</f>
        <v>22379653.691313922</v>
      </c>
      <c r="I15" s="136">
        <f>SUM(H15,(IF(W15&lt;Y15,Y15-W15,0)),(IF(AF15&lt;AH15,AH15-AF15,0)),(IF(AO15&lt;AQ15,AQ15-AO15,0)),(IF(AX15&lt;AZ15,AZ15-AX15,0)),(IF(BG15&lt;BI15,BI15-BG15,0)),(IF(BS15&lt;0,(BS15*-1),0)),(IF(BZ15&lt;0,(BZ15*-1),0)),(IF(CF15&lt;0,(CF15*-1),0)))</f>
        <v>30144224.347245023</v>
      </c>
      <c r="J15" s="135">
        <f>H15/I15</f>
        <v>0.74241929178580013</v>
      </c>
      <c r="K15" s="122">
        <f>SUM(AA15,AJ15,AS15,BB15,BK15)</f>
        <v>7254719.8260846054</v>
      </c>
      <c r="L15" s="123">
        <f>SUM(BU15,CB15,CH15)</f>
        <v>15125308.231552105</v>
      </c>
      <c r="M15" s="127">
        <f>K15+L15</f>
        <v>22380028.057636712</v>
      </c>
      <c r="N15" s="134">
        <f>SUM(AD15,AM15,AV15,BE15,BN15)</f>
        <v>2415498596.2341232</v>
      </c>
      <c r="O15" s="310">
        <f>BX15</f>
        <v>465761926.38046211</v>
      </c>
      <c r="P15" s="141">
        <f>SUM(CD15+CJ15)</f>
        <v>2246938226.256465</v>
      </c>
      <c r="Q15" s="142">
        <f>O15+P15</f>
        <v>2712700152.6369271</v>
      </c>
      <c r="R15" s="143">
        <f>N15+Q15</f>
        <v>5128198748.8710499</v>
      </c>
      <c r="S15" s="144">
        <f>G15+R15</f>
        <v>30061783692.710487</v>
      </c>
      <c r="T15" s="163">
        <f>S15/F15</f>
        <v>535.33913427660377</v>
      </c>
      <c r="V15" s="78">
        <f>C15</f>
        <v>2017</v>
      </c>
      <c r="W15" s="128">
        <f>'ISO load-generation-imports'!C5*1000</f>
        <v>8670400</v>
      </c>
      <c r="X15" s="126">
        <f>'ISO load-generation-imports'!C16*1000</f>
        <v>11486100</v>
      </c>
      <c r="Y15" s="126">
        <f>X15+((X15/CO15)*CP15)</f>
        <v>11648891.685984639</v>
      </c>
      <c r="Z15" s="126">
        <f>IF(W15&gt;Y15,W15-Y15,0)</f>
        <v>0</v>
      </c>
      <c r="AA15" s="126">
        <f>Z15*J15</f>
        <v>0</v>
      </c>
      <c r="AB15" s="139">
        <f>'Calculating CO2e'!B57*AA$7</f>
        <v>2113907970.4979141</v>
      </c>
      <c r="AC15" s="140">
        <f>AB15*(Z15/W15)</f>
        <v>0</v>
      </c>
      <c r="AD15" s="140">
        <f>AC15*J15</f>
        <v>0</v>
      </c>
      <c r="AE15" s="79">
        <f>C15</f>
        <v>2017</v>
      </c>
      <c r="AF15" s="128">
        <f>'ISO load-generation-imports'!D5*1000</f>
        <v>17770000</v>
      </c>
      <c r="AG15" s="126">
        <f>'ISO load-generation-imports'!D16*1000</f>
        <v>11589000</v>
      </c>
      <c r="AH15" s="126">
        <f>AG15+((AG15/CO15)*CP15)</f>
        <v>11753250.080434263</v>
      </c>
      <c r="AI15" s="126">
        <f>IF(AF15&gt;AH15,AF15-AH15,0)</f>
        <v>6016749.9195657372</v>
      </c>
      <c r="AJ15" s="126">
        <f>AI15*J15</f>
        <v>4466951.2141362643</v>
      </c>
      <c r="AK15" s="139">
        <f>'Calculating CO2e'!B83</f>
        <v>4254724752.7689595</v>
      </c>
      <c r="AL15" s="140">
        <f>AK15*(AI15/AF15)</f>
        <v>1440608599.5496337</v>
      </c>
      <c r="AM15" s="140">
        <f>AL15*J15</f>
        <v>1069535616.2181724</v>
      </c>
      <c r="AN15" s="79">
        <f>C15</f>
        <v>2017</v>
      </c>
      <c r="AO15" s="128">
        <f>'ISO load-generation-imports'!E5*1000</f>
        <v>1409700</v>
      </c>
      <c r="AP15" s="126">
        <f>'ISO load-generation-imports'!E16*1000</f>
        <v>5484400</v>
      </c>
      <c r="AQ15" s="126">
        <f>AP15+((AP15/CO15)*CP15)</f>
        <v>5562130.0147669055</v>
      </c>
      <c r="AR15" s="126">
        <f>IF(AO15&gt;AQ15,AO15-AQ15,0)</f>
        <v>0</v>
      </c>
      <c r="AS15" s="126">
        <f>AR15*J15</f>
        <v>0</v>
      </c>
      <c r="AT15" s="139">
        <f>'Calculating CO2e'!B164</f>
        <v>38937357.888392337</v>
      </c>
      <c r="AU15" s="140">
        <f>AT15*(AR15/AO15)</f>
        <v>0</v>
      </c>
      <c r="AV15" s="140">
        <f>AU15*J15</f>
        <v>0</v>
      </c>
      <c r="AW15" s="79">
        <f>C15</f>
        <v>2017</v>
      </c>
      <c r="AX15" s="128">
        <f>'ISO load-generation-imports'!F5*1000</f>
        <v>33481300.000000004</v>
      </c>
      <c r="AY15" s="126">
        <f>'ISO load-generation-imports'!F16*1000</f>
        <v>29310900</v>
      </c>
      <c r="AZ15" s="126">
        <f>AY15+((AY15/CO15)*CP15)</f>
        <v>29726321.320441853</v>
      </c>
      <c r="BA15" s="126">
        <f>IF(AX15&gt;AZ15,AX15-AZ15,0)</f>
        <v>3754978.6795581505</v>
      </c>
      <c r="BB15" s="126">
        <f>BA15*J15</f>
        <v>2787768.6119483411</v>
      </c>
      <c r="BC15" s="139">
        <f>'Calculating CO2e'!B30</f>
        <v>16165111454.968603</v>
      </c>
      <c r="BD15" s="140">
        <f>BC15*(BA15/AX15)</f>
        <v>1812941817.2558513</v>
      </c>
      <c r="BE15" s="140">
        <f>BD15*J15</f>
        <v>1345962980.0159507</v>
      </c>
      <c r="BF15" s="79">
        <f>C15</f>
        <v>2017</v>
      </c>
      <c r="BG15" s="128">
        <f>'ISO load-generation-imports'!G5*1000</f>
        <v>7455800</v>
      </c>
      <c r="BH15" s="126">
        <f>'ISO load-generation-imports'!G16*1000</f>
        <v>7976400</v>
      </c>
      <c r="BI15" s="126">
        <f>BH15+((BH15/CO15)*CP15)</f>
        <v>8089448.9551795544</v>
      </c>
      <c r="BJ15" s="126">
        <f>IF(BG15&gt;BI15,BG15-BI15,0)</f>
        <v>0</v>
      </c>
      <c r="BK15" s="126">
        <f>BJ15*J15</f>
        <v>0</v>
      </c>
      <c r="BL15" s="139">
        <f>'Calculating CO2e'!B138</f>
        <v>6439120562.3882427</v>
      </c>
      <c r="BM15" s="140">
        <f>BL15*(BJ15/BG15)</f>
        <v>0</v>
      </c>
      <c r="BN15" s="140">
        <f>BM15*J15</f>
        <v>0</v>
      </c>
      <c r="BO15" s="80"/>
      <c r="BQ15" s="312">
        <f>C15</f>
        <v>2017</v>
      </c>
      <c r="BR15" s="455">
        <v>128065102.69299988</v>
      </c>
      <c r="BS15" s="126">
        <f>'ISO load-generation-imports'!D12*1000</f>
        <v>1573000</v>
      </c>
      <c r="BT15" s="126">
        <f>IF(BS15&gt;0,BS15,0)</f>
        <v>1573000</v>
      </c>
      <c r="BU15" s="126">
        <f>BT15*J15</f>
        <v>1167825.5459790635</v>
      </c>
      <c r="BV15" s="139">
        <f>'Calculating CO2e'!B110</f>
        <v>51075992589.626633</v>
      </c>
      <c r="BW15" s="452">
        <f>BV15*(BT15/BR15)</f>
        <v>627356982.14431894</v>
      </c>
      <c r="BX15" s="139">
        <f>BW15*J15</f>
        <v>465761926.38046211</v>
      </c>
      <c r="BY15" s="79">
        <f>C15</f>
        <v>2017</v>
      </c>
      <c r="BZ15" s="126">
        <f>'ISO load-generation-imports'!C12*1000</f>
        <v>4305000</v>
      </c>
      <c r="CA15" s="129">
        <f>IF(BZ15&gt;0,BZ15,0)</f>
        <v>4305000</v>
      </c>
      <c r="CB15" s="130">
        <f>CA15*J15</f>
        <v>3196115.0511378697</v>
      </c>
      <c r="CC15" s="140">
        <f>'Calculating CO2e'!B198*(BZ15/('Calculating CO2e'!F198*1000))</f>
        <v>2985833808.3011618</v>
      </c>
      <c r="CD15" s="140">
        <f>J15*CC15</f>
        <v>2216740621.3490472</v>
      </c>
      <c r="CE15" s="79">
        <f>C15</f>
        <v>2017</v>
      </c>
      <c r="CF15" s="126">
        <f>'ISO load-generation-imports'!E12*1000</f>
        <v>14495000</v>
      </c>
      <c r="CG15" s="129">
        <f>IF(CF15&gt;0,CF15,0)</f>
        <v>14495000</v>
      </c>
      <c r="CH15" s="130">
        <f>CG15*J15</f>
        <v>10761367.634435173</v>
      </c>
      <c r="CI15" s="140">
        <f>'Calculating CO2e'!B190*CF15/('Calculating CO2e'!F190*1000)</f>
        <v>40674596.203960441</v>
      </c>
      <c r="CJ15" s="140">
        <f>J15*CI15</f>
        <v>30197604.907417703</v>
      </c>
      <c r="CK15" s="80"/>
      <c r="CM15" s="78">
        <f>C15</f>
        <v>2017</v>
      </c>
      <c r="CN15" s="128">
        <f>'ISO load-generation-imports'!B5*1000</f>
        <v>102562000</v>
      </c>
      <c r="CO15" s="126">
        <f>'ISO load-generation-imports'!B16*1000</f>
        <v>121217000</v>
      </c>
      <c r="CP15" s="131">
        <f>'ISO load-generation-imports'!D9*1000</f>
        <v>1718000</v>
      </c>
      <c r="CQ15" s="131">
        <f>CO15+CP15</f>
        <v>122935000</v>
      </c>
      <c r="CR15" s="126">
        <f>CQ15-CN15</f>
        <v>20373000</v>
      </c>
      <c r="CS15" s="140">
        <f>G15+AB15+AK15+AT15+BC15+BL15+BW15+CC15+CI15</f>
        <v>57599252429.000992</v>
      </c>
      <c r="CT15" s="174">
        <f>CS15/CQ15</f>
        <v>468.5342044901858</v>
      </c>
      <c r="CU15" s="140">
        <f>CT15*F15</f>
        <v>26310375995.681644</v>
      </c>
      <c r="CV15" s="173"/>
      <c r="DO15" s="79"/>
      <c r="DP15" s="81"/>
      <c r="DQ15" s="81"/>
      <c r="DR15" s="81"/>
      <c r="DS15" s="82"/>
    </row>
    <row r="16" spans="2:123" ht="13.5" thickBot="1" x14ac:dyDescent="0.25">
      <c r="B16" s="83"/>
      <c r="C16" s="84"/>
      <c r="D16" s="84"/>
      <c r="E16" s="84"/>
      <c r="F16" s="84"/>
      <c r="G16" s="84"/>
      <c r="H16" s="84"/>
      <c r="I16" s="84"/>
      <c r="J16" s="84"/>
      <c r="K16" s="84"/>
      <c r="L16" s="84"/>
      <c r="M16" s="84"/>
      <c r="N16" s="84"/>
      <c r="O16" s="84"/>
      <c r="P16" s="84"/>
      <c r="Q16" s="84"/>
      <c r="R16" s="84"/>
      <c r="S16" s="84"/>
      <c r="T16" s="85"/>
      <c r="V16" s="83"/>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5"/>
      <c r="BQ16" s="83"/>
      <c r="BR16" s="456" t="s">
        <v>2484</v>
      </c>
      <c r="BS16" s="84"/>
      <c r="BT16" s="84"/>
      <c r="BU16" s="84"/>
      <c r="BV16" s="84"/>
      <c r="BW16" s="84"/>
      <c r="BX16" s="84"/>
      <c r="BY16" s="84"/>
      <c r="BZ16" s="84"/>
      <c r="CA16" s="84"/>
      <c r="CB16" s="84"/>
      <c r="CC16" s="84"/>
      <c r="CD16" s="55"/>
      <c r="CE16" s="84"/>
      <c r="CF16" s="84"/>
      <c r="CG16" s="84"/>
      <c r="CH16" s="84"/>
      <c r="CI16" s="84"/>
      <c r="CJ16" s="55"/>
      <c r="CK16" s="85"/>
      <c r="CM16" s="83"/>
      <c r="CN16" s="84"/>
      <c r="CO16" s="84"/>
      <c r="CP16" s="84"/>
      <c r="CQ16" s="84"/>
      <c r="CR16" s="84"/>
      <c r="CS16" s="55"/>
      <c r="CT16" s="55"/>
      <c r="CU16" s="84"/>
      <c r="CV16" s="85"/>
    </row>
    <row r="17" spans="1:106" ht="15.75" customHeight="1" x14ac:dyDescent="0.2">
      <c r="I17" s="31"/>
      <c r="P17" s="2"/>
      <c r="Q17" s="2"/>
      <c r="BQ17" s="86"/>
      <c r="BR17" s="86"/>
      <c r="BS17" s="86"/>
      <c r="CV17" s="2"/>
      <c r="CW17" s="2"/>
      <c r="CZ17" s="2"/>
      <c r="DA17" s="87"/>
      <c r="DB17" s="2"/>
    </row>
    <row r="18" spans="1:106" ht="15.75" customHeight="1" thickBot="1" x14ac:dyDescent="0.25">
      <c r="I18" s="31"/>
      <c r="P18" s="2"/>
      <c r="Q18" s="2"/>
      <c r="BQ18" s="86"/>
      <c r="BR18" s="86"/>
      <c r="BS18" s="86"/>
      <c r="CV18" s="2"/>
      <c r="CW18" s="2"/>
      <c r="CZ18" s="2"/>
      <c r="DA18" s="87"/>
      <c r="DB18" s="2"/>
    </row>
    <row r="19" spans="1:106" ht="15.75" customHeight="1" x14ac:dyDescent="0.25">
      <c r="B19" s="56" t="s">
        <v>232</v>
      </c>
      <c r="C19" s="57"/>
      <c r="D19" s="57"/>
      <c r="E19" s="57"/>
      <c r="F19" s="57"/>
      <c r="G19" s="57"/>
      <c r="H19" s="57"/>
      <c r="I19" s="57"/>
      <c r="J19" s="57"/>
      <c r="K19" s="57"/>
      <c r="L19" s="57"/>
      <c r="M19" s="57"/>
      <c r="N19" s="57"/>
      <c r="O19" s="57"/>
      <c r="P19" s="57"/>
      <c r="Q19" s="57"/>
      <c r="R19" s="57"/>
      <c r="S19" s="57"/>
      <c r="T19" s="58"/>
      <c r="U19" s="2"/>
      <c r="V19" s="56" t="s">
        <v>407</v>
      </c>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8"/>
      <c r="BQ19" s="56" t="s">
        <v>408</v>
      </c>
      <c r="BR19" s="57"/>
      <c r="BS19" s="57"/>
      <c r="BT19" s="57"/>
      <c r="BU19" s="57"/>
      <c r="BV19" s="57"/>
      <c r="BW19" s="57"/>
      <c r="BX19" s="57"/>
      <c r="BY19" s="57"/>
      <c r="BZ19" s="57"/>
      <c r="CA19" s="57"/>
      <c r="CB19" s="57"/>
      <c r="CC19" s="57"/>
      <c r="CD19" s="57"/>
      <c r="CE19" s="57"/>
      <c r="CF19" s="57"/>
      <c r="CG19" s="57"/>
      <c r="CH19" s="57"/>
      <c r="CI19" s="57"/>
      <c r="CJ19" s="57"/>
      <c r="CK19" s="58"/>
      <c r="CM19" s="56" t="s">
        <v>409</v>
      </c>
      <c r="CN19" s="57"/>
      <c r="CO19" s="57"/>
      <c r="CP19" s="57"/>
      <c r="CQ19" s="57"/>
      <c r="CR19" s="57"/>
      <c r="CS19" s="57"/>
      <c r="CT19" s="57"/>
      <c r="CU19" s="57"/>
      <c r="CV19" s="58"/>
      <c r="CZ19" s="2"/>
      <c r="DA19" s="87"/>
      <c r="DB19" s="2"/>
    </row>
    <row r="20" spans="1:106" ht="15.75" customHeight="1" thickBot="1" x14ac:dyDescent="0.3">
      <c r="B20" s="59"/>
      <c r="C20" s="2"/>
      <c r="D20" s="2"/>
      <c r="E20" s="2"/>
      <c r="F20" s="2"/>
      <c r="G20" s="2"/>
      <c r="H20" s="2"/>
      <c r="I20" s="2"/>
      <c r="J20" s="2"/>
      <c r="K20" s="2"/>
      <c r="L20" s="2"/>
      <c r="M20" s="2"/>
      <c r="N20" s="2"/>
      <c r="O20" s="2"/>
      <c r="P20" s="2"/>
      <c r="Q20" s="2"/>
      <c r="R20" s="2"/>
      <c r="S20" s="2"/>
      <c r="T20" s="60"/>
      <c r="U20" s="2"/>
      <c r="V20" s="61" t="s">
        <v>231</v>
      </c>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60"/>
      <c r="BQ20" s="61" t="s">
        <v>231</v>
      </c>
      <c r="BR20" s="2"/>
      <c r="BS20" s="2"/>
      <c r="BT20" s="2"/>
      <c r="BU20" s="2"/>
      <c r="BV20" s="2"/>
      <c r="BW20" s="2"/>
      <c r="BX20" s="2"/>
      <c r="BY20" s="2" t="s">
        <v>445</v>
      </c>
      <c r="BZ20" s="2"/>
      <c r="CA20" s="2"/>
      <c r="CB20" s="2"/>
      <c r="CC20" s="2"/>
      <c r="CD20" s="2"/>
      <c r="CE20" s="2"/>
      <c r="CF20" s="2"/>
      <c r="CG20" s="2"/>
      <c r="CH20" s="2"/>
      <c r="CI20" s="2"/>
      <c r="CJ20" s="2"/>
      <c r="CK20" s="60"/>
      <c r="CM20" s="59"/>
      <c r="CN20" s="2"/>
      <c r="CO20" s="2"/>
      <c r="CP20" s="2"/>
      <c r="CQ20" s="2"/>
      <c r="CR20" s="2"/>
      <c r="CS20" s="2"/>
      <c r="CT20" s="2"/>
      <c r="CU20" s="2"/>
      <c r="CV20" s="60"/>
      <c r="CZ20" s="2"/>
      <c r="DA20" s="87"/>
      <c r="DB20" s="2"/>
    </row>
    <row r="21" spans="1:106" ht="15.75" customHeight="1" x14ac:dyDescent="0.2">
      <c r="B21" s="59"/>
      <c r="C21" s="2"/>
      <c r="D21" s="498" t="s">
        <v>411</v>
      </c>
      <c r="E21" s="499"/>
      <c r="F21" s="499"/>
      <c r="G21" s="500"/>
      <c r="H21" s="496" t="s">
        <v>412</v>
      </c>
      <c r="I21" s="498" t="s">
        <v>413</v>
      </c>
      <c r="J21" s="500"/>
      <c r="K21" s="498" t="s">
        <v>414</v>
      </c>
      <c r="L21" s="499"/>
      <c r="M21" s="500"/>
      <c r="N21" s="496" t="s">
        <v>230</v>
      </c>
      <c r="O21" s="498" t="s">
        <v>416</v>
      </c>
      <c r="P21" s="499"/>
      <c r="Q21" s="500"/>
      <c r="R21" s="496" t="s">
        <v>446</v>
      </c>
      <c r="S21" s="496" t="s">
        <v>447</v>
      </c>
      <c r="T21" s="496" t="s">
        <v>237</v>
      </c>
      <c r="U21" s="88"/>
      <c r="V21" s="59"/>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60"/>
      <c r="BQ21" s="59"/>
      <c r="BR21" s="2"/>
      <c r="BS21" s="2"/>
      <c r="BT21" s="2"/>
      <c r="BU21" s="2"/>
      <c r="BV21" s="2"/>
      <c r="BW21" s="2"/>
      <c r="BX21" s="2"/>
      <c r="BY21" s="2"/>
      <c r="BZ21" s="2"/>
      <c r="CA21" s="2"/>
      <c r="CB21" s="2"/>
      <c r="CC21" s="2"/>
      <c r="CD21" s="2"/>
      <c r="CE21" s="2"/>
      <c r="CF21" s="2"/>
      <c r="CG21" s="2"/>
      <c r="CH21" s="2"/>
      <c r="CI21" s="2"/>
      <c r="CJ21" s="2"/>
      <c r="CK21" s="60"/>
      <c r="CM21" s="59"/>
      <c r="CN21" s="2"/>
      <c r="CO21" s="2"/>
      <c r="CP21" s="2"/>
      <c r="CQ21" s="2"/>
      <c r="CR21" s="2"/>
      <c r="CS21" s="2"/>
      <c r="CT21" s="2"/>
      <c r="CU21" s="2"/>
      <c r="CV21" s="60"/>
      <c r="CZ21" s="2"/>
      <c r="DA21" s="87"/>
      <c r="DB21" s="2"/>
    </row>
    <row r="22" spans="1:106" ht="30.75" customHeight="1" thickBot="1" x14ac:dyDescent="0.3">
      <c r="B22" s="59"/>
      <c r="C22" s="2"/>
      <c r="D22" s="501"/>
      <c r="E22" s="502"/>
      <c r="F22" s="502"/>
      <c r="G22" s="503"/>
      <c r="H22" s="497"/>
      <c r="I22" s="501"/>
      <c r="J22" s="503"/>
      <c r="K22" s="501"/>
      <c r="L22" s="502"/>
      <c r="M22" s="503"/>
      <c r="N22" s="497"/>
      <c r="O22" s="501"/>
      <c r="P22" s="502"/>
      <c r="Q22" s="503"/>
      <c r="R22" s="497"/>
      <c r="S22" s="497"/>
      <c r="T22" s="497"/>
      <c r="U22" s="88"/>
      <c r="V22" s="59"/>
      <c r="W22" s="62" t="s">
        <v>95</v>
      </c>
      <c r="X22" s="63"/>
      <c r="Y22" s="63"/>
      <c r="Z22" s="63"/>
      <c r="AA22" s="63"/>
      <c r="AB22" s="89"/>
      <c r="AC22" s="63"/>
      <c r="AD22" s="63"/>
      <c r="AE22" s="2"/>
      <c r="AF22" s="62" t="s">
        <v>101</v>
      </c>
      <c r="AG22" s="63"/>
      <c r="AH22" s="63"/>
      <c r="AI22" s="63"/>
      <c r="AJ22" s="63"/>
      <c r="AK22" s="63"/>
      <c r="AL22" s="63"/>
      <c r="AM22" s="63"/>
      <c r="AN22" s="2"/>
      <c r="AO22" s="62" t="s">
        <v>418</v>
      </c>
      <c r="AP22" s="63"/>
      <c r="AQ22" s="63"/>
      <c r="AR22" s="63"/>
      <c r="AS22" s="63"/>
      <c r="AT22" s="63"/>
      <c r="AU22" s="63"/>
      <c r="AV22" s="63"/>
      <c r="AW22" s="2"/>
      <c r="AX22" s="90" t="s">
        <v>46</v>
      </c>
      <c r="AY22" s="91"/>
      <c r="AZ22" s="91"/>
      <c r="BA22" s="91"/>
      <c r="BB22" s="91"/>
      <c r="BC22" s="91"/>
      <c r="BD22" s="91"/>
      <c r="BE22" s="91"/>
      <c r="BF22" s="2"/>
      <c r="BG22" s="62" t="s">
        <v>140</v>
      </c>
      <c r="BH22" s="63"/>
      <c r="BI22" s="63"/>
      <c r="BJ22" s="63"/>
      <c r="BK22" s="63"/>
      <c r="BL22" s="63"/>
      <c r="BM22" s="63"/>
      <c r="BN22" s="63"/>
      <c r="BO22" s="60"/>
      <c r="BQ22" s="59"/>
      <c r="BR22" s="90" t="s">
        <v>62</v>
      </c>
      <c r="BS22" s="91"/>
      <c r="BT22" s="91"/>
      <c r="BU22" s="91"/>
      <c r="BV22" s="90"/>
      <c r="BW22" s="90"/>
      <c r="BX22" s="91"/>
      <c r="BY22" s="2"/>
      <c r="BZ22" s="62" t="s">
        <v>419</v>
      </c>
      <c r="CA22" s="62"/>
      <c r="CB22" s="63"/>
      <c r="CC22" s="63"/>
      <c r="CD22" s="63"/>
      <c r="CE22" s="2"/>
      <c r="CF22" s="62" t="s">
        <v>272</v>
      </c>
      <c r="CG22" s="62"/>
      <c r="CH22" s="63"/>
      <c r="CI22" s="63"/>
      <c r="CJ22" s="63"/>
      <c r="CK22" s="60"/>
      <c r="CM22" s="59"/>
      <c r="CN22" s="64" t="s">
        <v>420</v>
      </c>
      <c r="CO22" s="65"/>
      <c r="CP22" s="66"/>
      <c r="CQ22" s="66"/>
      <c r="CR22" s="66"/>
      <c r="CS22" s="66"/>
      <c r="CT22" s="67"/>
      <c r="CU22" s="2"/>
      <c r="CV22" s="68"/>
      <c r="CZ22" s="2"/>
      <c r="DA22" s="87"/>
      <c r="DB22" s="2"/>
    </row>
    <row r="23" spans="1:106" s="31" customFormat="1" ht="60" customHeight="1" x14ac:dyDescent="0.2">
      <c r="B23" s="49"/>
      <c r="C23" s="153" t="s">
        <v>448</v>
      </c>
      <c r="D23" s="71" t="s">
        <v>421</v>
      </c>
      <c r="E23" s="72" t="s">
        <v>422</v>
      </c>
      <c r="F23" s="70" t="s">
        <v>423</v>
      </c>
      <c r="G23" s="151" t="s">
        <v>227</v>
      </c>
      <c r="H23" s="156" t="s">
        <v>424</v>
      </c>
      <c r="I23" s="92" t="s">
        <v>425</v>
      </c>
      <c r="J23" s="151" t="s">
        <v>426</v>
      </c>
      <c r="K23" s="71" t="s">
        <v>427</v>
      </c>
      <c r="L23" s="72" t="s">
        <v>428</v>
      </c>
      <c r="M23" s="151" t="s">
        <v>429</v>
      </c>
      <c r="N23" s="71" t="s">
        <v>145</v>
      </c>
      <c r="O23" s="71" t="s">
        <v>217</v>
      </c>
      <c r="P23" s="72" t="s">
        <v>218</v>
      </c>
      <c r="Q23" s="151" t="s">
        <v>219</v>
      </c>
      <c r="R23" s="152" t="s">
        <v>209</v>
      </c>
      <c r="S23" s="153" t="s">
        <v>210</v>
      </c>
      <c r="T23" s="154" t="s">
        <v>228</v>
      </c>
      <c r="U23" s="35"/>
      <c r="V23" s="158"/>
      <c r="W23" s="93" t="s">
        <v>430</v>
      </c>
      <c r="X23" s="93" t="s">
        <v>431</v>
      </c>
      <c r="Y23" s="73" t="s">
        <v>432</v>
      </c>
      <c r="Z23" s="93" t="s">
        <v>433</v>
      </c>
      <c r="AA23" s="93" t="s">
        <v>434</v>
      </c>
      <c r="AB23" s="93" t="s">
        <v>226</v>
      </c>
      <c r="AC23" s="155" t="s">
        <v>212</v>
      </c>
      <c r="AD23" s="93" t="s">
        <v>213</v>
      </c>
      <c r="AE23" s="73"/>
      <c r="AF23" s="93" t="s">
        <v>430</v>
      </c>
      <c r="AG23" s="93" t="s">
        <v>431</v>
      </c>
      <c r="AH23" s="73" t="s">
        <v>432</v>
      </c>
      <c r="AI23" s="93" t="s">
        <v>433</v>
      </c>
      <c r="AJ23" s="93" t="s">
        <v>434</v>
      </c>
      <c r="AK23" s="93" t="s">
        <v>211</v>
      </c>
      <c r="AL23" s="93" t="s">
        <v>212</v>
      </c>
      <c r="AM23" s="93" t="s">
        <v>213</v>
      </c>
      <c r="AN23" s="73"/>
      <c r="AO23" s="93" t="s">
        <v>430</v>
      </c>
      <c r="AP23" s="93" t="s">
        <v>431</v>
      </c>
      <c r="AQ23" s="73" t="s">
        <v>432</v>
      </c>
      <c r="AR23" s="93" t="s">
        <v>433</v>
      </c>
      <c r="AS23" s="93" t="s">
        <v>434</v>
      </c>
      <c r="AT23" s="93" t="s">
        <v>211</v>
      </c>
      <c r="AU23" s="93" t="s">
        <v>212</v>
      </c>
      <c r="AV23" s="93" t="s">
        <v>213</v>
      </c>
      <c r="AW23" s="73"/>
      <c r="AX23" s="93" t="s">
        <v>430</v>
      </c>
      <c r="AY23" s="93" t="s">
        <v>431</v>
      </c>
      <c r="AZ23" s="73" t="s">
        <v>432</v>
      </c>
      <c r="BA23" s="93" t="s">
        <v>433</v>
      </c>
      <c r="BB23" s="93" t="s">
        <v>434</v>
      </c>
      <c r="BC23" s="93" t="s">
        <v>211</v>
      </c>
      <c r="BD23" s="93" t="s">
        <v>212</v>
      </c>
      <c r="BE23" s="93" t="s">
        <v>213</v>
      </c>
      <c r="BF23" s="73"/>
      <c r="BG23" s="93" t="s">
        <v>430</v>
      </c>
      <c r="BH23" s="93" t="s">
        <v>431</v>
      </c>
      <c r="BI23" s="73" t="s">
        <v>432</v>
      </c>
      <c r="BJ23" s="93" t="s">
        <v>433</v>
      </c>
      <c r="BK23" s="93" t="s">
        <v>434</v>
      </c>
      <c r="BL23" s="93" t="s">
        <v>211</v>
      </c>
      <c r="BM23" s="93" t="s">
        <v>212</v>
      </c>
      <c r="BN23" s="93" t="s">
        <v>213</v>
      </c>
      <c r="BO23" s="159"/>
      <c r="BQ23" s="49"/>
      <c r="BR23" s="93" t="s">
        <v>435</v>
      </c>
      <c r="BS23" s="93" t="s">
        <v>436</v>
      </c>
      <c r="BT23" s="93" t="s">
        <v>437</v>
      </c>
      <c r="BU23" s="93" t="s">
        <v>438</v>
      </c>
      <c r="BV23" s="93" t="s">
        <v>220</v>
      </c>
      <c r="BW23" s="93" t="s">
        <v>221</v>
      </c>
      <c r="BX23" s="93" t="s">
        <v>222</v>
      </c>
      <c r="BY23" s="35"/>
      <c r="BZ23" s="93" t="s">
        <v>436</v>
      </c>
      <c r="CA23" s="93" t="s">
        <v>437</v>
      </c>
      <c r="CB23" s="93" t="s">
        <v>439</v>
      </c>
      <c r="CC23" s="93" t="s">
        <v>221</v>
      </c>
      <c r="CD23" s="93" t="s">
        <v>234</v>
      </c>
      <c r="CE23" s="35"/>
      <c r="CF23" s="93" t="s">
        <v>436</v>
      </c>
      <c r="CG23" s="93" t="s">
        <v>437</v>
      </c>
      <c r="CH23" s="93" t="s">
        <v>440</v>
      </c>
      <c r="CI23" s="93" t="s">
        <v>221</v>
      </c>
      <c r="CJ23" s="93" t="s">
        <v>234</v>
      </c>
      <c r="CK23" s="159"/>
      <c r="CM23" s="49"/>
      <c r="CN23" s="74" t="s">
        <v>441</v>
      </c>
      <c r="CO23" s="74" t="s">
        <v>206</v>
      </c>
      <c r="CP23" s="74" t="s">
        <v>442</v>
      </c>
      <c r="CQ23" s="74" t="s">
        <v>443</v>
      </c>
      <c r="CR23" s="160" t="s">
        <v>444</v>
      </c>
      <c r="CS23" s="74" t="s">
        <v>215</v>
      </c>
      <c r="CT23" s="171" t="s">
        <v>239</v>
      </c>
      <c r="CU23" s="93" t="s">
        <v>229</v>
      </c>
      <c r="CV23" s="172"/>
      <c r="CZ23" s="35"/>
      <c r="DA23" s="161"/>
      <c r="DB23" s="35"/>
    </row>
    <row r="24" spans="1:106" ht="15.75" customHeight="1" thickBot="1" x14ac:dyDescent="0.25">
      <c r="B24" s="76"/>
      <c r="C24" s="77">
        <f>C15</f>
        <v>2017</v>
      </c>
      <c r="D24" s="122">
        <f>D15</f>
        <v>33775000</v>
      </c>
      <c r="E24" s="123">
        <f>E15</f>
        <v>55369900</v>
      </c>
      <c r="F24" s="123">
        <f>E24+((E24/CO24)*CP24)</f>
        <v>56154653.691313922</v>
      </c>
      <c r="G24" s="133">
        <f>'Calculating CO2e'!B19</f>
        <v>4008211624.2467685</v>
      </c>
      <c r="H24" s="164">
        <f>F24-(D24)</f>
        <v>22379653.691313922</v>
      </c>
      <c r="I24" s="123">
        <f>SUM(H24,(IF(W24&lt;Y24,Y24-W24,0)),(IF(AF24&lt;AH24,AH24-AF24,0)),(IF(AO24&lt;AQ24,AQ24-AO24,0)),(IF(AX24&lt;AZ24,AZ24-AX24,0)),(IF(BG24&lt;BI24,BI24-BG24,0)),(IF(BS24&lt;0,(BS24*-1),0)),(IF(BZ24&lt;0,(BZ24*-1),0)),(IF(CF24&lt;0,(CF24*-1),0)))</f>
        <v>30144224.347245023</v>
      </c>
      <c r="J24" s="125">
        <f>H24/I24</f>
        <v>0.74241929178580013</v>
      </c>
      <c r="K24" s="122">
        <f>SUM(AA24,AJ24,AS24,BB24,BK24)</f>
        <v>7254719.8260846054</v>
      </c>
      <c r="L24" s="123">
        <f>SUM(BU24,CB24,CH24)</f>
        <v>15125308.231552105</v>
      </c>
      <c r="M24" s="127">
        <f>K24+L24</f>
        <v>22380028.057636712</v>
      </c>
      <c r="N24" s="134">
        <f>SUM(AD24,AM24,AV24,BE24,BN24)</f>
        <v>1437903174.7304244</v>
      </c>
      <c r="O24" s="310">
        <f>BX24</f>
        <v>44997392.331067897</v>
      </c>
      <c r="P24" s="141">
        <f>SUM(CD24+CJ24)</f>
        <v>152850953.26764929</v>
      </c>
      <c r="Q24" s="142">
        <f>O24+P24</f>
        <v>197848345.59871718</v>
      </c>
      <c r="R24" s="143">
        <f>N24+Q24</f>
        <v>1635751520.3291416</v>
      </c>
      <c r="S24" s="144">
        <f>G24+R24</f>
        <v>5643963144.5759106</v>
      </c>
      <c r="T24" s="163">
        <f>S24/F24</f>
        <v>100.50748733312777</v>
      </c>
      <c r="U24" s="2"/>
      <c r="V24" s="78">
        <f>C24</f>
        <v>2017</v>
      </c>
      <c r="W24" s="128">
        <f>W15</f>
        <v>8670400</v>
      </c>
      <c r="X24" s="126">
        <f>X15</f>
        <v>11486100</v>
      </c>
      <c r="Y24" s="126">
        <f>X24+((X24/CO24)*CP24)</f>
        <v>11648891.685984639</v>
      </c>
      <c r="Z24" s="126">
        <f>IF(W24&gt;Y24,W24-Y24,0)</f>
        <v>0</v>
      </c>
      <c r="AA24" s="126">
        <f>Z24*J24</f>
        <v>0</v>
      </c>
      <c r="AB24" s="139">
        <f>'Calculating CO2e'!B72*AA7</f>
        <v>3688350330.8184371</v>
      </c>
      <c r="AC24" s="139">
        <f>AB24*(Z24/W24)</f>
        <v>0</v>
      </c>
      <c r="AD24" s="139">
        <f>AC24*J24</f>
        <v>0</v>
      </c>
      <c r="AE24" s="79">
        <f>C24</f>
        <v>2017</v>
      </c>
      <c r="AF24" s="128">
        <f>AF15</f>
        <v>17770000</v>
      </c>
      <c r="AG24" s="126">
        <f>AG15</f>
        <v>11589000</v>
      </c>
      <c r="AH24" s="126">
        <f>AG24+((AG24/CO24)*CP24)</f>
        <v>11753250.080434263</v>
      </c>
      <c r="AI24" s="126">
        <f>IF(AF24&gt;AH24,AF24-AH24,0)</f>
        <v>6016749.9195657372</v>
      </c>
      <c r="AJ24" s="126">
        <f>AI24*J24</f>
        <v>4466951.2141362643</v>
      </c>
      <c r="AK24" s="139">
        <f>'Calculating CO2e'!B98</f>
        <v>4823566744.8584785</v>
      </c>
      <c r="AL24" s="139">
        <f>AK24*(AI24/AF24)</f>
        <v>1633212989.5412052</v>
      </c>
      <c r="AM24" s="139">
        <f>AL24*J24</f>
        <v>1212528831.030551</v>
      </c>
      <c r="AN24" s="78">
        <f>C24</f>
        <v>2017</v>
      </c>
      <c r="AO24" s="128">
        <f>AO15</f>
        <v>1409700</v>
      </c>
      <c r="AP24" s="126">
        <f>AP15</f>
        <v>5484400</v>
      </c>
      <c r="AQ24" s="126">
        <f>AP24+((AP24/CO24)*CP24)</f>
        <v>5562130.0147669055</v>
      </c>
      <c r="AR24" s="126">
        <f>IF(AO24&gt;AQ24,AO24-AQ24,0)</f>
        <v>0</v>
      </c>
      <c r="AS24" s="126">
        <f>AR24*J24</f>
        <v>0</v>
      </c>
      <c r="AT24" s="139">
        <f>'Calculating CO2e'!B179</f>
        <v>1260993312.9614711</v>
      </c>
      <c r="AU24" s="139">
        <f>AT24*(AR24/AO24)</f>
        <v>0</v>
      </c>
      <c r="AV24" s="139">
        <f>AU24*J24</f>
        <v>0</v>
      </c>
      <c r="AW24" s="79">
        <f>C24</f>
        <v>2017</v>
      </c>
      <c r="AX24" s="128">
        <f>AX15</f>
        <v>33481300.000000004</v>
      </c>
      <c r="AY24" s="126">
        <f>AY15</f>
        <v>29310900</v>
      </c>
      <c r="AZ24" s="126">
        <f>AY24+((AY24/CO24)*CP24)</f>
        <v>29726321.320441853</v>
      </c>
      <c r="BA24" s="126">
        <f>IF(AX24&gt;AZ24,AX24-AZ24,0)</f>
        <v>3754978.6795581505</v>
      </c>
      <c r="BB24" s="126">
        <f>BA24*J24</f>
        <v>2787768.6119483411</v>
      </c>
      <c r="BC24" s="139">
        <f>'Calculating CO2e'!B46</f>
        <v>2706761953.4050493</v>
      </c>
      <c r="BD24" s="139">
        <f>BC24*(BA24/AX24)</f>
        <v>303567466.78519446</v>
      </c>
      <c r="BE24" s="139">
        <f>BD24*J24</f>
        <v>225374343.69987348</v>
      </c>
      <c r="BF24" s="79">
        <f>C24</f>
        <v>2017</v>
      </c>
      <c r="BG24" s="128">
        <f>BG15</f>
        <v>7455800</v>
      </c>
      <c r="BH24" s="126">
        <f>BH15</f>
        <v>7976400</v>
      </c>
      <c r="BI24" s="126">
        <f>BH24+((BH24/CO24)*CP24)</f>
        <v>8089448.9551795544</v>
      </c>
      <c r="BJ24" s="126">
        <f>IF(BG24&gt;BI24,BG24-BI24,0)</f>
        <v>0</v>
      </c>
      <c r="BK24" s="126">
        <f>BJ24*J24</f>
        <v>0</v>
      </c>
      <c r="BL24" s="139">
        <f>'Calculating CO2e'!B153</f>
        <v>223800762.11350521</v>
      </c>
      <c r="BM24" s="139">
        <f>BL24*(BJ24/BG24)</f>
        <v>0</v>
      </c>
      <c r="BN24" s="139">
        <f>BM24*J24</f>
        <v>0</v>
      </c>
      <c r="BO24" s="80"/>
      <c r="BP24" s="75"/>
      <c r="BQ24" s="78">
        <f>C24</f>
        <v>2017</v>
      </c>
      <c r="BR24" s="166">
        <f>BR15</f>
        <v>128065102.69299988</v>
      </c>
      <c r="BS24" s="126">
        <f>BS15</f>
        <v>1573000</v>
      </c>
      <c r="BT24" s="126">
        <f>IF(BS24&gt;0,BS24,0)</f>
        <v>1573000</v>
      </c>
      <c r="BU24" s="126">
        <f>BT24*J24</f>
        <v>1167825.5459790635</v>
      </c>
      <c r="BV24" s="139">
        <f>'Calculating CO2e'!B125</f>
        <v>4934466187.7252045</v>
      </c>
      <c r="BW24" s="452">
        <f>BV24*(BT24/BR24)</f>
        <v>60609136.681823142</v>
      </c>
      <c r="BX24" s="139">
        <f>BW24*J24</f>
        <v>44997392.331067897</v>
      </c>
      <c r="BY24" s="79">
        <f>C24</f>
        <v>2017</v>
      </c>
      <c r="BZ24" s="126">
        <f>BZ15</f>
        <v>4305000</v>
      </c>
      <c r="CA24" s="129">
        <f>IF(BZ24&gt;0,BZ24,0)</f>
        <v>4305000</v>
      </c>
      <c r="CB24" s="130">
        <f>CA24*J24</f>
        <v>3196115.0511378697</v>
      </c>
      <c r="CC24" s="140">
        <f>'Calculating CO2e'!B199*(BZ24/('Calculating CO2e'!F198*1000))</f>
        <v>0</v>
      </c>
      <c r="CD24" s="140">
        <f>J24*CC24</f>
        <v>0</v>
      </c>
      <c r="CE24" s="79">
        <f>C24</f>
        <v>2017</v>
      </c>
      <c r="CF24" s="126">
        <f>CF15</f>
        <v>14495000</v>
      </c>
      <c r="CG24" s="129">
        <f>IF(CF24&gt;0,CF24,0)</f>
        <v>14495000</v>
      </c>
      <c r="CH24" s="130">
        <f>CG24*J24</f>
        <v>10761367.634435173</v>
      </c>
      <c r="CI24" s="140">
        <f>'Calculating CO2e'!B191*CF24/('Calculating CO2e'!F190*1000)</f>
        <v>205882248.69532248</v>
      </c>
      <c r="CJ24" s="140">
        <f>J24*CI24</f>
        <v>152850953.26764929</v>
      </c>
      <c r="CK24" s="80"/>
      <c r="CL24" s="75"/>
      <c r="CM24" s="78">
        <f>C24</f>
        <v>2017</v>
      </c>
      <c r="CN24" s="128">
        <f>CN15</f>
        <v>102562000</v>
      </c>
      <c r="CO24" s="126">
        <f>CO15</f>
        <v>121217000</v>
      </c>
      <c r="CP24" s="131">
        <f>CP15</f>
        <v>1718000</v>
      </c>
      <c r="CQ24" s="131">
        <f>CO24+CP24</f>
        <v>122935000</v>
      </c>
      <c r="CR24" s="126">
        <f>CQ24-CN24</f>
        <v>20373000</v>
      </c>
      <c r="CS24" s="140">
        <f>G24+AB24+AK24+AT24+BC24+BL24+BW24+CC24+CI24</f>
        <v>16978176113.780853</v>
      </c>
      <c r="CT24" s="174">
        <f>CS24/CQ24</f>
        <v>138.10693548444993</v>
      </c>
      <c r="CU24" s="140">
        <f>CT24*F24</f>
        <v>7755347134.49792</v>
      </c>
      <c r="CV24" s="173"/>
      <c r="CZ24" s="2"/>
      <c r="DA24" s="87"/>
      <c r="DB24" s="2"/>
    </row>
    <row r="25" spans="1:106" ht="15.75" customHeight="1" thickBot="1" x14ac:dyDescent="0.3">
      <c r="B25" s="83"/>
      <c r="C25" s="94"/>
      <c r="D25" s="95"/>
      <c r="E25" s="84"/>
      <c r="F25" s="84"/>
      <c r="G25" s="84"/>
      <c r="H25" s="96"/>
      <c r="I25" s="84"/>
      <c r="J25" s="84"/>
      <c r="K25" s="84"/>
      <c r="L25" s="84"/>
      <c r="M25" s="84"/>
      <c r="N25" s="84"/>
      <c r="O25" s="84"/>
      <c r="P25" s="84"/>
      <c r="Q25" s="84"/>
      <c r="R25" s="84"/>
      <c r="S25" s="84"/>
      <c r="T25" s="85"/>
      <c r="U25" s="2"/>
      <c r="V25" s="83"/>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5"/>
      <c r="BQ25" s="83"/>
      <c r="BR25" s="84"/>
      <c r="BS25" s="84"/>
      <c r="BT25" s="84"/>
      <c r="BU25" s="84"/>
      <c r="BV25" s="84"/>
      <c r="BW25" s="84"/>
      <c r="BX25" s="84"/>
      <c r="BY25" s="84"/>
      <c r="BZ25" s="84"/>
      <c r="CA25" s="84"/>
      <c r="CB25" s="84"/>
      <c r="CC25" s="84"/>
      <c r="CD25" s="55"/>
      <c r="CE25" s="84"/>
      <c r="CF25" s="84"/>
      <c r="CG25" s="84"/>
      <c r="CH25" s="84"/>
      <c r="CI25" s="84"/>
      <c r="CJ25" s="55"/>
      <c r="CK25" s="85"/>
      <c r="CM25" s="83"/>
      <c r="CN25" s="84"/>
      <c r="CO25" s="84"/>
      <c r="CP25" s="84"/>
      <c r="CQ25" s="84"/>
      <c r="CR25" s="84"/>
      <c r="CS25" s="84"/>
      <c r="CT25" s="84"/>
      <c r="CU25" s="84"/>
      <c r="CV25" s="85"/>
      <c r="CZ25" s="2"/>
      <c r="DA25" s="87"/>
      <c r="DB25" s="2"/>
    </row>
    <row r="26" spans="1:106" s="31" customFormat="1" x14ac:dyDescent="0.2">
      <c r="A26" s="35"/>
      <c r="B26" s="35"/>
      <c r="P26"/>
      <c r="Q26"/>
      <c r="U26"/>
      <c r="V26"/>
      <c r="W26"/>
      <c r="X26"/>
      <c r="Y26"/>
      <c r="Z26"/>
      <c r="AA26"/>
      <c r="AB26"/>
      <c r="AC26"/>
      <c r="AD26"/>
      <c r="AE26"/>
      <c r="AF26"/>
      <c r="AG26"/>
      <c r="AH26"/>
    </row>
    <row r="27" spans="1:106" s="31" customFormat="1" ht="15" customHeight="1" thickBot="1" x14ac:dyDescent="0.25">
      <c r="A27" s="35"/>
      <c r="B27" s="35"/>
    </row>
    <row r="28" spans="1:106" ht="15" x14ac:dyDescent="0.25">
      <c r="B28" s="56" t="s">
        <v>533</v>
      </c>
      <c r="C28" s="57"/>
      <c r="D28" s="57"/>
      <c r="E28" s="57"/>
      <c r="F28" s="57"/>
      <c r="G28" s="57"/>
      <c r="H28" s="57"/>
      <c r="I28" s="57"/>
      <c r="J28" s="57"/>
      <c r="K28" s="57"/>
      <c r="L28" s="57"/>
      <c r="M28" s="57"/>
      <c r="N28" s="57"/>
      <c r="O28" s="57"/>
      <c r="P28" s="57"/>
      <c r="Q28" s="57"/>
      <c r="R28" s="57"/>
      <c r="S28" s="57"/>
      <c r="T28" s="58"/>
      <c r="U28" s="60"/>
      <c r="V28" s="56" t="s">
        <v>407</v>
      </c>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8"/>
      <c r="BQ28" s="56" t="s">
        <v>408</v>
      </c>
      <c r="BR28" s="57"/>
      <c r="BS28" s="57"/>
      <c r="BT28" s="57"/>
      <c r="BU28" s="57"/>
      <c r="BV28" s="57"/>
      <c r="BW28" s="57"/>
      <c r="BX28" s="57"/>
      <c r="BY28" s="57"/>
      <c r="BZ28" s="57"/>
      <c r="CA28" s="57"/>
      <c r="CB28" s="57"/>
      <c r="CC28" s="57"/>
      <c r="CD28" s="57"/>
      <c r="CE28" s="57"/>
      <c r="CF28" s="57"/>
      <c r="CG28" s="57"/>
      <c r="CH28" s="57"/>
      <c r="CI28" s="57"/>
      <c r="CJ28" s="57"/>
      <c r="CK28" s="58"/>
      <c r="CM28" s="56" t="s">
        <v>409</v>
      </c>
      <c r="CN28" s="57"/>
      <c r="CO28" s="57"/>
      <c r="CP28" s="57"/>
      <c r="CQ28" s="57"/>
      <c r="CR28" s="57"/>
      <c r="CS28" s="57"/>
      <c r="CT28" s="57"/>
      <c r="CU28" s="57"/>
      <c r="CV28" s="58"/>
    </row>
    <row r="29" spans="1:106" ht="15.75" thickBot="1" x14ac:dyDescent="0.3">
      <c r="B29" s="59"/>
      <c r="C29" s="2"/>
      <c r="D29" s="2"/>
      <c r="E29" s="2"/>
      <c r="F29" s="2"/>
      <c r="G29" s="2"/>
      <c r="H29" s="2"/>
      <c r="I29" s="2"/>
      <c r="J29" s="2"/>
      <c r="K29" s="2"/>
      <c r="L29" s="2"/>
      <c r="M29" s="2"/>
      <c r="N29" s="2"/>
      <c r="O29" s="2"/>
      <c r="P29" s="2"/>
      <c r="Q29" s="84"/>
      <c r="T29" s="85"/>
      <c r="U29" s="2"/>
      <c r="V29" s="61" t="s">
        <v>530</v>
      </c>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60"/>
      <c r="BQ29" s="61" t="s">
        <v>530</v>
      </c>
      <c r="BR29" s="2"/>
      <c r="BS29" s="2"/>
      <c r="BT29" s="2"/>
      <c r="BU29" s="2"/>
      <c r="BV29" s="2"/>
      <c r="BW29" s="2"/>
      <c r="BX29" s="2"/>
      <c r="BY29" s="2"/>
      <c r="BZ29" s="2"/>
      <c r="CA29" s="2"/>
      <c r="CB29" s="2"/>
      <c r="CC29" s="2"/>
      <c r="CD29" s="2"/>
      <c r="CE29" s="2"/>
      <c r="CF29" s="2"/>
      <c r="CG29" s="2"/>
      <c r="CH29" s="2"/>
      <c r="CI29" s="2"/>
      <c r="CJ29" s="2"/>
      <c r="CK29" s="60"/>
      <c r="CM29" s="59"/>
      <c r="CN29" s="2"/>
      <c r="CO29" s="2"/>
      <c r="CP29" s="2"/>
      <c r="CQ29" s="2"/>
      <c r="CR29" s="2"/>
      <c r="CS29" s="2"/>
      <c r="CT29" s="2"/>
      <c r="CU29" s="2"/>
      <c r="CV29" s="60"/>
    </row>
    <row r="30" spans="1:106" x14ac:dyDescent="0.2">
      <c r="B30" s="59"/>
      <c r="C30" s="2"/>
      <c r="D30" s="498" t="s">
        <v>411</v>
      </c>
      <c r="E30" s="499"/>
      <c r="F30" s="499"/>
      <c r="G30" s="500"/>
      <c r="H30" s="496" t="s">
        <v>412</v>
      </c>
      <c r="I30" s="498" t="s">
        <v>413</v>
      </c>
      <c r="J30" s="500"/>
      <c r="K30" s="498" t="s">
        <v>414</v>
      </c>
      <c r="L30" s="499"/>
      <c r="M30" s="500"/>
      <c r="N30" s="496" t="s">
        <v>415</v>
      </c>
      <c r="O30" s="498" t="s">
        <v>416</v>
      </c>
      <c r="P30" s="499"/>
      <c r="Q30" s="500"/>
      <c r="R30" s="496" t="s">
        <v>399</v>
      </c>
      <c r="S30" s="496" t="s">
        <v>417</v>
      </c>
      <c r="T30" s="496" t="s">
        <v>531</v>
      </c>
      <c r="V30" s="59"/>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60"/>
      <c r="BQ30" s="59"/>
      <c r="BR30" s="2"/>
      <c r="BS30" s="2"/>
      <c r="BT30" s="2"/>
      <c r="BU30" s="2"/>
      <c r="BV30" s="2"/>
      <c r="BW30" s="2"/>
      <c r="BX30" s="2"/>
      <c r="BY30" s="2"/>
      <c r="BZ30" s="2"/>
      <c r="CA30" s="2"/>
      <c r="CB30" s="2"/>
      <c r="CC30" s="2"/>
      <c r="CD30" s="2"/>
      <c r="CE30" s="2"/>
      <c r="CF30" s="2"/>
      <c r="CG30" s="2"/>
      <c r="CH30" s="2"/>
      <c r="CI30" s="2"/>
      <c r="CJ30" s="2"/>
      <c r="CK30" s="60"/>
      <c r="CM30" s="59"/>
      <c r="CN30" s="2"/>
      <c r="CO30" s="2"/>
      <c r="CP30" s="2"/>
      <c r="CQ30" s="2"/>
      <c r="CR30" s="2"/>
      <c r="CS30" s="2"/>
      <c r="CT30" s="2"/>
      <c r="CU30" s="2"/>
      <c r="CV30" s="60"/>
    </row>
    <row r="31" spans="1:106" ht="51" customHeight="1" thickBot="1" x14ac:dyDescent="0.3">
      <c r="B31" s="59"/>
      <c r="C31" s="2"/>
      <c r="D31" s="501"/>
      <c r="E31" s="502"/>
      <c r="F31" s="502"/>
      <c r="G31" s="503"/>
      <c r="H31" s="497"/>
      <c r="I31" s="504"/>
      <c r="J31" s="505"/>
      <c r="K31" s="501"/>
      <c r="L31" s="502"/>
      <c r="M31" s="503"/>
      <c r="N31" s="497"/>
      <c r="O31" s="501"/>
      <c r="P31" s="502"/>
      <c r="Q31" s="503"/>
      <c r="R31" s="497"/>
      <c r="S31" s="497"/>
      <c r="T31" s="497"/>
      <c r="V31" s="59"/>
      <c r="W31" s="62" t="s">
        <v>95</v>
      </c>
      <c r="X31" s="63"/>
      <c r="Y31" s="63"/>
      <c r="Z31" s="63"/>
      <c r="AA31" s="63"/>
      <c r="AB31" s="63"/>
      <c r="AC31" s="63"/>
      <c r="AD31" s="63"/>
      <c r="AE31" s="2"/>
      <c r="AF31" s="62" t="s">
        <v>101</v>
      </c>
      <c r="AG31" s="63"/>
      <c r="AH31" s="63"/>
      <c r="AI31" s="63"/>
      <c r="AJ31" s="63"/>
      <c r="AK31" s="63"/>
      <c r="AL31" s="63"/>
      <c r="AM31" s="63"/>
      <c r="AN31" s="2"/>
      <c r="AO31" s="62" t="s">
        <v>418</v>
      </c>
      <c r="AP31" s="63"/>
      <c r="AQ31" s="63"/>
      <c r="AR31" s="63"/>
      <c r="AS31" s="63"/>
      <c r="AT31" s="63"/>
      <c r="AU31" s="63"/>
      <c r="AV31" s="63"/>
      <c r="AW31" s="2"/>
      <c r="AX31" s="62" t="s">
        <v>46</v>
      </c>
      <c r="AY31" s="63"/>
      <c r="AZ31" s="63"/>
      <c r="BA31" s="63"/>
      <c r="BB31" s="63"/>
      <c r="BC31" s="63"/>
      <c r="BD31" s="63"/>
      <c r="BE31" s="63"/>
      <c r="BF31" s="2"/>
      <c r="BG31" s="62" t="s">
        <v>140</v>
      </c>
      <c r="BH31" s="63"/>
      <c r="BI31" s="63"/>
      <c r="BJ31" s="63"/>
      <c r="BK31" s="63"/>
      <c r="BL31" s="63"/>
      <c r="BM31" s="63"/>
      <c r="BN31" s="63"/>
      <c r="BO31" s="60"/>
      <c r="BQ31" s="59"/>
      <c r="BR31" s="62" t="s">
        <v>62</v>
      </c>
      <c r="BS31" s="63"/>
      <c r="BT31" s="63"/>
      <c r="BU31" s="63"/>
      <c r="BV31" s="62"/>
      <c r="BW31" s="62"/>
      <c r="BX31" s="63"/>
      <c r="BY31" s="2"/>
      <c r="BZ31" s="62" t="s">
        <v>419</v>
      </c>
      <c r="CA31" s="62"/>
      <c r="CB31" s="62"/>
      <c r="CC31" s="63"/>
      <c r="CD31" s="63"/>
      <c r="CE31" s="2"/>
      <c r="CF31" s="62" t="s">
        <v>272</v>
      </c>
      <c r="CG31" s="62"/>
      <c r="CH31" s="62"/>
      <c r="CI31" s="63"/>
      <c r="CJ31" s="63"/>
      <c r="CK31" s="60"/>
      <c r="CM31" s="59"/>
      <c r="CN31" s="64" t="s">
        <v>420</v>
      </c>
      <c r="CO31" s="65"/>
      <c r="CP31" s="66"/>
      <c r="CQ31" s="66"/>
      <c r="CR31" s="66"/>
      <c r="CS31" s="66"/>
      <c r="CT31" s="67"/>
      <c r="CU31" s="2"/>
      <c r="CV31" s="68"/>
    </row>
    <row r="32" spans="1:106" ht="93" customHeight="1" x14ac:dyDescent="0.2">
      <c r="B32" s="49"/>
      <c r="C32" s="153" t="s">
        <v>448</v>
      </c>
      <c r="D32" s="71" t="s">
        <v>421</v>
      </c>
      <c r="E32" s="72" t="s">
        <v>422</v>
      </c>
      <c r="F32" s="70" t="s">
        <v>423</v>
      </c>
      <c r="G32" s="151" t="s">
        <v>532</v>
      </c>
      <c r="H32" s="156" t="s">
        <v>424</v>
      </c>
      <c r="I32" s="71" t="s">
        <v>425</v>
      </c>
      <c r="J32" s="151" t="s">
        <v>426</v>
      </c>
      <c r="K32" s="152" t="s">
        <v>427</v>
      </c>
      <c r="L32" s="152" t="s">
        <v>428</v>
      </c>
      <c r="M32" s="152" t="s">
        <v>429</v>
      </c>
      <c r="N32" s="71" t="s">
        <v>208</v>
      </c>
      <c r="O32" s="71" t="s">
        <v>223</v>
      </c>
      <c r="P32" s="72" t="s">
        <v>224</v>
      </c>
      <c r="Q32" s="151" t="s">
        <v>225</v>
      </c>
      <c r="R32" s="152" t="s">
        <v>209</v>
      </c>
      <c r="S32" s="153" t="s">
        <v>210</v>
      </c>
      <c r="T32" s="154" t="s">
        <v>233</v>
      </c>
      <c r="U32" s="31"/>
      <c r="V32" s="158"/>
      <c r="W32" s="93" t="s">
        <v>430</v>
      </c>
      <c r="X32" s="93" t="s">
        <v>431</v>
      </c>
      <c r="Y32" s="73" t="s">
        <v>432</v>
      </c>
      <c r="Z32" s="93" t="s">
        <v>433</v>
      </c>
      <c r="AA32" s="93" t="s">
        <v>434</v>
      </c>
      <c r="AB32" s="93" t="s">
        <v>211</v>
      </c>
      <c r="AC32" s="93" t="s">
        <v>212</v>
      </c>
      <c r="AD32" s="93" t="s">
        <v>213</v>
      </c>
      <c r="AE32" s="73"/>
      <c r="AF32" s="93" t="s">
        <v>430</v>
      </c>
      <c r="AG32" s="93" t="s">
        <v>431</v>
      </c>
      <c r="AH32" s="73" t="s">
        <v>432</v>
      </c>
      <c r="AI32" s="93" t="s">
        <v>433</v>
      </c>
      <c r="AJ32" s="93" t="s">
        <v>434</v>
      </c>
      <c r="AK32" s="93" t="s">
        <v>211</v>
      </c>
      <c r="AL32" s="93" t="s">
        <v>212</v>
      </c>
      <c r="AM32" s="93" t="s">
        <v>213</v>
      </c>
      <c r="AN32" s="73"/>
      <c r="AO32" s="93" t="s">
        <v>430</v>
      </c>
      <c r="AP32" s="93" t="s">
        <v>431</v>
      </c>
      <c r="AQ32" s="73" t="s">
        <v>432</v>
      </c>
      <c r="AR32" s="93" t="s">
        <v>433</v>
      </c>
      <c r="AS32" s="93" t="s">
        <v>434</v>
      </c>
      <c r="AT32" s="93" t="s">
        <v>211</v>
      </c>
      <c r="AU32" s="93" t="s">
        <v>212</v>
      </c>
      <c r="AV32" s="93" t="s">
        <v>213</v>
      </c>
      <c r="AW32" s="73"/>
      <c r="AX32" s="93" t="s">
        <v>430</v>
      </c>
      <c r="AY32" s="93" t="s">
        <v>431</v>
      </c>
      <c r="AZ32" s="73" t="s">
        <v>432</v>
      </c>
      <c r="BA32" s="93" t="s">
        <v>433</v>
      </c>
      <c r="BB32" s="93" t="s">
        <v>434</v>
      </c>
      <c r="BC32" s="93" t="s">
        <v>211</v>
      </c>
      <c r="BD32" s="93" t="s">
        <v>212</v>
      </c>
      <c r="BE32" s="93" t="s">
        <v>213</v>
      </c>
      <c r="BF32" s="73"/>
      <c r="BG32" s="93" t="s">
        <v>430</v>
      </c>
      <c r="BH32" s="93" t="s">
        <v>431</v>
      </c>
      <c r="BI32" s="73" t="s">
        <v>432</v>
      </c>
      <c r="BJ32" s="93" t="s">
        <v>433</v>
      </c>
      <c r="BK32" s="93" t="s">
        <v>434</v>
      </c>
      <c r="BL32" s="93" t="s">
        <v>211</v>
      </c>
      <c r="BM32" s="93" t="s">
        <v>212</v>
      </c>
      <c r="BN32" s="93" t="s">
        <v>213</v>
      </c>
      <c r="BO32" s="159"/>
      <c r="BP32" s="31"/>
      <c r="BQ32" s="49"/>
      <c r="BR32" s="93" t="s">
        <v>435</v>
      </c>
      <c r="BS32" s="93" t="s">
        <v>436</v>
      </c>
      <c r="BT32" s="93" t="s">
        <v>437</v>
      </c>
      <c r="BU32" s="93" t="s">
        <v>438</v>
      </c>
      <c r="BV32" s="93" t="s">
        <v>214</v>
      </c>
      <c r="BW32" s="93" t="s">
        <v>212</v>
      </c>
      <c r="BX32" s="93" t="s">
        <v>213</v>
      </c>
      <c r="BY32" s="35"/>
      <c r="BZ32" s="93" t="s">
        <v>436</v>
      </c>
      <c r="CA32" s="93" t="s">
        <v>437</v>
      </c>
      <c r="CB32" s="93" t="s">
        <v>439</v>
      </c>
      <c r="CC32" s="93" t="s">
        <v>212</v>
      </c>
      <c r="CD32" s="93" t="s">
        <v>234</v>
      </c>
      <c r="CE32" s="35"/>
      <c r="CF32" s="93" t="s">
        <v>436</v>
      </c>
      <c r="CG32" s="93" t="s">
        <v>437</v>
      </c>
      <c r="CH32" s="93" t="s">
        <v>440</v>
      </c>
      <c r="CI32" s="93" t="s">
        <v>212</v>
      </c>
      <c r="CJ32" s="93" t="s">
        <v>234</v>
      </c>
      <c r="CK32" s="159"/>
      <c r="CL32" s="31"/>
      <c r="CM32" s="49"/>
      <c r="CN32" s="74" t="s">
        <v>441</v>
      </c>
      <c r="CO32" s="74" t="s">
        <v>206</v>
      </c>
      <c r="CP32" s="74" t="s">
        <v>442</v>
      </c>
      <c r="CQ32" s="74" t="s">
        <v>443</v>
      </c>
      <c r="CR32" s="160" t="s">
        <v>444</v>
      </c>
      <c r="CS32" s="74" t="s">
        <v>215</v>
      </c>
      <c r="CT32" s="171" t="s">
        <v>238</v>
      </c>
      <c r="CU32" s="93" t="s">
        <v>216</v>
      </c>
      <c r="CV32" s="172"/>
    </row>
    <row r="33" spans="1:100" ht="13.5" thickBot="1" x14ac:dyDescent="0.25">
      <c r="B33" s="185"/>
      <c r="C33" s="186">
        <f>C15</f>
        <v>2017</v>
      </c>
      <c r="D33" s="122">
        <f>'ISO load-generation-imports'!H5*1000</f>
        <v>33775000</v>
      </c>
      <c r="E33" s="123">
        <f>'ISO load-generation-imports'!H16*1000</f>
        <v>55369900</v>
      </c>
      <c r="F33" s="123">
        <f>E33+((E33/CO33)*CP33)</f>
        <v>56154653.691313922</v>
      </c>
      <c r="G33" s="133">
        <f>'Calculating CO2e'!B4+'Calculating CO2e'!B19</f>
        <v>28941796568.086205</v>
      </c>
      <c r="H33" s="124">
        <f>F33-(D33)</f>
        <v>22379653.691313922</v>
      </c>
      <c r="I33" s="136">
        <f>SUM(H33,(IF(W33&lt;Y33,Y33-W33,0)),(IF(AF33&lt;AH33,AH33-AF33,0)),(IF(AO33&lt;AQ33,AQ33-AO33,0)),(IF(AX33&lt;AZ33,AZ33-AX33,0)),(IF(BG33&lt;BI33,BI33-BG33,0)),(IF(BS33&lt;0,(BS33*-1),0)),(IF(BZ33&lt;0,(BZ33*-1),0)),(IF(CF33&lt;0,(CF33*-1),0)))</f>
        <v>30144224.347245023</v>
      </c>
      <c r="J33" s="135">
        <f>H33/I33</f>
        <v>0.74241929178580013</v>
      </c>
      <c r="K33" s="201">
        <f>SUM(AA33,AJ33,AS33,BB33,BK33)</f>
        <v>7254719.8260846054</v>
      </c>
      <c r="L33" s="201">
        <f>SUM(BU33,CB33,CH33)</f>
        <v>15125308.231552105</v>
      </c>
      <c r="M33" s="201">
        <f>K33+L33</f>
        <v>22380028.057636712</v>
      </c>
      <c r="N33" s="187">
        <f>SUM(AD33,AM33,AV33,BE33,BN33)</f>
        <v>3853401770.9645472</v>
      </c>
      <c r="O33" s="310">
        <f>BX33</f>
        <v>510759318.71153003</v>
      </c>
      <c r="P33" s="188">
        <f>SUM(CD33+CJ33)</f>
        <v>2399789179.5241141</v>
      </c>
      <c r="Q33" s="142">
        <f>O33+P33</f>
        <v>2910548498.2356443</v>
      </c>
      <c r="R33" s="143">
        <f>N33+Q33</f>
        <v>6763950269.2001915</v>
      </c>
      <c r="S33" s="144">
        <f>G33+R33</f>
        <v>35705746837.286392</v>
      </c>
      <c r="T33" s="189">
        <f>S33/F33</f>
        <v>635.84662160973141</v>
      </c>
      <c r="U33" s="190"/>
      <c r="V33" s="191">
        <f>C33</f>
        <v>2017</v>
      </c>
      <c r="W33" s="128">
        <f>'ISO load-generation-imports'!C5*1000</f>
        <v>8670400</v>
      </c>
      <c r="X33" s="126">
        <f>'ISO load-generation-imports'!C16*1000</f>
        <v>11486100</v>
      </c>
      <c r="Y33" s="126">
        <f>X33+((X33/CO33)*CP33)</f>
        <v>11648891.685984639</v>
      </c>
      <c r="Z33" s="126">
        <f>IF(W33&gt;Y33,W33-Y33,0)</f>
        <v>0</v>
      </c>
      <c r="AA33" s="126">
        <f>Z33*J33</f>
        <v>0</v>
      </c>
      <c r="AB33" s="139">
        <f>('Calculating CO2e'!B57+'Calculating CO2e'!B72)*AA$7</f>
        <v>5802258301.3163509</v>
      </c>
      <c r="AC33" s="193">
        <f>AB33*(Z33/W33)</f>
        <v>0</v>
      </c>
      <c r="AD33" s="193">
        <f>AC33*J33</f>
        <v>0</v>
      </c>
      <c r="AE33" s="194">
        <f>C33</f>
        <v>2017</v>
      </c>
      <c r="AF33" s="128">
        <f>'ISO load-generation-imports'!D5*1000</f>
        <v>17770000</v>
      </c>
      <c r="AG33" s="126">
        <f>'ISO load-generation-imports'!D16*1000</f>
        <v>11589000</v>
      </c>
      <c r="AH33" s="126">
        <f>AG33+((AG33/CO33)*CP33)</f>
        <v>11753250.080434263</v>
      </c>
      <c r="AI33" s="126">
        <f>IF(AF33&gt;AH33,AF33-AH33,0)</f>
        <v>6016749.9195657372</v>
      </c>
      <c r="AJ33" s="126">
        <f>AI33*J33</f>
        <v>4466951.2141362643</v>
      </c>
      <c r="AK33" s="139">
        <f>'Calculating CO2e'!B83+'Calculating CO2e'!B98</f>
        <v>9078291497.6274376</v>
      </c>
      <c r="AL33" s="140">
        <f>AK33*(AI33/AF33)</f>
        <v>3073821589.0908389</v>
      </c>
      <c r="AM33" s="140">
        <f>AL33*J33</f>
        <v>2282064447.2487235</v>
      </c>
      <c r="AN33" s="194">
        <f>C33</f>
        <v>2017</v>
      </c>
      <c r="AO33" s="128">
        <f>'ISO load-generation-imports'!E5*1000</f>
        <v>1409700</v>
      </c>
      <c r="AP33" s="126">
        <f>'ISO load-generation-imports'!E16*1000</f>
        <v>5484400</v>
      </c>
      <c r="AQ33" s="126">
        <f>AP33+((AP33/CO33)*CP33)</f>
        <v>5562130.0147669055</v>
      </c>
      <c r="AR33" s="126">
        <f>IF(AO33&gt;AQ33,AO33-AQ33,0)</f>
        <v>0</v>
      </c>
      <c r="AS33" s="126">
        <f>AR33*J33</f>
        <v>0</v>
      </c>
      <c r="AT33" s="139">
        <f>'Calculating CO2e'!B164+'Calculating CO2e'!B179</f>
        <v>1299930670.8498635</v>
      </c>
      <c r="AU33" s="193">
        <f>AT33*(AR33/AO33)</f>
        <v>0</v>
      </c>
      <c r="AV33" s="193">
        <f>AU33*J33</f>
        <v>0</v>
      </c>
      <c r="AW33" s="194">
        <f>C33</f>
        <v>2017</v>
      </c>
      <c r="AX33" s="128">
        <f>'ISO load-generation-imports'!F5*1000</f>
        <v>33481300.000000004</v>
      </c>
      <c r="AY33" s="126">
        <f>'ISO load-generation-imports'!F16*1000</f>
        <v>29310900</v>
      </c>
      <c r="AZ33" s="126">
        <f>AY33+((AY33/CO33)*CP33)</f>
        <v>29726321.320441853</v>
      </c>
      <c r="BA33" s="126">
        <f>IF(AX33&gt;AZ33,AX33-AZ33,0)</f>
        <v>3754978.6795581505</v>
      </c>
      <c r="BB33" s="126">
        <f>BA33*J33</f>
        <v>2787768.6119483411</v>
      </c>
      <c r="BC33" s="139">
        <f>'Calculating CO2e'!B30+'Calculating CO2e'!B46</f>
        <v>18871873408.373653</v>
      </c>
      <c r="BD33" s="140">
        <f>BC33*(BA33/AX33)</f>
        <v>2116509284.0410457</v>
      </c>
      <c r="BE33" s="140">
        <f>BD33*J33</f>
        <v>1571337323.7158239</v>
      </c>
      <c r="BF33" s="194">
        <f>C33</f>
        <v>2017</v>
      </c>
      <c r="BG33" s="128">
        <f>'ISO load-generation-imports'!G5*1000</f>
        <v>7455800</v>
      </c>
      <c r="BH33" s="126">
        <f>'ISO load-generation-imports'!G16*1000</f>
        <v>7976400</v>
      </c>
      <c r="BI33" s="126">
        <f>BH33+((BH33/CO33)*CP33)</f>
        <v>8089448.9551795544</v>
      </c>
      <c r="BJ33" s="126">
        <f>IF(BG33&gt;BI33,BG33-BI33,0)</f>
        <v>0</v>
      </c>
      <c r="BK33" s="126">
        <f>BJ33*J33</f>
        <v>0</v>
      </c>
      <c r="BL33" s="139">
        <f>'Calculating CO2e'!B138+'Calculating CO2e'!B153</f>
        <v>6662921324.5017481</v>
      </c>
      <c r="BM33" s="193">
        <f>BL33*(BJ33/BG33)</f>
        <v>0</v>
      </c>
      <c r="BN33" s="193">
        <f>BM33*J33</f>
        <v>0</v>
      </c>
      <c r="BO33" s="195"/>
      <c r="BP33" s="190"/>
      <c r="BQ33" s="191">
        <f>C33</f>
        <v>2017</v>
      </c>
      <c r="BR33" s="196">
        <f>BR15</f>
        <v>128065102.69299988</v>
      </c>
      <c r="BS33" s="126">
        <f>'ISO load-generation-imports'!D12*1000</f>
        <v>1573000</v>
      </c>
      <c r="BT33" s="126">
        <f>IF(BS33&gt;0,BS33,0)</f>
        <v>1573000</v>
      </c>
      <c r="BU33" s="126">
        <f>BT33*J33</f>
        <v>1167825.5459790635</v>
      </c>
      <c r="BV33" s="139">
        <f>'Calculating CO2e'!B110+'Calculating CO2e'!B125</f>
        <v>56010458777.351837</v>
      </c>
      <c r="BW33" s="452">
        <f>BV33*(BT33/BR33)</f>
        <v>687966118.82614207</v>
      </c>
      <c r="BX33" s="139">
        <f>BW33*J33</f>
        <v>510759318.71153003</v>
      </c>
      <c r="BY33" s="194">
        <f>C33</f>
        <v>2017</v>
      </c>
      <c r="BZ33" s="126">
        <f>'ISO load-generation-imports'!C12*1000</f>
        <v>4305000</v>
      </c>
      <c r="CA33" s="197">
        <f>IF(BZ33&gt;0,BZ33,0)</f>
        <v>4305000</v>
      </c>
      <c r="CB33" s="197">
        <f>CA33*J33</f>
        <v>3196115.0511378697</v>
      </c>
      <c r="CC33" s="140">
        <f>('Calculating CO2e'!B198+'Calculating CO2e'!B199)*(BZ15/('Calculating CO2e'!F198*1000))</f>
        <v>2985833808.3011618</v>
      </c>
      <c r="CD33" s="193">
        <f>J33*CC33</f>
        <v>2216740621.3490472</v>
      </c>
      <c r="CE33" s="194">
        <f>C33</f>
        <v>2017</v>
      </c>
      <c r="CF33" s="126">
        <f>'ISO load-generation-imports'!E12*1000</f>
        <v>14495000</v>
      </c>
      <c r="CG33" s="197">
        <f>IF(CF33&gt;0,CF33,0)</f>
        <v>14495000</v>
      </c>
      <c r="CH33" s="197">
        <f>CG33*J33</f>
        <v>10761367.634435173</v>
      </c>
      <c r="CI33" s="140">
        <f>('Calculating CO2e'!B190+'Calculating CO2e'!B191)*CF15/('Calculating CO2e'!F190*1000)</f>
        <v>246556844.89928293</v>
      </c>
      <c r="CJ33" s="193">
        <f>J33*CI33</f>
        <v>183048558.17506701</v>
      </c>
      <c r="CK33" s="195"/>
      <c r="CL33" s="190"/>
      <c r="CM33" s="191">
        <f>C33</f>
        <v>2017</v>
      </c>
      <c r="CN33" s="192">
        <f>'ISO load-generation-imports'!B5*1000</f>
        <v>102562000</v>
      </c>
      <c r="CO33" s="126">
        <f>'ISO load-generation-imports'!B16*1000</f>
        <v>121217000</v>
      </c>
      <c r="CP33" s="198">
        <f>'ISO load-generation-imports'!D9*1000</f>
        <v>1718000</v>
      </c>
      <c r="CQ33" s="198">
        <f>CO33+CP33</f>
        <v>122935000</v>
      </c>
      <c r="CR33" s="126">
        <f>CQ33-CN33</f>
        <v>20373000</v>
      </c>
      <c r="CS33" s="193">
        <f>G33+AB33+AK33+AT33+BC33+BL33+BW33+CC33+CI33</f>
        <v>74577428542.781845</v>
      </c>
      <c r="CT33" s="199">
        <f>CS33/CQ33</f>
        <v>606.64113997463573</v>
      </c>
      <c r="CU33" s="193">
        <f>CT33*F33</f>
        <v>34065723130.179565</v>
      </c>
      <c r="CV33" s="200"/>
    </row>
    <row r="34" spans="1:100" ht="13.5" thickBot="1" x14ac:dyDescent="0.25">
      <c r="B34" s="83"/>
      <c r="C34" s="84"/>
      <c r="D34" s="84"/>
      <c r="E34" s="84"/>
      <c r="F34" s="84"/>
      <c r="G34" s="84"/>
      <c r="H34" s="84"/>
      <c r="I34" s="84"/>
      <c r="J34" s="84"/>
      <c r="K34" s="84"/>
      <c r="L34" s="84"/>
      <c r="M34" s="84"/>
      <c r="N34" s="84"/>
      <c r="O34" s="84"/>
      <c r="P34" s="84"/>
      <c r="Q34" s="202"/>
      <c r="R34" s="202"/>
      <c r="S34" s="84"/>
      <c r="T34" s="204"/>
      <c r="U34" s="2"/>
      <c r="V34" s="83"/>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5"/>
      <c r="BQ34" s="83"/>
      <c r="BR34" s="84"/>
      <c r="BS34" s="84"/>
      <c r="BT34" s="84"/>
      <c r="BU34" s="84"/>
      <c r="BV34" s="84"/>
      <c r="BW34" s="84"/>
      <c r="BX34" s="84"/>
      <c r="BY34" s="84"/>
      <c r="BZ34" s="84"/>
      <c r="CA34" s="84"/>
      <c r="CB34" s="84"/>
      <c r="CC34" s="84"/>
      <c r="CD34" s="55"/>
      <c r="CE34" s="84"/>
      <c r="CF34" s="84"/>
      <c r="CG34" s="84"/>
      <c r="CH34" s="84"/>
      <c r="CI34" s="84"/>
      <c r="CJ34" s="55"/>
      <c r="CK34" s="85"/>
      <c r="CM34" s="83"/>
      <c r="CN34" s="84"/>
      <c r="CO34" s="84"/>
      <c r="CP34" s="84"/>
      <c r="CQ34" s="84"/>
      <c r="CR34" s="84"/>
      <c r="CS34" s="55"/>
      <c r="CT34" s="55"/>
      <c r="CU34" s="84"/>
      <c r="CV34" s="85"/>
    </row>
    <row r="35" spans="1:100" s="35" customFormat="1" ht="13.5" x14ac:dyDescent="0.25">
      <c r="C35"/>
      <c r="D35"/>
      <c r="E35"/>
      <c r="F35"/>
      <c r="G35" s="100"/>
      <c r="H35" s="100"/>
      <c r="I35" s="100"/>
      <c r="J35" s="100"/>
      <c r="K35" s="100"/>
      <c r="L35" s="100"/>
      <c r="M35" s="100"/>
      <c r="N35" s="100"/>
      <c r="O35" s="100"/>
      <c r="V35" s="203"/>
    </row>
    <row r="36" spans="1:100" s="35" customFormat="1" ht="13.5" x14ac:dyDescent="0.25">
      <c r="C36" s="100"/>
      <c r="D36" s="100"/>
      <c r="E36" s="286"/>
      <c r="F36" s="468" t="s">
        <v>2490</v>
      </c>
      <c r="G36" s="214"/>
      <c r="H36" s="263"/>
      <c r="I36" s="286"/>
      <c r="J36" s="286"/>
      <c r="K36" s="286"/>
      <c r="L36" s="286"/>
      <c r="M36" s="286"/>
      <c r="N36" s="286"/>
      <c r="O36" s="100"/>
      <c r="P36" s="100"/>
      <c r="Q36" s="100"/>
    </row>
    <row r="37" spans="1:100" s="35" customFormat="1" x14ac:dyDescent="0.2">
      <c r="F37" s="212"/>
      <c r="G37" s="214"/>
      <c r="I37" s="423"/>
      <c r="P37" s="213"/>
      <c r="R37" s="213"/>
      <c r="U37" s="31"/>
      <c r="V37" s="31"/>
      <c r="W37" s="31"/>
      <c r="X37" s="31"/>
      <c r="Y37" s="31"/>
      <c r="Z37" s="31"/>
      <c r="AA37" s="31"/>
      <c r="AB37" s="31"/>
      <c r="AC37" s="31"/>
      <c r="AD37" s="31"/>
      <c r="AE37" s="31"/>
      <c r="AF37" s="31"/>
      <c r="AG37" s="31"/>
      <c r="AH37" s="31"/>
    </row>
    <row r="38" spans="1:100" s="35" customFormat="1" x14ac:dyDescent="0.2">
      <c r="F38" s="226" t="s">
        <v>1255</v>
      </c>
      <c r="G38" s="227" t="s">
        <v>1256</v>
      </c>
      <c r="H38" s="462">
        <v>213185</v>
      </c>
      <c r="I38" s="263"/>
      <c r="O38" s="212"/>
      <c r="P38" s="214"/>
      <c r="U38" s="31"/>
      <c r="V38" s="31"/>
      <c r="W38" s="31"/>
      <c r="X38" s="31"/>
      <c r="Y38" s="31"/>
      <c r="Z38" s="31"/>
      <c r="AA38" s="31"/>
      <c r="AB38" s="31"/>
      <c r="AC38" s="31"/>
      <c r="AD38" s="31"/>
      <c r="AE38" s="31"/>
      <c r="AF38" s="31"/>
      <c r="AG38" s="31"/>
      <c r="AH38" s="31"/>
    </row>
    <row r="39" spans="1:100" s="35" customFormat="1" ht="13.5" thickBot="1" x14ac:dyDescent="0.25">
      <c r="E39" s="424"/>
      <c r="F39" s="236"/>
      <c r="G39" s="256" t="s">
        <v>1489</v>
      </c>
      <c r="H39" s="463">
        <v>674845</v>
      </c>
      <c r="I39" s="263"/>
      <c r="O39" s="257"/>
      <c r="P39" s="256"/>
      <c r="Q39" s="256"/>
      <c r="Z39" s="31"/>
      <c r="AA39" s="31"/>
      <c r="AB39" s="31"/>
      <c r="AC39" s="31"/>
      <c r="AD39" s="31"/>
      <c r="AE39" s="31"/>
      <c r="AF39" s="31"/>
      <c r="AG39" s="31"/>
      <c r="AH39" s="31"/>
    </row>
    <row r="40" spans="1:100" s="35" customFormat="1" ht="16.5" customHeight="1" thickBot="1" x14ac:dyDescent="0.5">
      <c r="A40" s="242"/>
      <c r="B40" s="242"/>
      <c r="C40" s="242"/>
      <c r="D40" s="242"/>
      <c r="E40" s="242"/>
      <c r="F40" s="229"/>
      <c r="G40" s="230" t="s">
        <v>1260</v>
      </c>
      <c r="H40" s="295">
        <f>SUM(H38:H39)</f>
        <v>888030</v>
      </c>
      <c r="I40" s="241"/>
      <c r="J40" s="100"/>
      <c r="K40" s="222" t="s">
        <v>2496</v>
      </c>
      <c r="L40" s="215" t="s">
        <v>1257</v>
      </c>
      <c r="M40" s="216" t="s">
        <v>1258</v>
      </c>
      <c r="O40" s="277"/>
      <c r="P40" s="257"/>
      <c r="Q40" s="225"/>
      <c r="R40" s="241"/>
    </row>
    <row r="41" spans="1:100" s="35" customFormat="1" ht="14.25" x14ac:dyDescent="0.3">
      <c r="F41" s="232"/>
      <c r="G41" s="225" t="s">
        <v>1276</v>
      </c>
      <c r="H41" s="233">
        <v>460109</v>
      </c>
      <c r="K41" s="217" t="s">
        <v>1259</v>
      </c>
      <c r="L41" s="297">
        <f>T15</f>
        <v>535.33913427660377</v>
      </c>
      <c r="M41" s="298">
        <f>CT15</f>
        <v>468.5342044901858</v>
      </c>
      <c r="O41" s="242"/>
      <c r="P41" s="225"/>
      <c r="Q41" s="256"/>
    </row>
    <row r="42" spans="1:100" s="35" customFormat="1" ht="14.25" x14ac:dyDescent="0.3">
      <c r="F42" s="234"/>
      <c r="G42" s="235" t="s">
        <v>1277</v>
      </c>
      <c r="H42" s="228">
        <v>568</v>
      </c>
      <c r="K42" s="217" t="s">
        <v>1261</v>
      </c>
      <c r="L42" s="297">
        <f>T24</f>
        <v>100.50748733312777</v>
      </c>
      <c r="M42" s="298">
        <f>CT24</f>
        <v>138.10693548444993</v>
      </c>
      <c r="O42" s="242"/>
      <c r="P42" s="225"/>
      <c r="Q42" s="256"/>
      <c r="S42" s="263"/>
    </row>
    <row r="43" spans="1:100" s="35" customFormat="1" ht="14.25" x14ac:dyDescent="0.3">
      <c r="F43" s="234" t="s">
        <v>1263</v>
      </c>
      <c r="G43" s="225" t="s">
        <v>1286</v>
      </c>
      <c r="H43" s="233">
        <v>1156100</v>
      </c>
      <c r="I43" s="36"/>
      <c r="K43" s="219" t="s">
        <v>1262</v>
      </c>
      <c r="L43" s="299">
        <f>L41+L42</f>
        <v>635.84662160973153</v>
      </c>
      <c r="M43" s="300">
        <f>M41+M42</f>
        <v>606.64113997463573</v>
      </c>
      <c r="O43" s="242"/>
      <c r="P43" s="225"/>
      <c r="Q43" s="256"/>
      <c r="R43" s="36"/>
      <c r="S43" s="278"/>
      <c r="T43" s="279"/>
      <c r="U43" s="279"/>
    </row>
    <row r="44" spans="1:100" s="35" customFormat="1" x14ac:dyDescent="0.2">
      <c r="F44" s="236" t="s">
        <v>1264</v>
      </c>
      <c r="G44" s="235" t="s">
        <v>1278</v>
      </c>
      <c r="H44" s="228">
        <v>6151</v>
      </c>
      <c r="L44" s="36"/>
      <c r="M44" s="36"/>
      <c r="O44" s="277"/>
      <c r="P44" s="257"/>
      <c r="Q44" s="225"/>
      <c r="S44" s="280"/>
      <c r="T44" s="281"/>
      <c r="U44" s="281"/>
    </row>
    <row r="45" spans="1:100" s="35" customFormat="1" x14ac:dyDescent="0.2">
      <c r="F45" s="234" t="s">
        <v>1265</v>
      </c>
      <c r="G45" s="225" t="s">
        <v>101</v>
      </c>
      <c r="H45" s="233">
        <v>1372475</v>
      </c>
      <c r="L45" s="36"/>
      <c r="M45" s="36"/>
      <c r="O45" s="242"/>
      <c r="P45" s="225"/>
      <c r="Q45" s="256"/>
      <c r="S45" s="221"/>
    </row>
    <row r="46" spans="1:100" s="35" customFormat="1" ht="16.5" x14ac:dyDescent="0.45">
      <c r="F46" s="234"/>
      <c r="G46" s="235" t="s">
        <v>1493</v>
      </c>
      <c r="H46" s="228">
        <v>5382</v>
      </c>
      <c r="K46" s="222" t="s">
        <v>2497</v>
      </c>
      <c r="L46" s="450" t="s">
        <v>1257</v>
      </c>
      <c r="M46" s="451" t="s">
        <v>1258</v>
      </c>
      <c r="O46" s="242"/>
      <c r="P46" s="225"/>
      <c r="Q46" s="256"/>
      <c r="S46" s="221"/>
    </row>
    <row r="47" spans="1:100" s="35" customFormat="1" ht="14.25" customHeight="1" x14ac:dyDescent="0.3">
      <c r="F47" s="234"/>
      <c r="G47" s="225" t="s">
        <v>140</v>
      </c>
      <c r="H47" s="233">
        <v>0</v>
      </c>
      <c r="K47" s="217" t="s">
        <v>1270</v>
      </c>
      <c r="L47" s="297">
        <f>T65</f>
        <v>579.8667301326102</v>
      </c>
      <c r="M47" s="298">
        <f>CT65</f>
        <v>486.38936186010318</v>
      </c>
      <c r="O47" s="242"/>
      <c r="P47" s="225"/>
      <c r="Q47" s="256"/>
      <c r="S47" s="221"/>
    </row>
    <row r="48" spans="1:100" s="35" customFormat="1" ht="14.25" customHeight="1" x14ac:dyDescent="0.3">
      <c r="F48" s="234"/>
      <c r="G48" s="235" t="s">
        <v>1369</v>
      </c>
      <c r="H48" s="228">
        <v>0</v>
      </c>
      <c r="K48" s="217" t="s">
        <v>1272</v>
      </c>
      <c r="L48" s="297">
        <f>T74</f>
        <v>108.55914027023621</v>
      </c>
      <c r="M48" s="298">
        <f>CT74</f>
        <v>143.36318208597382</v>
      </c>
      <c r="O48" s="262"/>
      <c r="P48" s="225"/>
      <c r="Q48" s="256"/>
      <c r="S48" s="221"/>
    </row>
    <row r="49" spans="2:123" s="35" customFormat="1" ht="14.25" x14ac:dyDescent="0.3">
      <c r="C49"/>
      <c r="F49" s="234"/>
      <c r="G49" s="225" t="s">
        <v>94</v>
      </c>
      <c r="H49" s="233">
        <v>62399</v>
      </c>
      <c r="I49" s="100"/>
      <c r="J49" s="100"/>
      <c r="K49" s="219" t="s">
        <v>1274</v>
      </c>
      <c r="L49" s="299">
        <f>L47+L48</f>
        <v>688.42587040284639</v>
      </c>
      <c r="M49" s="300">
        <f>M47+M48</f>
        <v>629.75254394607703</v>
      </c>
      <c r="O49" s="244"/>
      <c r="P49" s="260"/>
      <c r="Q49" s="282"/>
      <c r="R49" s="260"/>
      <c r="S49" s="260"/>
      <c r="T49" s="260"/>
      <c r="U49" s="260"/>
      <c r="V49" s="260"/>
      <c r="W49" s="260"/>
      <c r="X49" s="283"/>
    </row>
    <row r="50" spans="2:123" s="35" customFormat="1" ht="15" thickBot="1" x14ac:dyDescent="0.35">
      <c r="C50"/>
      <c r="F50" s="296"/>
      <c r="G50" s="251" t="s">
        <v>1370</v>
      </c>
      <c r="H50" s="252">
        <v>16882</v>
      </c>
      <c r="I50" s="100"/>
      <c r="J50" s="100"/>
      <c r="K50" s="224"/>
      <c r="L50" s="218"/>
      <c r="M50" s="218"/>
      <c r="N50" s="261"/>
      <c r="O50" s="258"/>
      <c r="P50" s="256"/>
      <c r="Q50" s="225"/>
      <c r="R50" s="259"/>
      <c r="S50" s="221"/>
      <c r="T50" s="256"/>
      <c r="U50" s="259"/>
      <c r="V50" s="221"/>
      <c r="W50" s="256"/>
      <c r="X50" s="103"/>
    </row>
    <row r="51" spans="2:123" s="35" customFormat="1" ht="14.25" thickBot="1" x14ac:dyDescent="0.3">
      <c r="C51"/>
      <c r="F51" s="229"/>
      <c r="G51" s="230" t="s">
        <v>1266</v>
      </c>
      <c r="H51" s="231">
        <f>SUM(H41:H50)</f>
        <v>3080066</v>
      </c>
      <c r="I51" s="100"/>
      <c r="J51" s="100"/>
      <c r="N51" s="261"/>
      <c r="O51" s="258"/>
      <c r="Q51" s="225"/>
      <c r="R51" s="100"/>
      <c r="S51" s="221"/>
      <c r="T51" s="256"/>
      <c r="V51" s="221"/>
      <c r="W51" s="256"/>
      <c r="X51" s="103"/>
    </row>
    <row r="52" spans="2:123" s="35" customFormat="1" ht="13.5" x14ac:dyDescent="0.25">
      <c r="C52"/>
      <c r="F52" s="232"/>
      <c r="G52" s="225" t="s">
        <v>62</v>
      </c>
      <c r="H52" s="233">
        <v>494251</v>
      </c>
      <c r="I52" s="100"/>
      <c r="J52" s="100"/>
      <c r="N52" s="261"/>
      <c r="O52" s="258"/>
      <c r="P52" s="225"/>
      <c r="Q52" s="225"/>
      <c r="R52" s="100"/>
      <c r="S52" s="221"/>
      <c r="T52" s="256"/>
      <c r="V52" s="221"/>
      <c r="W52" s="256"/>
      <c r="X52" s="103"/>
    </row>
    <row r="53" spans="2:123" s="35" customFormat="1" ht="13.5" x14ac:dyDescent="0.25">
      <c r="C53"/>
      <c r="F53" s="234" t="s">
        <v>1263</v>
      </c>
      <c r="G53" s="225" t="s">
        <v>419</v>
      </c>
      <c r="H53" s="233">
        <v>0</v>
      </c>
      <c r="I53" s="100"/>
      <c r="J53" s="100"/>
      <c r="P53" s="284"/>
      <c r="Q53" s="285"/>
      <c r="R53" s="100"/>
      <c r="S53" s="221"/>
      <c r="W53" s="284"/>
      <c r="X53" s="285"/>
    </row>
    <row r="54" spans="2:123" s="35" customFormat="1" ht="13.5" x14ac:dyDescent="0.25">
      <c r="C54" s="100"/>
      <c r="F54" s="234" t="s">
        <v>1267</v>
      </c>
      <c r="G54" s="225" t="s">
        <v>1269</v>
      </c>
      <c r="H54" s="233">
        <v>40895</v>
      </c>
      <c r="O54" s="242"/>
      <c r="P54" s="225"/>
      <c r="Q54" s="256"/>
    </row>
    <row r="55" spans="2:123" s="35" customFormat="1" ht="14.25" thickBot="1" x14ac:dyDescent="0.3">
      <c r="C55" s="100"/>
      <c r="F55" s="236" t="s">
        <v>1268</v>
      </c>
      <c r="G55" s="225" t="s">
        <v>1271</v>
      </c>
      <c r="H55" s="233">
        <v>10000</v>
      </c>
      <c r="I55" s="100"/>
      <c r="J55" s="100"/>
      <c r="O55" s="242"/>
      <c r="P55" s="225"/>
      <c r="Q55" s="225"/>
      <c r="R55" s="100"/>
      <c r="S55" s="223"/>
    </row>
    <row r="56" spans="2:123" s="35" customFormat="1" ht="14.25" thickBot="1" x14ac:dyDescent="0.3">
      <c r="C56" s="100"/>
      <c r="F56" s="237"/>
      <c r="G56" s="238" t="s">
        <v>1273</v>
      </c>
      <c r="H56" s="239">
        <f>SUM(H52:H55)</f>
        <v>545146</v>
      </c>
      <c r="I56" s="100"/>
      <c r="J56" s="100"/>
      <c r="R56" s="100"/>
      <c r="S56" s="223"/>
    </row>
    <row r="57" spans="2:123" s="35" customFormat="1" ht="14.25" thickBot="1" x14ac:dyDescent="0.3">
      <c r="C57" s="100"/>
      <c r="F57" s="229"/>
      <c r="G57" s="230" t="s">
        <v>1275</v>
      </c>
      <c r="H57" s="240">
        <f>H40+H51+H56</f>
        <v>4513242</v>
      </c>
      <c r="I57" s="100"/>
      <c r="J57" s="100"/>
      <c r="O57" s="242"/>
      <c r="P57" s="225"/>
      <c r="Q57" s="255"/>
      <c r="R57" s="100"/>
      <c r="S57" s="223"/>
    </row>
    <row r="58" spans="2:123" s="35" customFormat="1" ht="13.5" x14ac:dyDescent="0.25">
      <c r="C58" s="100"/>
      <c r="I58" s="100"/>
      <c r="J58" s="100"/>
      <c r="R58" s="220"/>
    </row>
    <row r="59" spans="2:123" ht="13.5" customHeight="1" thickBot="1" x14ac:dyDescent="0.25">
      <c r="W59" t="s">
        <v>235</v>
      </c>
      <c r="CR59" s="2"/>
      <c r="CS59" s="2"/>
      <c r="CT59" s="2"/>
      <c r="CU59" s="2"/>
      <c r="CV59" s="2"/>
      <c r="CW59" s="2"/>
    </row>
    <row r="60" spans="2:123" ht="13.5" customHeight="1" x14ac:dyDescent="0.25">
      <c r="B60" s="243" t="s">
        <v>1287</v>
      </c>
      <c r="C60" s="203"/>
      <c r="D60" s="203"/>
      <c r="E60" s="203"/>
      <c r="F60" s="203"/>
      <c r="G60" s="203"/>
      <c r="H60" s="57"/>
      <c r="I60" s="57"/>
      <c r="J60" s="57"/>
      <c r="K60" s="57"/>
      <c r="L60" s="57"/>
      <c r="M60" s="57"/>
      <c r="N60" s="57"/>
      <c r="O60" s="57"/>
      <c r="P60" s="57"/>
      <c r="Q60" s="57"/>
      <c r="R60" s="57"/>
      <c r="S60" s="57"/>
      <c r="T60" s="58"/>
      <c r="V60" s="56" t="s">
        <v>407</v>
      </c>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8"/>
      <c r="BQ60" s="56" t="s">
        <v>408</v>
      </c>
      <c r="BR60" s="57"/>
      <c r="BS60" s="57"/>
      <c r="BT60" s="57"/>
      <c r="BU60" s="57"/>
      <c r="BV60" s="57"/>
      <c r="BW60" s="57"/>
      <c r="BX60" s="57"/>
      <c r="BY60" s="57"/>
      <c r="BZ60" s="57"/>
      <c r="CA60" s="57"/>
      <c r="CB60" s="57"/>
      <c r="CC60" s="57"/>
      <c r="CD60" s="57"/>
      <c r="CE60" s="57"/>
      <c r="CF60" s="57"/>
      <c r="CG60" s="57"/>
      <c r="CH60" s="57"/>
      <c r="CI60" s="57"/>
      <c r="CJ60" s="57"/>
      <c r="CK60" s="58"/>
      <c r="CM60" s="56" t="s">
        <v>409</v>
      </c>
      <c r="CN60" s="57"/>
      <c r="CO60" s="57"/>
      <c r="CP60" s="57"/>
      <c r="CQ60" s="57"/>
      <c r="CR60" s="57"/>
      <c r="CS60" s="57"/>
      <c r="CT60" s="57"/>
      <c r="CU60" s="57"/>
      <c r="CV60" s="58"/>
    </row>
    <row r="61" spans="2:123" ht="13.5" customHeight="1" thickBot="1" x14ac:dyDescent="0.3">
      <c r="B61" s="49"/>
      <c r="C61" s="35"/>
      <c r="D61" s="35"/>
      <c r="E61" s="35"/>
      <c r="F61" s="35"/>
      <c r="G61" s="35"/>
      <c r="H61" s="35"/>
      <c r="I61" s="2"/>
      <c r="J61" s="2"/>
      <c r="K61" s="2"/>
      <c r="L61" s="2"/>
      <c r="M61" s="2"/>
      <c r="N61" s="2"/>
      <c r="O61" s="2"/>
      <c r="P61" s="2"/>
      <c r="Q61" s="2"/>
      <c r="R61" s="2"/>
      <c r="S61" s="2"/>
      <c r="T61" s="60"/>
      <c r="V61" s="61" t="s">
        <v>410</v>
      </c>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60"/>
      <c r="BQ61" s="61" t="s">
        <v>410</v>
      </c>
      <c r="BR61" s="2"/>
      <c r="BS61" s="2"/>
      <c r="BT61" s="2"/>
      <c r="BU61" s="2"/>
      <c r="BV61" s="2"/>
      <c r="BW61" s="2"/>
      <c r="BX61" s="2"/>
      <c r="BY61" s="2"/>
      <c r="BZ61" s="2"/>
      <c r="CA61" s="2"/>
      <c r="CB61" s="2"/>
      <c r="CC61" s="2"/>
      <c r="CD61" s="2"/>
      <c r="CE61" s="2"/>
      <c r="CF61" s="2"/>
      <c r="CG61" s="2"/>
      <c r="CH61" s="2"/>
      <c r="CI61" s="2"/>
      <c r="CJ61" s="2"/>
      <c r="CK61" s="60"/>
      <c r="CM61" s="59"/>
      <c r="CN61" s="2"/>
      <c r="CO61" s="2"/>
      <c r="CP61" s="2"/>
      <c r="CQ61" s="2"/>
      <c r="CR61" s="2"/>
      <c r="CS61" s="2"/>
      <c r="CT61" s="2"/>
      <c r="CU61" s="2"/>
      <c r="CV61" s="60"/>
    </row>
    <row r="62" spans="2:123" ht="15" customHeight="1" x14ac:dyDescent="0.2">
      <c r="B62" s="59"/>
      <c r="C62" s="2"/>
      <c r="D62" s="498" t="s">
        <v>411</v>
      </c>
      <c r="E62" s="499"/>
      <c r="F62" s="499"/>
      <c r="G62" s="500"/>
      <c r="H62" s="496" t="s">
        <v>412</v>
      </c>
      <c r="I62" s="498" t="s">
        <v>413</v>
      </c>
      <c r="J62" s="500"/>
      <c r="K62" s="498" t="s">
        <v>414</v>
      </c>
      <c r="L62" s="499"/>
      <c r="M62" s="500"/>
      <c r="N62" s="496" t="s">
        <v>415</v>
      </c>
      <c r="O62" s="498" t="s">
        <v>416</v>
      </c>
      <c r="P62" s="499"/>
      <c r="Q62" s="500"/>
      <c r="R62" s="496" t="s">
        <v>399</v>
      </c>
      <c r="S62" s="496" t="s">
        <v>417</v>
      </c>
      <c r="T62" s="496" t="s">
        <v>236</v>
      </c>
      <c r="V62" s="59"/>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60"/>
      <c r="BQ62" s="59"/>
      <c r="BR62" s="2"/>
      <c r="BS62" s="2"/>
      <c r="BT62" s="2"/>
      <c r="BU62" s="2"/>
      <c r="BV62" s="2"/>
      <c r="BW62" s="2"/>
      <c r="BX62" s="2"/>
      <c r="BY62" s="2"/>
      <c r="BZ62" s="2"/>
      <c r="CA62" s="2"/>
      <c r="CB62" s="2"/>
      <c r="CC62" s="2"/>
      <c r="CD62" s="2"/>
      <c r="CE62" s="2"/>
      <c r="CF62" s="2"/>
      <c r="CG62" s="2"/>
      <c r="CH62" s="2"/>
      <c r="CI62" s="2"/>
      <c r="CJ62" s="2"/>
      <c r="CK62" s="60"/>
      <c r="CM62" s="59"/>
      <c r="CN62" s="2"/>
      <c r="CO62" s="2"/>
      <c r="CP62" s="2"/>
      <c r="CQ62" s="2"/>
      <c r="CR62" s="2"/>
      <c r="CS62" s="2"/>
      <c r="CT62" s="2"/>
      <c r="CU62" s="2"/>
      <c r="CV62" s="60"/>
    </row>
    <row r="63" spans="2:123" ht="31.5" customHeight="1" thickBot="1" x14ac:dyDescent="0.3">
      <c r="B63" s="59"/>
      <c r="C63" s="2"/>
      <c r="D63" s="501"/>
      <c r="E63" s="502"/>
      <c r="F63" s="502"/>
      <c r="G63" s="503"/>
      <c r="H63" s="497"/>
      <c r="I63" s="504"/>
      <c r="J63" s="505"/>
      <c r="K63" s="501"/>
      <c r="L63" s="502"/>
      <c r="M63" s="503"/>
      <c r="N63" s="497"/>
      <c r="O63" s="501"/>
      <c r="P63" s="502"/>
      <c r="Q63" s="503"/>
      <c r="R63" s="497"/>
      <c r="S63" s="497"/>
      <c r="T63" s="497"/>
      <c r="V63" s="59"/>
      <c r="W63" s="62" t="s">
        <v>95</v>
      </c>
      <c r="X63" s="63"/>
      <c r="Y63" s="63"/>
      <c r="Z63" s="63"/>
      <c r="AA63" s="63"/>
      <c r="AB63" s="63"/>
      <c r="AC63" s="63"/>
      <c r="AD63" s="63"/>
      <c r="AE63" s="2"/>
      <c r="AF63" s="62" t="s">
        <v>101</v>
      </c>
      <c r="AG63" s="63"/>
      <c r="AH63" s="63"/>
      <c r="AI63" s="63"/>
      <c r="AJ63" s="63"/>
      <c r="AK63" s="63"/>
      <c r="AL63" s="63"/>
      <c r="AM63" s="63"/>
      <c r="AN63" s="2"/>
      <c r="AO63" s="62" t="s">
        <v>418</v>
      </c>
      <c r="AP63" s="63"/>
      <c r="AQ63" s="63"/>
      <c r="AR63" s="63"/>
      <c r="AS63" s="63"/>
      <c r="AT63" s="63"/>
      <c r="AU63" s="63"/>
      <c r="AV63" s="63"/>
      <c r="AW63" s="2"/>
      <c r="AX63" s="62" t="s">
        <v>46</v>
      </c>
      <c r="AY63" s="63"/>
      <c r="AZ63" s="63"/>
      <c r="BA63" s="63"/>
      <c r="BB63" s="63"/>
      <c r="BC63" s="63"/>
      <c r="BD63" s="63"/>
      <c r="BE63" s="63"/>
      <c r="BF63" s="2"/>
      <c r="BG63" s="62" t="s">
        <v>140</v>
      </c>
      <c r="BH63" s="63"/>
      <c r="BI63" s="63"/>
      <c r="BJ63" s="63"/>
      <c r="BK63" s="63"/>
      <c r="BL63" s="63"/>
      <c r="BM63" s="63"/>
      <c r="BN63" s="63"/>
      <c r="BO63" s="60"/>
      <c r="BQ63" s="59"/>
      <c r="BR63" s="62" t="s">
        <v>62</v>
      </c>
      <c r="BS63" s="63"/>
      <c r="BT63" s="63"/>
      <c r="BU63" s="63"/>
      <c r="BV63" s="62"/>
      <c r="BW63" s="62"/>
      <c r="BX63" s="63"/>
      <c r="BY63" s="2"/>
      <c r="BZ63" s="62" t="s">
        <v>419</v>
      </c>
      <c r="CA63" s="62"/>
      <c r="CB63" s="63"/>
      <c r="CC63" s="63"/>
      <c r="CD63" s="63"/>
      <c r="CE63" s="2"/>
      <c r="CF63" s="62" t="s">
        <v>272</v>
      </c>
      <c r="CG63" s="62"/>
      <c r="CH63" s="63"/>
      <c r="CI63" s="63"/>
      <c r="CJ63" s="63"/>
      <c r="CK63" s="60"/>
      <c r="CM63" s="59"/>
      <c r="CN63" s="64" t="s">
        <v>420</v>
      </c>
      <c r="CO63" s="65"/>
      <c r="CP63" s="66"/>
      <c r="CQ63" s="66"/>
      <c r="CR63" s="66"/>
      <c r="CS63" s="66"/>
      <c r="CT63" s="67"/>
      <c r="CU63" s="2"/>
      <c r="CV63" s="68"/>
      <c r="DO63" s="2"/>
      <c r="DP63" s="69"/>
      <c r="DQ63" s="2"/>
      <c r="DR63" s="2"/>
      <c r="DS63" s="2"/>
    </row>
    <row r="64" spans="2:123" s="31" customFormat="1" ht="66" customHeight="1" x14ac:dyDescent="0.2">
      <c r="B64" s="49"/>
      <c r="C64" s="153" t="s">
        <v>448</v>
      </c>
      <c r="D64" s="71" t="s">
        <v>1279</v>
      </c>
      <c r="E64" s="72" t="s">
        <v>422</v>
      </c>
      <c r="F64" s="70" t="s">
        <v>423</v>
      </c>
      <c r="G64" s="151" t="s">
        <v>207</v>
      </c>
      <c r="H64" s="156" t="s">
        <v>2493</v>
      </c>
      <c r="I64" s="71" t="s">
        <v>425</v>
      </c>
      <c r="J64" s="151" t="s">
        <v>426</v>
      </c>
      <c r="K64" s="137" t="s">
        <v>427</v>
      </c>
      <c r="L64" s="138" t="s">
        <v>428</v>
      </c>
      <c r="M64" s="157" t="s">
        <v>429</v>
      </c>
      <c r="N64" s="71" t="s">
        <v>208</v>
      </c>
      <c r="O64" s="71" t="s">
        <v>223</v>
      </c>
      <c r="P64" s="72" t="s">
        <v>224</v>
      </c>
      <c r="Q64" s="151" t="s">
        <v>225</v>
      </c>
      <c r="R64" s="152" t="s">
        <v>209</v>
      </c>
      <c r="S64" s="153" t="s">
        <v>210</v>
      </c>
      <c r="T64" s="154" t="s">
        <v>1282</v>
      </c>
      <c r="V64" s="158"/>
      <c r="W64" s="93" t="s">
        <v>1281</v>
      </c>
      <c r="X64" s="93" t="s">
        <v>431</v>
      </c>
      <c r="Y64" s="73" t="s">
        <v>432</v>
      </c>
      <c r="Z64" s="93" t="s">
        <v>433</v>
      </c>
      <c r="AA64" s="93" t="s">
        <v>434</v>
      </c>
      <c r="AB64" s="93" t="s">
        <v>211</v>
      </c>
      <c r="AC64" s="93" t="s">
        <v>212</v>
      </c>
      <c r="AD64" s="93" t="s">
        <v>213</v>
      </c>
      <c r="AE64" s="73"/>
      <c r="AF64" s="93" t="s">
        <v>430</v>
      </c>
      <c r="AG64" s="93" t="s">
        <v>431</v>
      </c>
      <c r="AH64" s="73" t="s">
        <v>432</v>
      </c>
      <c r="AI64" s="93" t="s">
        <v>433</v>
      </c>
      <c r="AJ64" s="93" t="s">
        <v>434</v>
      </c>
      <c r="AK64" s="93" t="s">
        <v>211</v>
      </c>
      <c r="AL64" s="93" t="s">
        <v>212</v>
      </c>
      <c r="AM64" s="93" t="s">
        <v>213</v>
      </c>
      <c r="AN64" s="73"/>
      <c r="AO64" s="93" t="s">
        <v>430</v>
      </c>
      <c r="AP64" s="93" t="s">
        <v>431</v>
      </c>
      <c r="AQ64" s="73" t="s">
        <v>432</v>
      </c>
      <c r="AR64" s="93" t="s">
        <v>433</v>
      </c>
      <c r="AS64" s="93" t="s">
        <v>434</v>
      </c>
      <c r="AT64" s="93" t="s">
        <v>211</v>
      </c>
      <c r="AU64" s="93" t="s">
        <v>212</v>
      </c>
      <c r="AV64" s="93" t="s">
        <v>213</v>
      </c>
      <c r="AW64" s="73"/>
      <c r="AX64" s="93" t="s">
        <v>1280</v>
      </c>
      <c r="AY64" s="93" t="s">
        <v>431</v>
      </c>
      <c r="AZ64" s="73" t="s">
        <v>432</v>
      </c>
      <c r="BA64" s="93" t="s">
        <v>433</v>
      </c>
      <c r="BB64" s="93" t="s">
        <v>434</v>
      </c>
      <c r="BC64" s="93" t="s">
        <v>211</v>
      </c>
      <c r="BD64" s="93" t="s">
        <v>212</v>
      </c>
      <c r="BE64" s="93" t="s">
        <v>213</v>
      </c>
      <c r="BF64" s="73"/>
      <c r="BG64" s="93" t="s">
        <v>430</v>
      </c>
      <c r="BH64" s="93" t="s">
        <v>431</v>
      </c>
      <c r="BI64" s="73" t="s">
        <v>432</v>
      </c>
      <c r="BJ64" s="93" t="s">
        <v>433</v>
      </c>
      <c r="BK64" s="93" t="s">
        <v>434</v>
      </c>
      <c r="BL64" s="93" t="s">
        <v>211</v>
      </c>
      <c r="BM64" s="93" t="s">
        <v>212</v>
      </c>
      <c r="BN64" s="93" t="s">
        <v>213</v>
      </c>
      <c r="BO64" s="159"/>
      <c r="BQ64" s="49"/>
      <c r="BR64" s="93" t="s">
        <v>435</v>
      </c>
      <c r="BS64" s="93" t="s">
        <v>436</v>
      </c>
      <c r="BT64" s="93" t="s">
        <v>437</v>
      </c>
      <c r="BU64" s="93" t="s">
        <v>438</v>
      </c>
      <c r="BV64" s="93" t="s">
        <v>214</v>
      </c>
      <c r="BW64" s="93" t="s">
        <v>212</v>
      </c>
      <c r="BX64" s="93" t="s">
        <v>213</v>
      </c>
      <c r="BY64" s="35"/>
      <c r="BZ64" s="93" t="s">
        <v>436</v>
      </c>
      <c r="CA64" s="93" t="s">
        <v>437</v>
      </c>
      <c r="CB64" s="93" t="s">
        <v>439</v>
      </c>
      <c r="CC64" s="93" t="s">
        <v>212</v>
      </c>
      <c r="CD64" s="93" t="s">
        <v>234</v>
      </c>
      <c r="CE64" s="35"/>
      <c r="CF64" s="93" t="s">
        <v>436</v>
      </c>
      <c r="CG64" s="93" t="s">
        <v>437</v>
      </c>
      <c r="CH64" s="93" t="s">
        <v>440</v>
      </c>
      <c r="CI64" s="93" t="s">
        <v>212</v>
      </c>
      <c r="CJ64" s="93" t="s">
        <v>234</v>
      </c>
      <c r="CK64" s="159"/>
      <c r="CM64" s="49"/>
      <c r="CN64" s="74" t="s">
        <v>441</v>
      </c>
      <c r="CO64" s="74" t="s">
        <v>206</v>
      </c>
      <c r="CP64" s="74" t="s">
        <v>442</v>
      </c>
      <c r="CQ64" s="74" t="s">
        <v>443</v>
      </c>
      <c r="CR64" s="160" t="s">
        <v>444</v>
      </c>
      <c r="CS64" s="74" t="s">
        <v>215</v>
      </c>
      <c r="CT64" s="171" t="s">
        <v>1284</v>
      </c>
      <c r="CU64" s="93" t="s">
        <v>216</v>
      </c>
      <c r="CV64" s="172"/>
      <c r="DO64" s="35"/>
      <c r="DP64" s="73"/>
      <c r="DQ64" s="73"/>
      <c r="DR64" s="73"/>
      <c r="DS64" s="73"/>
    </row>
    <row r="65" spans="1:123" s="75" customFormat="1" ht="13.5" thickBot="1" x14ac:dyDescent="0.25">
      <c r="B65" s="76"/>
      <c r="C65" s="77">
        <f>C15</f>
        <v>2017</v>
      </c>
      <c r="D65" s="122">
        <f>'ISO load-generation-imports'!H5*1000+H39</f>
        <v>34449845</v>
      </c>
      <c r="E65" s="123">
        <f>'ISO load-generation-imports'!H16*1000</f>
        <v>55369900</v>
      </c>
      <c r="F65" s="123">
        <f>E65+((E65/CO65)*CP65)</f>
        <v>56154653.691313922</v>
      </c>
      <c r="G65" s="133">
        <f>'Calculating CO2e'!B4</f>
        <v>24933584943.839436</v>
      </c>
      <c r="H65" s="124">
        <f>F65-(D65)-H43-H44-H47-H48-H49-H50</f>
        <v>20463276.691313922</v>
      </c>
      <c r="I65" s="136">
        <f>SUM(H65,(IF(W65&lt;Y65,Y65-W65,0)),(IF(AF65&lt;AH65,AH65-AF65,0)),(IF(AO65&lt;AQ65,AQ65-AO65,0)),(IF(AX65&lt;AZ65,AZ65-AX65,0)),(IF(BG65&lt;BI65,BI65-BG65,0)),(IF(BS65&lt;0,(BS65*-1),0)),(IF(BZ65&lt;0,(BZ65*-1),0)),(IF(CF65&lt;0,(CF65*-1),0)))</f>
        <v>28204814.347245023</v>
      </c>
      <c r="J65" s="135">
        <f>H65/I65</f>
        <v>0.72552424700901197</v>
      </c>
      <c r="K65" s="122">
        <f>SUM(AA65,AJ65,AS65,BB65,BK65)</f>
        <v>7090038.1316280868</v>
      </c>
      <c r="L65" s="123">
        <f>SUM(BU65,CB65,CH65)</f>
        <v>14781105.484314602</v>
      </c>
      <c r="M65" s="127">
        <f>K65+L65</f>
        <v>21871143.615942687</v>
      </c>
      <c r="N65" s="134">
        <f>SUM(AD65,AM65,AV65,BE65,BN65)</f>
        <v>2360706364.0232134</v>
      </c>
      <c r="O65" s="310">
        <f>BX65</f>
        <v>455162702.07610315</v>
      </c>
      <c r="P65" s="141">
        <f>SUM(CD65+CJ65)</f>
        <v>2195682526.9354</v>
      </c>
      <c r="Q65" s="142">
        <f>O65+P65</f>
        <v>2650845229.0115032</v>
      </c>
      <c r="R65" s="143">
        <f>N65+Q65</f>
        <v>5011551593.0347166</v>
      </c>
      <c r="S65" s="144">
        <f>G65+R65</f>
        <v>29945136536.874153</v>
      </c>
      <c r="T65" s="163">
        <f>S65/(F65-H57)</f>
        <v>579.8667301326102</v>
      </c>
      <c r="V65" s="78">
        <f>C65</f>
        <v>2017</v>
      </c>
      <c r="W65" s="128">
        <f>'ISO load-generation-imports'!C5*1000 + H44</f>
        <v>8676551</v>
      </c>
      <c r="X65" s="126">
        <f>'ISO load-generation-imports'!C16*1000</f>
        <v>11486100</v>
      </c>
      <c r="Y65" s="126">
        <f>X65+((X65/CO65)*CP65)</f>
        <v>11648891.685984639</v>
      </c>
      <c r="Z65" s="126">
        <f>IF(W65&gt;Y65,W65-Y65,0)</f>
        <v>0</v>
      </c>
      <c r="AA65" s="126">
        <f>Z65*J65</f>
        <v>0</v>
      </c>
      <c r="AB65" s="139">
        <f>'Calculating CO2e'!B57*AA$7</f>
        <v>2113907970.4979141</v>
      </c>
      <c r="AC65" s="140">
        <f>AB65*(Z65/W65)</f>
        <v>0</v>
      </c>
      <c r="AD65" s="140">
        <f>AC65*J65</f>
        <v>0</v>
      </c>
      <c r="AE65" s="79">
        <f>C65</f>
        <v>2017</v>
      </c>
      <c r="AF65" s="128">
        <f>'ISO load-generation-imports'!D5*1000</f>
        <v>17770000</v>
      </c>
      <c r="AG65" s="126">
        <f>'ISO load-generation-imports'!D16*1000</f>
        <v>11589000</v>
      </c>
      <c r="AH65" s="126">
        <f>AG65+((AG65/CO65)*CP65)</f>
        <v>11753250.080434263</v>
      </c>
      <c r="AI65" s="126">
        <f>IF(AF65&gt;AH65,AF65-AH65,0)</f>
        <v>6016749.9195657372</v>
      </c>
      <c r="AJ65" s="126">
        <f>AI65*J65</f>
        <v>4365297.9548344649</v>
      </c>
      <c r="AK65" s="139">
        <f>'Calculating CO2e'!B83</f>
        <v>4254724752.7689595</v>
      </c>
      <c r="AL65" s="140">
        <f>AK65*(AI65/AF65)</f>
        <v>1440608599.5496337</v>
      </c>
      <c r="AM65" s="140">
        <f>AL65*J65</f>
        <v>1045196469.4229553</v>
      </c>
      <c r="AN65" s="79">
        <f>C65</f>
        <v>2017</v>
      </c>
      <c r="AO65" s="128">
        <f>'ISO load-generation-imports'!E5*1000+H50</f>
        <v>1426582</v>
      </c>
      <c r="AP65" s="126">
        <f>'ISO load-generation-imports'!E16*1000</f>
        <v>5484400</v>
      </c>
      <c r="AQ65" s="126">
        <f>AP65+((AP65/CO65)*CP65)</f>
        <v>5562130.0147669055</v>
      </c>
      <c r="AR65" s="126">
        <f>IF(AO65&gt;AQ65,AO65-AQ65,0)</f>
        <v>0</v>
      </c>
      <c r="AS65" s="126">
        <f>AR65*J65</f>
        <v>0</v>
      </c>
      <c r="AT65" s="139">
        <f>'Calculating CO2e'!B164</f>
        <v>38937357.888392337</v>
      </c>
      <c r="AU65" s="140">
        <f>AT65*(AR65/AO65)</f>
        <v>0</v>
      </c>
      <c r="AV65" s="140">
        <f>AU65*J65</f>
        <v>0</v>
      </c>
      <c r="AW65" s="79">
        <f>C65</f>
        <v>2017</v>
      </c>
      <c r="AX65" s="128">
        <f>'ISO load-generation-imports'!F5*1000+H42</f>
        <v>33481868.000000004</v>
      </c>
      <c r="AY65" s="126">
        <f>'ISO load-generation-imports'!F16*1000</f>
        <v>29310900</v>
      </c>
      <c r="AZ65" s="126">
        <f>AY65+((AY65/CO65)*CP65)</f>
        <v>29726321.320441853</v>
      </c>
      <c r="BA65" s="126">
        <f>IF(AX65&gt;AZ65,AX65-AZ65,0)</f>
        <v>3755546.6795581505</v>
      </c>
      <c r="BB65" s="126">
        <f>BA65*J65</f>
        <v>2724740.1767936223</v>
      </c>
      <c r="BC65" s="139">
        <f>'Calculating CO2e'!B30</f>
        <v>16165111454.968603</v>
      </c>
      <c r="BD65" s="140">
        <f>BC65*(BA65/AX65)</f>
        <v>1813185293.2875416</v>
      </c>
      <c r="BE65" s="140">
        <f>BD65*J65</f>
        <v>1315509894.6002581</v>
      </c>
      <c r="BF65" s="79">
        <f>C65</f>
        <v>2017</v>
      </c>
      <c r="BG65" s="128">
        <f>'ISO load-generation-imports'!G5*1000+H48</f>
        <v>7455800</v>
      </c>
      <c r="BH65" s="126">
        <f>'ISO load-generation-imports'!G16*1000</f>
        <v>7976400</v>
      </c>
      <c r="BI65" s="126">
        <f>BH65+((BH65/CO65)*CP65)</f>
        <v>8089448.9551795544</v>
      </c>
      <c r="BJ65" s="126">
        <f>IF(BG65&gt;BI65,BG65-BI65,0)</f>
        <v>0</v>
      </c>
      <c r="BK65" s="126">
        <f>BJ65*J65</f>
        <v>0</v>
      </c>
      <c r="BL65" s="139">
        <f>'Calculating CO2e'!B138</f>
        <v>6439120562.3882427</v>
      </c>
      <c r="BM65" s="140">
        <f>BL65*(BJ65/BG65)</f>
        <v>0</v>
      </c>
      <c r="BN65" s="140">
        <f>BM65*J65</f>
        <v>0</v>
      </c>
      <c r="BO65" s="80"/>
      <c r="BQ65" s="78">
        <f>C65</f>
        <v>2017</v>
      </c>
      <c r="BR65" s="166">
        <f>BR15</f>
        <v>128065102.69299988</v>
      </c>
      <c r="BS65" s="126">
        <f>'ISO load-generation-imports'!D12*1000</f>
        <v>1573000</v>
      </c>
      <c r="BT65" s="126">
        <f>IF(BS65&gt;0,BS65,0)</f>
        <v>1573000</v>
      </c>
      <c r="BU65" s="126">
        <f>BT65*J65</f>
        <v>1141249.6405451759</v>
      </c>
      <c r="BV65" s="139">
        <f>'Calculating CO2e'!B110</f>
        <v>51075992589.626633</v>
      </c>
      <c r="BW65" s="140">
        <f>BV65*(BT65/BR65)</f>
        <v>627356982.14431894</v>
      </c>
      <c r="BX65" s="139">
        <f>BW65*J65</f>
        <v>455162702.07610315</v>
      </c>
      <c r="BY65" s="79">
        <f>C65</f>
        <v>2017</v>
      </c>
      <c r="BZ65" s="126">
        <f>'ISO load-generation-imports'!C12*1000</f>
        <v>4305000</v>
      </c>
      <c r="CA65" s="129">
        <f>IF(BZ65&gt;0,BZ65,0)</f>
        <v>4305000</v>
      </c>
      <c r="CB65" s="130">
        <f>CA65*J65</f>
        <v>3123381.8833737965</v>
      </c>
      <c r="CC65" s="140">
        <f>'Calculating CO2e'!B198*(BZ65/('Calculating CO2e'!F198*1000))</f>
        <v>2985833808.3011618</v>
      </c>
      <c r="CD65" s="140">
        <f>J65*CC65</f>
        <v>2166294825.461751</v>
      </c>
      <c r="CE65" s="79">
        <f>C65</f>
        <v>2017</v>
      </c>
      <c r="CF65" s="126">
        <f>'ISO load-generation-imports'!E12*1000</f>
        <v>14495000</v>
      </c>
      <c r="CG65" s="129">
        <f>IF(CF65&gt;0,CF65,0)</f>
        <v>14495000</v>
      </c>
      <c r="CH65" s="130">
        <f>CG65*J65</f>
        <v>10516473.960395629</v>
      </c>
      <c r="CI65" s="140">
        <f>'Calculating CO2e'!B190*CF65/('Calculating CO2e'!F190*1000+'Calculating CO2e'!G192)</f>
        <v>40505471.174534328</v>
      </c>
      <c r="CJ65" s="140">
        <f>J65*CI65</f>
        <v>29387701.47364926</v>
      </c>
      <c r="CK65" s="80"/>
      <c r="CM65" s="78">
        <f>C65</f>
        <v>2017</v>
      </c>
      <c r="CN65" s="128">
        <f>'ISO load-generation-imports'!B5*1000</f>
        <v>102562000</v>
      </c>
      <c r="CO65" s="126">
        <f>'ISO load-generation-imports'!B16*1000</f>
        <v>121217000</v>
      </c>
      <c r="CP65" s="131">
        <f>'ISO load-generation-imports'!D9*1000</f>
        <v>1718000</v>
      </c>
      <c r="CQ65" s="131">
        <f>CO65+CP65</f>
        <v>122935000</v>
      </c>
      <c r="CR65" s="126">
        <f>CQ65-CN65</f>
        <v>20373000</v>
      </c>
      <c r="CS65" s="140">
        <f>G65+AB65+AK65+AT65+BC65+BL65+BW65+CC65+CI65</f>
        <v>57599083303.971565</v>
      </c>
      <c r="CT65" s="174">
        <f>CS65/(CQ65-H57)</f>
        <v>486.38936186010318</v>
      </c>
      <c r="CU65" s="140">
        <f>CT65*F65</f>
        <v>27313026174.393265</v>
      </c>
      <c r="CV65" s="173"/>
      <c r="DO65" s="79"/>
      <c r="DP65" s="81"/>
      <c r="DQ65" s="81"/>
      <c r="DR65" s="81"/>
      <c r="DS65" s="82"/>
    </row>
    <row r="66" spans="1:123" ht="13.5" thickBot="1" x14ac:dyDescent="0.25">
      <c r="B66" s="83"/>
      <c r="C66" s="84"/>
      <c r="D66" s="84"/>
      <c r="E66" s="84"/>
      <c r="F66" s="84"/>
      <c r="G66" s="84"/>
      <c r="H66" s="84"/>
      <c r="I66" s="84"/>
      <c r="J66" s="84"/>
      <c r="K66" s="84"/>
      <c r="L66" s="84"/>
      <c r="M66" s="84"/>
      <c r="N66" s="84"/>
      <c r="O66" s="84"/>
      <c r="P66" s="84"/>
      <c r="Q66" s="84"/>
      <c r="R66" s="84"/>
      <c r="S66" s="84"/>
      <c r="T66" s="85"/>
      <c r="V66" s="83"/>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5"/>
      <c r="BQ66" s="83"/>
      <c r="BR66" s="84"/>
      <c r="BS66" s="84"/>
      <c r="BT66" s="84"/>
      <c r="BU66" s="84"/>
      <c r="BV66" s="84"/>
      <c r="BW66" s="84"/>
      <c r="BX66" s="84"/>
      <c r="BY66" s="84"/>
      <c r="BZ66" s="84"/>
      <c r="CA66" s="84"/>
      <c r="CB66" s="84"/>
      <c r="CC66" s="84"/>
      <c r="CD66" s="55"/>
      <c r="CE66" s="84"/>
      <c r="CF66" s="84"/>
      <c r="CG66" s="84"/>
      <c r="CH66" s="84"/>
      <c r="CI66" s="84"/>
      <c r="CJ66" s="55"/>
      <c r="CK66" s="85"/>
      <c r="CM66" s="83"/>
      <c r="CN66" s="84"/>
      <c r="CO66" s="84"/>
      <c r="CP66" s="84"/>
      <c r="CQ66" s="84"/>
      <c r="CR66" s="84"/>
      <c r="CS66" s="55"/>
      <c r="CT66" s="55"/>
      <c r="CU66" s="84"/>
      <c r="CV66" s="85"/>
    </row>
    <row r="67" spans="1:123" ht="15.75" customHeight="1" x14ac:dyDescent="0.2">
      <c r="I67" s="31"/>
      <c r="P67" s="2"/>
      <c r="Q67" s="2"/>
      <c r="BQ67" s="86"/>
      <c r="BR67" s="86"/>
      <c r="BS67" s="86"/>
      <c r="CV67" s="2"/>
      <c r="CW67" s="2"/>
      <c r="CZ67" s="2"/>
      <c r="DA67" s="87"/>
      <c r="DB67" s="2"/>
    </row>
    <row r="68" spans="1:123" ht="15.75" customHeight="1" thickBot="1" x14ac:dyDescent="0.25">
      <c r="I68" s="31"/>
      <c r="P68" s="2"/>
      <c r="Q68" s="2"/>
      <c r="BQ68" s="86"/>
      <c r="BR68" s="86"/>
      <c r="BS68" s="86"/>
      <c r="CV68" s="2"/>
      <c r="CW68" s="2"/>
      <c r="CZ68" s="2"/>
      <c r="DA68" s="87"/>
      <c r="DB68" s="2"/>
    </row>
    <row r="69" spans="1:123" ht="15.75" customHeight="1" x14ac:dyDescent="0.25">
      <c r="B69" s="243" t="s">
        <v>1288</v>
      </c>
      <c r="C69" s="203"/>
      <c r="D69" s="203"/>
      <c r="E69" s="203"/>
      <c r="F69" s="203"/>
      <c r="G69" s="203"/>
      <c r="H69" s="57"/>
      <c r="I69" s="57"/>
      <c r="J69" s="57"/>
      <c r="K69" s="57"/>
      <c r="L69" s="57"/>
      <c r="M69" s="57"/>
      <c r="N69" s="57"/>
      <c r="O69" s="57"/>
      <c r="P69" s="57"/>
      <c r="Q69" s="57"/>
      <c r="R69" s="57"/>
      <c r="S69" s="57"/>
      <c r="T69" s="58"/>
      <c r="U69" s="2"/>
      <c r="V69" s="56" t="s">
        <v>407</v>
      </c>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8"/>
      <c r="BQ69" s="56" t="s">
        <v>408</v>
      </c>
      <c r="BR69" s="57"/>
      <c r="BS69" s="57"/>
      <c r="BT69" s="57"/>
      <c r="BU69" s="57"/>
      <c r="BV69" s="57"/>
      <c r="BW69" s="57"/>
      <c r="BX69" s="57"/>
      <c r="BY69" s="57"/>
      <c r="BZ69" s="57"/>
      <c r="CA69" s="57"/>
      <c r="CB69" s="57"/>
      <c r="CC69" s="57"/>
      <c r="CD69" s="57"/>
      <c r="CE69" s="57"/>
      <c r="CF69" s="57"/>
      <c r="CG69" s="57"/>
      <c r="CH69" s="57"/>
      <c r="CI69" s="57"/>
      <c r="CJ69" s="57"/>
      <c r="CK69" s="58"/>
      <c r="CM69" s="56" t="s">
        <v>409</v>
      </c>
      <c r="CN69" s="57"/>
      <c r="CO69" s="57"/>
      <c r="CP69" s="57"/>
      <c r="CQ69" s="57"/>
      <c r="CR69" s="57"/>
      <c r="CS69" s="57"/>
      <c r="CT69" s="57"/>
      <c r="CU69" s="57"/>
      <c r="CV69" s="58"/>
      <c r="CZ69" s="2"/>
      <c r="DA69" s="87"/>
      <c r="DB69" s="2"/>
    </row>
    <row r="70" spans="1:123" ht="15.75" customHeight="1" thickBot="1" x14ac:dyDescent="0.3">
      <c r="B70" s="59"/>
      <c r="C70" s="2"/>
      <c r="D70" s="2"/>
      <c r="E70" s="2"/>
      <c r="F70" s="2"/>
      <c r="G70" s="2"/>
      <c r="H70" s="2"/>
      <c r="I70" s="2"/>
      <c r="J70" s="2"/>
      <c r="K70" s="2"/>
      <c r="L70" s="2"/>
      <c r="M70" s="2"/>
      <c r="N70" s="2"/>
      <c r="O70" s="2"/>
      <c r="P70" s="2"/>
      <c r="Q70" s="2"/>
      <c r="R70" s="2"/>
      <c r="S70" s="2"/>
      <c r="T70" s="60"/>
      <c r="U70" s="2"/>
      <c r="V70" s="61" t="s">
        <v>231</v>
      </c>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60"/>
      <c r="BQ70" s="61" t="s">
        <v>231</v>
      </c>
      <c r="BR70" s="2"/>
      <c r="BS70" s="2"/>
      <c r="BT70" s="2"/>
      <c r="BU70" s="2"/>
      <c r="BV70" s="2"/>
      <c r="BW70" s="2"/>
      <c r="BX70" s="2"/>
      <c r="BY70" s="2" t="s">
        <v>445</v>
      </c>
      <c r="BZ70" s="2"/>
      <c r="CA70" s="2"/>
      <c r="CB70" s="2"/>
      <c r="CC70" s="2"/>
      <c r="CD70" s="2"/>
      <c r="CE70" s="2"/>
      <c r="CF70" s="2"/>
      <c r="CG70" s="2"/>
      <c r="CH70" s="2"/>
      <c r="CI70" s="2"/>
      <c r="CJ70" s="2"/>
      <c r="CK70" s="60"/>
      <c r="CM70" s="59"/>
      <c r="CN70" s="2"/>
      <c r="CO70" s="2"/>
      <c r="CP70" s="2"/>
      <c r="CQ70" s="2"/>
      <c r="CR70" s="2"/>
      <c r="CS70" s="2"/>
      <c r="CT70" s="2"/>
      <c r="CU70" s="2"/>
      <c r="CV70" s="60"/>
      <c r="CZ70" s="2"/>
      <c r="DA70" s="87"/>
      <c r="DB70" s="2"/>
    </row>
    <row r="71" spans="1:123" ht="15.75" customHeight="1" x14ac:dyDescent="0.2">
      <c r="B71" s="59"/>
      <c r="C71" s="2"/>
      <c r="D71" s="498" t="s">
        <v>411</v>
      </c>
      <c r="E71" s="499"/>
      <c r="F71" s="499"/>
      <c r="G71" s="500"/>
      <c r="H71" s="496" t="s">
        <v>412</v>
      </c>
      <c r="I71" s="498" t="s">
        <v>413</v>
      </c>
      <c r="J71" s="500"/>
      <c r="K71" s="498" t="s">
        <v>414</v>
      </c>
      <c r="L71" s="499"/>
      <c r="M71" s="500"/>
      <c r="N71" s="496" t="s">
        <v>230</v>
      </c>
      <c r="O71" s="498" t="s">
        <v>416</v>
      </c>
      <c r="P71" s="499"/>
      <c r="Q71" s="500"/>
      <c r="R71" s="496" t="s">
        <v>446</v>
      </c>
      <c r="S71" s="496" t="s">
        <v>447</v>
      </c>
      <c r="T71" s="496" t="s">
        <v>237</v>
      </c>
      <c r="U71" s="88"/>
      <c r="V71" s="59"/>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60"/>
      <c r="BQ71" s="59"/>
      <c r="BR71" s="2"/>
      <c r="BS71" s="2"/>
      <c r="BT71" s="2"/>
      <c r="BU71" s="2"/>
      <c r="BV71" s="2"/>
      <c r="BW71" s="2"/>
      <c r="BX71" s="2"/>
      <c r="BY71" s="2"/>
      <c r="BZ71" s="2"/>
      <c r="CA71" s="2"/>
      <c r="CB71" s="2"/>
      <c r="CC71" s="2"/>
      <c r="CD71" s="2"/>
      <c r="CE71" s="2"/>
      <c r="CF71" s="2"/>
      <c r="CG71" s="2"/>
      <c r="CH71" s="2"/>
      <c r="CI71" s="2"/>
      <c r="CJ71" s="2"/>
      <c r="CK71" s="60"/>
      <c r="CM71" s="59"/>
      <c r="CN71" s="2"/>
      <c r="CO71" s="2"/>
      <c r="CP71" s="2"/>
      <c r="CQ71" s="2"/>
      <c r="CR71" s="2"/>
      <c r="CS71" s="2"/>
      <c r="CT71" s="2"/>
      <c r="CU71" s="2"/>
      <c r="CV71" s="60"/>
      <c r="CZ71" s="2"/>
      <c r="DA71" s="87"/>
      <c r="DB71" s="2"/>
    </row>
    <row r="72" spans="1:123" ht="30.75" customHeight="1" thickBot="1" x14ac:dyDescent="0.3">
      <c r="B72" s="59"/>
      <c r="C72" s="2"/>
      <c r="D72" s="501"/>
      <c r="E72" s="502"/>
      <c r="F72" s="502"/>
      <c r="G72" s="503"/>
      <c r="H72" s="497"/>
      <c r="I72" s="501"/>
      <c r="J72" s="503"/>
      <c r="K72" s="501"/>
      <c r="L72" s="502"/>
      <c r="M72" s="503"/>
      <c r="N72" s="497"/>
      <c r="O72" s="501"/>
      <c r="P72" s="502"/>
      <c r="Q72" s="503"/>
      <c r="R72" s="497"/>
      <c r="S72" s="497"/>
      <c r="T72" s="497"/>
      <c r="U72" s="88"/>
      <c r="V72" s="59"/>
      <c r="W72" s="62" t="s">
        <v>95</v>
      </c>
      <c r="X72" s="63"/>
      <c r="Y72" s="63"/>
      <c r="Z72" s="63"/>
      <c r="AA72" s="63"/>
      <c r="AB72" s="89"/>
      <c r="AC72" s="63"/>
      <c r="AD72" s="63"/>
      <c r="AE72" s="2"/>
      <c r="AF72" s="62" t="s">
        <v>101</v>
      </c>
      <c r="AG72" s="63"/>
      <c r="AH72" s="63"/>
      <c r="AI72" s="63"/>
      <c r="AJ72" s="63"/>
      <c r="AK72" s="63"/>
      <c r="AL72" s="63"/>
      <c r="AM72" s="63"/>
      <c r="AN72" s="2"/>
      <c r="AO72" s="62" t="s">
        <v>418</v>
      </c>
      <c r="AP72" s="63"/>
      <c r="AQ72" s="63"/>
      <c r="AR72" s="63"/>
      <c r="AS72" s="63"/>
      <c r="AT72" s="63"/>
      <c r="AU72" s="63"/>
      <c r="AV72" s="63"/>
      <c r="AW72" s="2"/>
      <c r="AX72" s="90" t="s">
        <v>46</v>
      </c>
      <c r="AY72" s="91"/>
      <c r="AZ72" s="91"/>
      <c r="BA72" s="91"/>
      <c r="BB72" s="91"/>
      <c r="BC72" s="91"/>
      <c r="BD72" s="91"/>
      <c r="BE72" s="91"/>
      <c r="BF72" s="2"/>
      <c r="BG72" s="62" t="s">
        <v>140</v>
      </c>
      <c r="BH72" s="63"/>
      <c r="BI72" s="63"/>
      <c r="BJ72" s="63"/>
      <c r="BK72" s="63"/>
      <c r="BL72" s="63"/>
      <c r="BM72" s="63"/>
      <c r="BN72" s="63"/>
      <c r="BO72" s="60"/>
      <c r="BQ72" s="59"/>
      <c r="BR72" s="90" t="s">
        <v>62</v>
      </c>
      <c r="BS72" s="91"/>
      <c r="BT72" s="91"/>
      <c r="BU72" s="91"/>
      <c r="BV72" s="90"/>
      <c r="BW72" s="90"/>
      <c r="BX72" s="91"/>
      <c r="BY72" s="2"/>
      <c r="BZ72" s="62" t="s">
        <v>419</v>
      </c>
      <c r="CA72" s="62"/>
      <c r="CB72" s="63"/>
      <c r="CC72" s="63"/>
      <c r="CD72" s="63"/>
      <c r="CE72" s="2"/>
      <c r="CF72" s="62" t="s">
        <v>272</v>
      </c>
      <c r="CG72" s="62"/>
      <c r="CH72" s="63"/>
      <c r="CI72" s="63"/>
      <c r="CJ72" s="63"/>
      <c r="CK72" s="60"/>
      <c r="CM72" s="59"/>
      <c r="CN72" s="64" t="s">
        <v>420</v>
      </c>
      <c r="CO72" s="65"/>
      <c r="CP72" s="66"/>
      <c r="CQ72" s="66"/>
      <c r="CR72" s="66"/>
      <c r="CS72" s="66"/>
      <c r="CT72" s="67"/>
      <c r="CU72" s="2"/>
      <c r="CV72" s="68"/>
      <c r="CZ72" s="2"/>
      <c r="DA72" s="87"/>
      <c r="DB72" s="2"/>
    </row>
    <row r="73" spans="1:123" s="31" customFormat="1" ht="70.5" customHeight="1" x14ac:dyDescent="0.2">
      <c r="B73" s="49"/>
      <c r="C73" s="153" t="s">
        <v>448</v>
      </c>
      <c r="D73" s="71" t="s">
        <v>1279</v>
      </c>
      <c r="E73" s="72" t="s">
        <v>422</v>
      </c>
      <c r="F73" s="70" t="s">
        <v>423</v>
      </c>
      <c r="G73" s="151" t="s">
        <v>227</v>
      </c>
      <c r="H73" s="156" t="s">
        <v>2493</v>
      </c>
      <c r="I73" s="92" t="s">
        <v>425</v>
      </c>
      <c r="J73" s="151" t="s">
        <v>426</v>
      </c>
      <c r="K73" s="71" t="s">
        <v>427</v>
      </c>
      <c r="L73" s="72" t="s">
        <v>428</v>
      </c>
      <c r="M73" s="151" t="s">
        <v>429</v>
      </c>
      <c r="N73" s="71" t="s">
        <v>145</v>
      </c>
      <c r="O73" s="71" t="s">
        <v>217</v>
      </c>
      <c r="P73" s="72" t="s">
        <v>218</v>
      </c>
      <c r="Q73" s="151" t="s">
        <v>219</v>
      </c>
      <c r="R73" s="152" t="s">
        <v>209</v>
      </c>
      <c r="S73" s="153" t="s">
        <v>210</v>
      </c>
      <c r="T73" s="154" t="s">
        <v>1283</v>
      </c>
      <c r="U73" s="35"/>
      <c r="V73" s="158"/>
      <c r="W73" s="93" t="s">
        <v>1281</v>
      </c>
      <c r="X73" s="93" t="s">
        <v>431</v>
      </c>
      <c r="Y73" s="73" t="s">
        <v>432</v>
      </c>
      <c r="Z73" s="93" t="s">
        <v>433</v>
      </c>
      <c r="AA73" s="93" t="s">
        <v>434</v>
      </c>
      <c r="AB73" s="93" t="s">
        <v>226</v>
      </c>
      <c r="AC73" s="155" t="s">
        <v>212</v>
      </c>
      <c r="AD73" s="93" t="s">
        <v>213</v>
      </c>
      <c r="AE73" s="73"/>
      <c r="AF73" s="93" t="s">
        <v>430</v>
      </c>
      <c r="AG73" s="93" t="s">
        <v>431</v>
      </c>
      <c r="AH73" s="73" t="s">
        <v>432</v>
      </c>
      <c r="AI73" s="93" t="s">
        <v>433</v>
      </c>
      <c r="AJ73" s="93" t="s">
        <v>434</v>
      </c>
      <c r="AK73" s="93" t="s">
        <v>211</v>
      </c>
      <c r="AL73" s="93" t="s">
        <v>212</v>
      </c>
      <c r="AM73" s="93" t="s">
        <v>213</v>
      </c>
      <c r="AN73" s="73"/>
      <c r="AO73" s="93" t="s">
        <v>430</v>
      </c>
      <c r="AP73" s="93" t="s">
        <v>431</v>
      </c>
      <c r="AQ73" s="73" t="s">
        <v>432</v>
      </c>
      <c r="AR73" s="93" t="s">
        <v>433</v>
      </c>
      <c r="AS73" s="93" t="s">
        <v>434</v>
      </c>
      <c r="AT73" s="93" t="s">
        <v>211</v>
      </c>
      <c r="AU73" s="93" t="s">
        <v>212</v>
      </c>
      <c r="AV73" s="93" t="s">
        <v>213</v>
      </c>
      <c r="AW73" s="73"/>
      <c r="AX73" s="93" t="s">
        <v>1280</v>
      </c>
      <c r="AY73" s="93" t="s">
        <v>431</v>
      </c>
      <c r="AZ73" s="73" t="s">
        <v>432</v>
      </c>
      <c r="BA73" s="93" t="s">
        <v>433</v>
      </c>
      <c r="BB73" s="93" t="s">
        <v>434</v>
      </c>
      <c r="BC73" s="93" t="s">
        <v>211</v>
      </c>
      <c r="BD73" s="93" t="s">
        <v>212</v>
      </c>
      <c r="BE73" s="93" t="s">
        <v>213</v>
      </c>
      <c r="BF73" s="73"/>
      <c r="BG73" s="93" t="s">
        <v>430</v>
      </c>
      <c r="BH73" s="93" t="s">
        <v>431</v>
      </c>
      <c r="BI73" s="73" t="s">
        <v>432</v>
      </c>
      <c r="BJ73" s="93" t="s">
        <v>433</v>
      </c>
      <c r="BK73" s="93" t="s">
        <v>434</v>
      </c>
      <c r="BL73" s="93" t="s">
        <v>211</v>
      </c>
      <c r="BM73" s="93" t="s">
        <v>212</v>
      </c>
      <c r="BN73" s="93" t="s">
        <v>213</v>
      </c>
      <c r="BO73" s="159"/>
      <c r="BQ73" s="49"/>
      <c r="BR73" s="93" t="s">
        <v>435</v>
      </c>
      <c r="BS73" s="93" t="s">
        <v>436</v>
      </c>
      <c r="BT73" s="93" t="s">
        <v>437</v>
      </c>
      <c r="BU73" s="93" t="s">
        <v>438</v>
      </c>
      <c r="BV73" s="93" t="s">
        <v>220</v>
      </c>
      <c r="BW73" s="93" t="s">
        <v>221</v>
      </c>
      <c r="BX73" s="93" t="s">
        <v>222</v>
      </c>
      <c r="BY73" s="35"/>
      <c r="BZ73" s="93" t="s">
        <v>436</v>
      </c>
      <c r="CA73" s="93" t="s">
        <v>437</v>
      </c>
      <c r="CB73" s="93" t="s">
        <v>439</v>
      </c>
      <c r="CC73" s="93" t="s">
        <v>221</v>
      </c>
      <c r="CD73" s="93" t="s">
        <v>234</v>
      </c>
      <c r="CE73" s="35"/>
      <c r="CF73" s="93" t="s">
        <v>436</v>
      </c>
      <c r="CG73" s="93" t="s">
        <v>437</v>
      </c>
      <c r="CH73" s="93" t="s">
        <v>440</v>
      </c>
      <c r="CI73" s="93" t="s">
        <v>221</v>
      </c>
      <c r="CJ73" s="93" t="s">
        <v>234</v>
      </c>
      <c r="CK73" s="159"/>
      <c r="CM73" s="49"/>
      <c r="CN73" s="74" t="s">
        <v>441</v>
      </c>
      <c r="CO73" s="74" t="s">
        <v>206</v>
      </c>
      <c r="CP73" s="74" t="s">
        <v>442</v>
      </c>
      <c r="CQ73" s="74" t="s">
        <v>443</v>
      </c>
      <c r="CR73" s="160" t="s">
        <v>444</v>
      </c>
      <c r="CS73" s="74" t="s">
        <v>215</v>
      </c>
      <c r="CT73" s="171" t="s">
        <v>1285</v>
      </c>
      <c r="CU73" s="93" t="s">
        <v>229</v>
      </c>
      <c r="CV73" s="172"/>
      <c r="CZ73" s="35"/>
      <c r="DA73" s="161"/>
      <c r="DB73" s="35"/>
    </row>
    <row r="74" spans="1:123" ht="15.75" customHeight="1" thickBot="1" x14ac:dyDescent="0.25">
      <c r="B74" s="76"/>
      <c r="C74" s="77">
        <f>C15</f>
        <v>2017</v>
      </c>
      <c r="D74" s="122">
        <f>D65</f>
        <v>34449845</v>
      </c>
      <c r="E74" s="123">
        <f>E65</f>
        <v>55369900</v>
      </c>
      <c r="F74" s="123">
        <f>E74+((E74/CO74)*CP74)</f>
        <v>56154653.691313922</v>
      </c>
      <c r="G74" s="133">
        <f>'Calculating CO2e'!B19</f>
        <v>4008211624.2467685</v>
      </c>
      <c r="H74" s="164">
        <f>H65</f>
        <v>20463276.691313922</v>
      </c>
      <c r="I74" s="123">
        <f>SUM(H74,(IF(W74&lt;Y74,Y74-W74,0)),(IF(AF74&lt;AH74,AH74-AF74,0)),(IF(AO74&lt;AQ74,AQ74-AO74,0)),(IF(AX74&lt;AZ74,AZ74-AX74,0)),(IF(BG74&lt;BI74,BI74-BG74,0)),(IF(BS74&lt;0,(BS74*-1),0)),(IF(BZ74&lt;0,(BZ74*-1),0)),(IF(CF74&lt;0,(CF74*-1),0)))</f>
        <v>28204814.347245023</v>
      </c>
      <c r="J74" s="125">
        <f>H74/I74</f>
        <v>0.72552424700901197</v>
      </c>
      <c r="K74" s="122">
        <f>SUM(AA74,AJ74,AS74,BB74,BK74)</f>
        <v>7090038.1316280868</v>
      </c>
      <c r="L74" s="123">
        <f>SUM(BU74,CB74,CH74)</f>
        <v>14781105.484314602</v>
      </c>
      <c r="M74" s="127">
        <f>K74+L74</f>
        <v>21871143.615942687</v>
      </c>
      <c r="N74" s="134">
        <f>SUM(AD74,AM74,AV74,BE74,BN74)</f>
        <v>1405210760.9268131</v>
      </c>
      <c r="O74" s="310">
        <f>BX74</f>
        <v>43973398.252946019</v>
      </c>
      <c r="P74" s="141">
        <f>SUM(CD74+CJ74)</f>
        <v>148751472.12383711</v>
      </c>
      <c r="Q74" s="142">
        <f>O74+P74</f>
        <v>192724870.37678313</v>
      </c>
      <c r="R74" s="143">
        <f>N74+Q74</f>
        <v>1597935631.3035963</v>
      </c>
      <c r="S74" s="144">
        <f>G74+R74</f>
        <v>5606147255.5503645</v>
      </c>
      <c r="T74" s="163">
        <f>S74/(F74-H57)</f>
        <v>108.55914027023621</v>
      </c>
      <c r="U74" s="2"/>
      <c r="V74" s="78">
        <f>C74</f>
        <v>2017</v>
      </c>
      <c r="W74" s="128">
        <f>W65</f>
        <v>8676551</v>
      </c>
      <c r="X74" s="126">
        <f>X65</f>
        <v>11486100</v>
      </c>
      <c r="Y74" s="126">
        <f>X74+((X74/CO74)*CP74)</f>
        <v>11648891.685984639</v>
      </c>
      <c r="Z74" s="126">
        <f>IF(W74&gt;Y74,W74-Y74,0)</f>
        <v>0</v>
      </c>
      <c r="AA74" s="126">
        <f>Z74*J74</f>
        <v>0</v>
      </c>
      <c r="AB74" s="139">
        <f>'Calculating CO2e'!B72*AA$7</f>
        <v>3688350330.8184371</v>
      </c>
      <c r="AC74" s="139">
        <f>AB74*(Z74/W74)</f>
        <v>0</v>
      </c>
      <c r="AD74" s="139">
        <f>AC74*J74</f>
        <v>0</v>
      </c>
      <c r="AE74" s="79">
        <f>C74</f>
        <v>2017</v>
      </c>
      <c r="AF74" s="128">
        <f>AF65</f>
        <v>17770000</v>
      </c>
      <c r="AG74" s="126">
        <f>AG65</f>
        <v>11589000</v>
      </c>
      <c r="AH74" s="126">
        <f>AG74+((AG74/CO74)*CP74)</f>
        <v>11753250.080434263</v>
      </c>
      <c r="AI74" s="126">
        <f>IF(AF74&gt;AH74,AF74-AH74,0)</f>
        <v>6016749.9195657372</v>
      </c>
      <c r="AJ74" s="126">
        <f>AI74*J74</f>
        <v>4365297.9548344649</v>
      </c>
      <c r="AK74" s="139">
        <f>'Calculating CO2e'!B98</f>
        <v>4823566744.8584785</v>
      </c>
      <c r="AL74" s="139">
        <f>AK74*(AI74/AF74)</f>
        <v>1633212989.5412052</v>
      </c>
      <c r="AM74" s="139">
        <f>AL74*J74</f>
        <v>1184935624.4422202</v>
      </c>
      <c r="AN74" s="78">
        <f>C74</f>
        <v>2017</v>
      </c>
      <c r="AO74" s="128">
        <f>AO65</f>
        <v>1426582</v>
      </c>
      <c r="AP74" s="126">
        <f>AP65</f>
        <v>5484400</v>
      </c>
      <c r="AQ74" s="126">
        <f>AP74+((AP74/CO74)*CP74)</f>
        <v>5562130.0147669055</v>
      </c>
      <c r="AR74" s="126">
        <f>IF(AO74&gt;AQ74,AO74-AQ74,0)</f>
        <v>0</v>
      </c>
      <c r="AS74" s="126">
        <f>AR74*J74</f>
        <v>0</v>
      </c>
      <c r="AT74" s="139">
        <f>'Calculating CO2e'!B179</f>
        <v>1260993312.9614711</v>
      </c>
      <c r="AU74" s="139">
        <f>AT74*(AR74/AO74)</f>
        <v>0</v>
      </c>
      <c r="AV74" s="139">
        <f>AU74*J74</f>
        <v>0</v>
      </c>
      <c r="AW74" s="79">
        <f>C74</f>
        <v>2017</v>
      </c>
      <c r="AX74" s="128">
        <f>AX65</f>
        <v>33481868.000000004</v>
      </c>
      <c r="AY74" s="126">
        <f>AY65</f>
        <v>29310900</v>
      </c>
      <c r="AZ74" s="126">
        <f>AY74+((AY74/CO74)*CP74)</f>
        <v>29726321.320441853</v>
      </c>
      <c r="BA74" s="126">
        <f>IF(AX74&gt;AZ74,AX74-AZ74,0)</f>
        <v>3755546.6795581505</v>
      </c>
      <c r="BB74" s="126">
        <f>BA74*J74</f>
        <v>2724740.1767936223</v>
      </c>
      <c r="BC74" s="139">
        <f>'Calculating CO2e'!B46</f>
        <v>2706761953.4050493</v>
      </c>
      <c r="BD74" s="139">
        <f>BC74*(BA74/AX74)</f>
        <v>303608235.55199087</v>
      </c>
      <c r="BE74" s="139">
        <f>BD74*J74</f>
        <v>220275136.48459291</v>
      </c>
      <c r="BF74" s="79">
        <f>C74</f>
        <v>2017</v>
      </c>
      <c r="BG74" s="128">
        <f>BG65</f>
        <v>7455800</v>
      </c>
      <c r="BH74" s="126">
        <f>BH65</f>
        <v>7976400</v>
      </c>
      <c r="BI74" s="126">
        <f>BH74+((BH74/CO74)*CP74)</f>
        <v>8089448.9551795544</v>
      </c>
      <c r="BJ74" s="126">
        <f>IF(BG74&gt;BI74,BG74-BI74,0)</f>
        <v>0</v>
      </c>
      <c r="BK74" s="126">
        <f>BJ74*J74</f>
        <v>0</v>
      </c>
      <c r="BL74" s="139">
        <f>'Calculating CO2e'!B153</f>
        <v>223800762.11350521</v>
      </c>
      <c r="BM74" s="139">
        <f>BL74*(BJ74/BG74)</f>
        <v>0</v>
      </c>
      <c r="BN74" s="139">
        <f>BM74*J74</f>
        <v>0</v>
      </c>
      <c r="BO74" s="80"/>
      <c r="BP74" s="75"/>
      <c r="BQ74" s="78">
        <f>C74</f>
        <v>2017</v>
      </c>
      <c r="BR74" s="166">
        <f>BR65</f>
        <v>128065102.69299988</v>
      </c>
      <c r="BS74" s="126">
        <f>BS65</f>
        <v>1573000</v>
      </c>
      <c r="BT74" s="126">
        <f>IF(BS74&gt;0,BS74,0)</f>
        <v>1573000</v>
      </c>
      <c r="BU74" s="126">
        <f>BT74*J74</f>
        <v>1141249.6405451759</v>
      </c>
      <c r="BV74" s="139">
        <f>'Calculating CO2e'!B125</f>
        <v>4934466187.7252045</v>
      </c>
      <c r="BW74" s="140">
        <f>BV74*(BT74/BR74)</f>
        <v>60609136.681823142</v>
      </c>
      <c r="BX74" s="139">
        <f>BW74*J74</f>
        <v>43973398.252946019</v>
      </c>
      <c r="BY74" s="79">
        <f>C74</f>
        <v>2017</v>
      </c>
      <c r="BZ74" s="126">
        <f>BZ65</f>
        <v>4305000</v>
      </c>
      <c r="CA74" s="129">
        <f>IF(BZ74&gt;0,BZ74,0)</f>
        <v>4305000</v>
      </c>
      <c r="CB74" s="130">
        <f>CA74*J74</f>
        <v>3123381.8833737965</v>
      </c>
      <c r="CC74" s="140">
        <f>'Calculating CO2e'!B199*(BZ74/('Calculating CO2e'!F198*1000))</f>
        <v>0</v>
      </c>
      <c r="CD74" s="140">
        <f>J74*CC74</f>
        <v>0</v>
      </c>
      <c r="CE74" s="79">
        <f>C74</f>
        <v>2017</v>
      </c>
      <c r="CF74" s="126">
        <f>CF65</f>
        <v>14495000</v>
      </c>
      <c r="CG74" s="129">
        <f>IF(CF74&gt;0,CF74,0)</f>
        <v>14495000</v>
      </c>
      <c r="CH74" s="130">
        <f>CG74*J74</f>
        <v>10516473.960395629</v>
      </c>
      <c r="CI74" s="140">
        <f>'Calculating CO2e'!B191*CF74/('Calculating CO2e'!F190*1000+'Calculating CO2e'!G192)</f>
        <v>205026190.00959373</v>
      </c>
      <c r="CJ74" s="140">
        <f>J74*CI74</f>
        <v>148751472.12383711</v>
      </c>
      <c r="CK74" s="80"/>
      <c r="CL74" s="75"/>
      <c r="CM74" s="78">
        <f>C74</f>
        <v>2017</v>
      </c>
      <c r="CN74" s="128">
        <f>CN65</f>
        <v>102562000</v>
      </c>
      <c r="CO74" s="126">
        <f>CO65</f>
        <v>121217000</v>
      </c>
      <c r="CP74" s="131">
        <f>CP65</f>
        <v>1718000</v>
      </c>
      <c r="CQ74" s="131">
        <f>CO74+CP74</f>
        <v>122935000</v>
      </c>
      <c r="CR74" s="126">
        <f>CQ74-CN74</f>
        <v>20373000</v>
      </c>
      <c r="CS74" s="140">
        <f>G74+AB74+AK74+AT74+BC74+BL74+BW74+CC74+CI74</f>
        <v>16977320055.095125</v>
      </c>
      <c r="CT74" s="174">
        <f>CS74/(CQ74-H57)</f>
        <v>143.36318208597382</v>
      </c>
      <c r="CU74" s="140">
        <f>CT74*F74</f>
        <v>8050509842.1226397</v>
      </c>
      <c r="CV74" s="173"/>
      <c r="CZ74" s="2"/>
      <c r="DA74" s="87"/>
      <c r="DB74" s="2"/>
    </row>
    <row r="75" spans="1:123" ht="15.75" customHeight="1" thickBot="1" x14ac:dyDescent="0.3">
      <c r="B75" s="83"/>
      <c r="C75" s="94"/>
      <c r="D75" s="95"/>
      <c r="E75" s="84"/>
      <c r="F75" s="84"/>
      <c r="G75" s="84"/>
      <c r="H75" s="96"/>
      <c r="I75" s="84"/>
      <c r="J75" s="84"/>
      <c r="K75" s="84"/>
      <c r="L75" s="84"/>
      <c r="M75" s="84"/>
      <c r="N75" s="84"/>
      <c r="O75" s="84"/>
      <c r="P75" s="84"/>
      <c r="Q75" s="84"/>
      <c r="R75" s="84"/>
      <c r="S75" s="84"/>
      <c r="T75" s="85"/>
      <c r="U75" s="2"/>
      <c r="V75" s="83"/>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5"/>
      <c r="BQ75" s="83"/>
      <c r="BR75" s="84"/>
      <c r="BS75" s="84"/>
      <c r="BT75" s="84"/>
      <c r="BU75" s="84"/>
      <c r="BV75" s="84"/>
      <c r="BW75" s="84"/>
      <c r="BX75" s="84"/>
      <c r="BY75" s="84"/>
      <c r="BZ75" s="84"/>
      <c r="CA75" s="84"/>
      <c r="CB75" s="84"/>
      <c r="CC75" s="84"/>
      <c r="CD75" s="55"/>
      <c r="CE75" s="84"/>
      <c r="CF75" s="84"/>
      <c r="CG75" s="84"/>
      <c r="CH75" s="84"/>
      <c r="CI75" s="84"/>
      <c r="CJ75" s="55"/>
      <c r="CK75" s="85"/>
      <c r="CM75" s="83"/>
      <c r="CN75" s="84"/>
      <c r="CO75" s="84"/>
      <c r="CP75" s="84"/>
      <c r="CQ75" s="84"/>
      <c r="CR75" s="84"/>
      <c r="CS75" s="84"/>
      <c r="CT75" s="84"/>
      <c r="CU75" s="84"/>
      <c r="CV75" s="85"/>
      <c r="CZ75" s="2"/>
      <c r="DA75" s="87"/>
      <c r="DB75" s="2"/>
    </row>
    <row r="76" spans="1:123" s="31" customFormat="1" x14ac:dyDescent="0.2">
      <c r="A76" s="35"/>
      <c r="B76" s="35"/>
      <c r="P76"/>
      <c r="Q76"/>
      <c r="U76"/>
      <c r="V76"/>
      <c r="W76"/>
      <c r="X76"/>
      <c r="Y76"/>
      <c r="Z76"/>
      <c r="AA76"/>
      <c r="AB76"/>
      <c r="AC76"/>
      <c r="AD76"/>
      <c r="AE76"/>
      <c r="AF76"/>
      <c r="AG76"/>
      <c r="AH76"/>
    </row>
  </sheetData>
  <mergeCells count="52">
    <mergeCell ref="O12:Q13"/>
    <mergeCell ref="D21:G22"/>
    <mergeCell ref="H21:H22"/>
    <mergeCell ref="W3:AB3"/>
    <mergeCell ref="W2:AB2"/>
    <mergeCell ref="C2:G4"/>
    <mergeCell ref="X4:X5"/>
    <mergeCell ref="Y4:Y5"/>
    <mergeCell ref="Z4:Z5"/>
    <mergeCell ref="AA4:AA6"/>
    <mergeCell ref="R12:R13"/>
    <mergeCell ref="S12:S13"/>
    <mergeCell ref="T12:T13"/>
    <mergeCell ref="O21:Q22"/>
    <mergeCell ref="R21:R22"/>
    <mergeCell ref="D12:G13"/>
    <mergeCell ref="H12:H13"/>
    <mergeCell ref="I12:J13"/>
    <mergeCell ref="K12:M13"/>
    <mergeCell ref="N12:N13"/>
    <mergeCell ref="I21:J22"/>
    <mergeCell ref="K21:M22"/>
    <mergeCell ref="N21:N22"/>
    <mergeCell ref="S30:S31"/>
    <mergeCell ref="S21:S22"/>
    <mergeCell ref="T21:T22"/>
    <mergeCell ref="T30:T31"/>
    <mergeCell ref="K30:M31"/>
    <mergeCell ref="D30:G31"/>
    <mergeCell ref="H30:H31"/>
    <mergeCell ref="I30:J31"/>
    <mergeCell ref="N30:N31"/>
    <mergeCell ref="O30:Q31"/>
    <mergeCell ref="R30:R31"/>
    <mergeCell ref="O71:Q72"/>
    <mergeCell ref="R71:R72"/>
    <mergeCell ref="D62:G63"/>
    <mergeCell ref="H62:H63"/>
    <mergeCell ref="I62:J63"/>
    <mergeCell ref="K62:M63"/>
    <mergeCell ref="N62:N63"/>
    <mergeCell ref="O62:Q63"/>
    <mergeCell ref="S71:S72"/>
    <mergeCell ref="T71:T72"/>
    <mergeCell ref="R62:R63"/>
    <mergeCell ref="S62:S63"/>
    <mergeCell ref="T62:T63"/>
    <mergeCell ref="D71:G72"/>
    <mergeCell ref="H71:H72"/>
    <mergeCell ref="I71:J72"/>
    <mergeCell ref="K71:M72"/>
    <mergeCell ref="N71:N72"/>
  </mergeCells>
  <phoneticPr fontId="8" type="noConversion"/>
  <pageMargins left="0.25" right="0.25" top="0.75" bottom="0.75" header="0.5" footer="0.5"/>
  <pageSetup scale="35" fitToWidth="0" orientation="landscape" r:id="rId1"/>
  <headerFooter alignWithMargins="0">
    <oddFooter>&amp;R&amp;A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Form 923 Generation and Fuel Da</vt:lpstr>
      <vt:lpstr>EPA Part 75 data</vt:lpstr>
      <vt:lpstr>GWPs &amp; EFs</vt:lpstr>
      <vt:lpstr>Calculating CO2e</vt:lpstr>
      <vt:lpstr>ISO load-generation-imports</vt:lpstr>
      <vt:lpstr>draft Emission Factors</vt:lpstr>
      <vt:lpstr>'EPA Part 75 data'!Print_Titles</vt:lpstr>
      <vt:lpstr>'Form 923 Generation and Fuel Da'!Print_Titles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Richardson, Sue Ann (DEP)</dc:creator>
  <cp:lastModifiedBy>thiggins</cp:lastModifiedBy>
  <cp:lastPrinted>2018-05-31T13:13:38Z</cp:lastPrinted>
  <dcterms:created xsi:type="dcterms:W3CDTF">2010-01-22T15:38:48Z</dcterms:created>
  <dcterms:modified xsi:type="dcterms:W3CDTF">2019-05-30T18:00:37Z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