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835"/>
  </bookViews>
  <sheets>
    <sheet name="Guideline Summary" sheetId="5" r:id="rId1"/>
    <sheet name="Capacity Block Sizes" sheetId="3" r:id="rId2"/>
    <sheet name="Base Compensation Rates" sheetId="1" r:id="rId3"/>
    <sheet name="Compensation Rate Adders" sheetId="4" r:id="rId4"/>
  </sheets>
  <calcPr calcId="145621"/>
</workbook>
</file>

<file path=xl/calcChain.xml><?xml version="1.0" encoding="utf-8"?>
<calcChain xmlns="http://schemas.openxmlformats.org/spreadsheetml/2006/main">
  <c r="B9" i="3" l="1"/>
  <c r="C4" i="3" l="1"/>
  <c r="C5" i="3"/>
  <c r="C6" i="3"/>
  <c r="C7" i="3"/>
  <c r="C8" i="3"/>
  <c r="B36" i="3"/>
  <c r="G9" i="1"/>
  <c r="H9" i="1" s="1"/>
  <c r="F9" i="1"/>
  <c r="F8" i="1"/>
  <c r="G8" i="1" s="1"/>
  <c r="H8" i="1" s="1"/>
  <c r="E8" i="1"/>
  <c r="F7" i="1"/>
  <c r="G7" i="1" s="1"/>
  <c r="H7" i="1" s="1"/>
  <c r="E7" i="1"/>
  <c r="F6" i="1"/>
  <c r="G6" i="1" s="1"/>
  <c r="H6" i="1" s="1"/>
  <c r="E6" i="1"/>
  <c r="F5" i="1"/>
  <c r="G5" i="1" s="1"/>
  <c r="H5" i="1" s="1"/>
  <c r="E5" i="1"/>
  <c r="F4" i="1"/>
  <c r="G4" i="1" s="1"/>
  <c r="H4" i="1" s="1"/>
  <c r="E4" i="1"/>
  <c r="C9" i="3" l="1"/>
  <c r="J16" i="4"/>
  <c r="J14" i="4"/>
  <c r="J13" i="4"/>
  <c r="J12" i="4"/>
  <c r="J11" i="4"/>
  <c r="J10" i="4"/>
  <c r="J9" i="4"/>
  <c r="J8" i="4"/>
  <c r="J7" i="4"/>
  <c r="J6" i="4"/>
  <c r="J5" i="4"/>
  <c r="I16" i="4"/>
  <c r="I14" i="4"/>
  <c r="I13" i="4"/>
  <c r="I12" i="4"/>
  <c r="I11" i="4"/>
  <c r="I10" i="4"/>
  <c r="I9" i="4"/>
  <c r="I8" i="4"/>
  <c r="I7" i="4"/>
  <c r="I6" i="4"/>
  <c r="I5" i="4"/>
  <c r="H16" i="4"/>
  <c r="H14" i="4"/>
  <c r="H13" i="4"/>
  <c r="H12" i="4"/>
  <c r="H11" i="4"/>
  <c r="H10" i="4"/>
  <c r="H9" i="4"/>
  <c r="H8" i="4"/>
  <c r="H7" i="4"/>
  <c r="H6" i="4"/>
  <c r="H5" i="4"/>
  <c r="G16" i="4"/>
  <c r="G14" i="4"/>
  <c r="G13" i="4"/>
  <c r="G12" i="4"/>
  <c r="G11" i="4"/>
  <c r="G10" i="4"/>
  <c r="G9" i="4"/>
  <c r="G8" i="4"/>
  <c r="G7" i="4"/>
  <c r="G6" i="4"/>
  <c r="G5" i="4"/>
  <c r="F16" i="4"/>
  <c r="F14" i="4"/>
  <c r="F13" i="4"/>
  <c r="F12" i="4"/>
  <c r="F11" i="4"/>
  <c r="F10" i="4"/>
  <c r="F9" i="4"/>
  <c r="F8" i="4"/>
  <c r="F7" i="4"/>
  <c r="F6" i="4"/>
  <c r="F5" i="4"/>
  <c r="E16" i="4"/>
  <c r="E14" i="4"/>
  <c r="E13" i="4"/>
  <c r="E12" i="4"/>
  <c r="E11" i="4"/>
  <c r="E10" i="4"/>
  <c r="E9" i="4"/>
  <c r="E8" i="4"/>
  <c r="E7" i="4"/>
  <c r="E6" i="4"/>
  <c r="E5" i="4"/>
  <c r="D6" i="4"/>
  <c r="D7" i="4"/>
  <c r="D8" i="4"/>
  <c r="D9" i="4"/>
  <c r="D10" i="4"/>
  <c r="D11" i="4"/>
  <c r="D12" i="4"/>
  <c r="D13" i="4"/>
  <c r="D14" i="4"/>
  <c r="D16" i="4"/>
  <c r="D5" i="4"/>
  <c r="E28" i="1"/>
  <c r="E29" i="1"/>
  <c r="E30" i="1"/>
  <c r="E31" i="1"/>
  <c r="E32" i="1"/>
  <c r="E22" i="1"/>
  <c r="E23" i="1"/>
  <c r="E24" i="1"/>
  <c r="E25" i="1"/>
  <c r="E26" i="1"/>
  <c r="E16" i="1"/>
  <c r="E17" i="1"/>
  <c r="E18" i="1"/>
  <c r="E19" i="1"/>
  <c r="E20" i="1"/>
  <c r="E10" i="1"/>
  <c r="E11" i="1"/>
  <c r="E12" i="1"/>
  <c r="E13" i="1"/>
  <c r="E14" i="1"/>
  <c r="B13" i="3" l="1"/>
  <c r="B22" i="3" s="1"/>
  <c r="B14" i="3"/>
  <c r="B23" i="3" s="1"/>
  <c r="B17" i="3"/>
  <c r="B26" i="3" s="1"/>
  <c r="B16" i="3"/>
  <c r="B25" i="3" s="1"/>
  <c r="B15" i="3"/>
  <c r="B24" i="3" s="1"/>
  <c r="F21" i="1"/>
  <c r="F20" i="1"/>
  <c r="F19" i="1"/>
  <c r="F18" i="1"/>
  <c r="F17" i="1"/>
  <c r="F16" i="1"/>
  <c r="B18" i="3" l="1"/>
  <c r="C13" i="3"/>
  <c r="C22" i="3" s="1"/>
  <c r="C14" i="3"/>
  <c r="C23" i="3" s="1"/>
  <c r="C31" i="3"/>
  <c r="C16" i="3"/>
  <c r="C35" i="3"/>
  <c r="C17" i="3"/>
  <c r="C15" i="3"/>
  <c r="F33" i="1"/>
  <c r="G33" i="1" s="1"/>
  <c r="H33" i="1" s="1"/>
  <c r="I33" i="1" s="1"/>
  <c r="J33" i="1" s="1"/>
  <c r="K33" i="1" s="1"/>
  <c r="L33" i="1" s="1"/>
  <c r="F32" i="1"/>
  <c r="G32" i="1" s="1"/>
  <c r="H32" i="1" s="1"/>
  <c r="I32" i="1" s="1"/>
  <c r="J32" i="1" s="1"/>
  <c r="K32" i="1" s="1"/>
  <c r="L32" i="1" s="1"/>
  <c r="F31" i="1"/>
  <c r="G31" i="1" s="1"/>
  <c r="H31" i="1" s="1"/>
  <c r="I31" i="1" s="1"/>
  <c r="J31" i="1" s="1"/>
  <c r="K31" i="1" s="1"/>
  <c r="L31" i="1" s="1"/>
  <c r="F30" i="1"/>
  <c r="G30" i="1" s="1"/>
  <c r="H30" i="1" s="1"/>
  <c r="I30" i="1" s="1"/>
  <c r="J30" i="1" s="1"/>
  <c r="K30" i="1" s="1"/>
  <c r="L30" i="1" s="1"/>
  <c r="F29" i="1"/>
  <c r="G29" i="1" s="1"/>
  <c r="H29" i="1" s="1"/>
  <c r="I29" i="1" s="1"/>
  <c r="J29" i="1" s="1"/>
  <c r="K29" i="1" s="1"/>
  <c r="L29" i="1" s="1"/>
  <c r="F28" i="1"/>
  <c r="G28" i="1" s="1"/>
  <c r="H28" i="1" s="1"/>
  <c r="I28" i="1" s="1"/>
  <c r="J28" i="1" s="1"/>
  <c r="K28" i="1" s="1"/>
  <c r="L28" i="1" s="1"/>
  <c r="F23" i="1"/>
  <c r="G23" i="1" s="1"/>
  <c r="H23" i="1" s="1"/>
  <c r="I23" i="1" s="1"/>
  <c r="J23" i="1" s="1"/>
  <c r="K23" i="1" s="1"/>
  <c r="L23" i="1" s="1"/>
  <c r="F24" i="1"/>
  <c r="G24" i="1" s="1"/>
  <c r="H24" i="1" s="1"/>
  <c r="I24" i="1" s="1"/>
  <c r="J24" i="1" s="1"/>
  <c r="K24" i="1" s="1"/>
  <c r="L24" i="1" s="1"/>
  <c r="F25" i="1"/>
  <c r="G25" i="1" s="1"/>
  <c r="H25" i="1" s="1"/>
  <c r="I25" i="1" s="1"/>
  <c r="J25" i="1" s="1"/>
  <c r="K25" i="1" s="1"/>
  <c r="L25" i="1" s="1"/>
  <c r="F26" i="1"/>
  <c r="G26" i="1" s="1"/>
  <c r="H26" i="1" s="1"/>
  <c r="I26" i="1" s="1"/>
  <c r="J26" i="1" s="1"/>
  <c r="K26" i="1" s="1"/>
  <c r="L26" i="1" s="1"/>
  <c r="F27" i="1"/>
  <c r="G27" i="1" s="1"/>
  <c r="H27" i="1" s="1"/>
  <c r="I27" i="1" s="1"/>
  <c r="J27" i="1" s="1"/>
  <c r="K27" i="1" s="1"/>
  <c r="L27" i="1" s="1"/>
  <c r="F22" i="1"/>
  <c r="G22" i="1" s="1"/>
  <c r="H22" i="1" s="1"/>
  <c r="I22" i="1" s="1"/>
  <c r="J22" i="1" s="1"/>
  <c r="K22" i="1" s="1"/>
  <c r="L22" i="1" s="1"/>
  <c r="F12" i="1"/>
  <c r="G12" i="1" s="1"/>
  <c r="H12" i="1" s="1"/>
  <c r="I12" i="1" s="1"/>
  <c r="J12" i="1" s="1"/>
  <c r="K12" i="1" s="1"/>
  <c r="L12" i="1" s="1"/>
  <c r="F13" i="1"/>
  <c r="G13" i="1" s="1"/>
  <c r="H13" i="1" s="1"/>
  <c r="I13" i="1" s="1"/>
  <c r="J13" i="1" s="1"/>
  <c r="K13" i="1" s="1"/>
  <c r="L13" i="1" s="1"/>
  <c r="F14" i="1"/>
  <c r="G14" i="1" s="1"/>
  <c r="H14" i="1" s="1"/>
  <c r="I14" i="1" s="1"/>
  <c r="J14" i="1" s="1"/>
  <c r="K14" i="1" s="1"/>
  <c r="L14" i="1" s="1"/>
  <c r="F15" i="1"/>
  <c r="G15" i="1" s="1"/>
  <c r="H15" i="1" s="1"/>
  <c r="I15" i="1" s="1"/>
  <c r="J15" i="1" s="1"/>
  <c r="K15" i="1" s="1"/>
  <c r="L15" i="1" s="1"/>
  <c r="F11" i="1"/>
  <c r="G11" i="1" s="1"/>
  <c r="H11" i="1" s="1"/>
  <c r="I11" i="1" s="1"/>
  <c r="J11" i="1" s="1"/>
  <c r="K11" i="1" s="1"/>
  <c r="L11" i="1" s="1"/>
  <c r="F10" i="1"/>
  <c r="G10" i="1" s="1"/>
  <c r="H10" i="1" s="1"/>
  <c r="I10" i="1" s="1"/>
  <c r="J10" i="1" s="1"/>
  <c r="K10" i="1" s="1"/>
  <c r="L10" i="1" s="1"/>
  <c r="D16" i="3" l="1"/>
  <c r="D25" i="3" s="1"/>
  <c r="C25" i="3"/>
  <c r="D34" i="3" s="1"/>
  <c r="D33" i="3"/>
  <c r="C24" i="3"/>
  <c r="D17" i="3"/>
  <c r="D26" i="3" s="1"/>
  <c r="C26" i="3"/>
  <c r="B27" i="3"/>
  <c r="D31" i="3"/>
  <c r="C18" i="3"/>
  <c r="D13" i="3"/>
  <c r="D22" i="3" s="1"/>
  <c r="J15" i="3"/>
  <c r="C34" i="3"/>
  <c r="C33" i="3"/>
  <c r="J24" i="3"/>
  <c r="D14" i="3"/>
  <c r="D23" i="3" s="1"/>
  <c r="D32" i="3"/>
  <c r="D35" i="3"/>
  <c r="C32" i="3"/>
  <c r="E34" i="3"/>
  <c r="E35" i="3"/>
  <c r="E17" i="3"/>
  <c r="E26" i="3" s="1"/>
  <c r="K33" i="3" l="1"/>
  <c r="E16" i="3"/>
  <c r="E25" i="3" s="1"/>
  <c r="D18" i="3"/>
  <c r="C36" i="3"/>
  <c r="C27" i="3"/>
  <c r="D36" i="3"/>
  <c r="E13" i="3"/>
  <c r="E22" i="3" s="1"/>
  <c r="E32" i="3"/>
  <c r="E14" i="3"/>
  <c r="E23" i="3" s="1"/>
  <c r="F35" i="3"/>
  <c r="F17" i="3"/>
  <c r="F26" i="3" s="1"/>
  <c r="F16" i="3" l="1"/>
  <c r="F25" i="3" s="1"/>
  <c r="F34" i="3"/>
  <c r="E31" i="3"/>
  <c r="E36" i="3" s="1"/>
  <c r="D27" i="3"/>
  <c r="J13" i="3"/>
  <c r="E18" i="3"/>
  <c r="F32" i="3"/>
  <c r="F14" i="3"/>
  <c r="G16" i="3"/>
  <c r="G25" i="3" s="1"/>
  <c r="G35" i="3"/>
  <c r="G17" i="3"/>
  <c r="G26" i="3" s="1"/>
  <c r="F18" i="3" l="1"/>
  <c r="F23" i="3"/>
  <c r="F31" i="3"/>
  <c r="E27" i="3"/>
  <c r="J22" i="3"/>
  <c r="G14" i="3"/>
  <c r="G34" i="3"/>
  <c r="H34" i="3"/>
  <c r="H16" i="3"/>
  <c r="H25" i="3" s="1"/>
  <c r="H17" i="3"/>
  <c r="H26" i="3" s="1"/>
  <c r="H35" i="3"/>
  <c r="G18" i="3" l="1"/>
  <c r="G23" i="3"/>
  <c r="G32" i="3"/>
  <c r="G36" i="3" s="1"/>
  <c r="F27" i="3"/>
  <c r="K31" i="3"/>
  <c r="F36" i="3"/>
  <c r="H14" i="3"/>
  <c r="I17" i="3"/>
  <c r="I35" i="3"/>
  <c r="I16" i="3"/>
  <c r="H18" i="3" l="1"/>
  <c r="H23" i="3"/>
  <c r="J16" i="3"/>
  <c r="I25" i="3"/>
  <c r="J17" i="3"/>
  <c r="I26" i="3"/>
  <c r="H32" i="3"/>
  <c r="H36" i="3" s="1"/>
  <c r="G27" i="3"/>
  <c r="I14" i="3"/>
  <c r="I34" i="3"/>
  <c r="J34" i="3"/>
  <c r="I18" i="3" l="1"/>
  <c r="I23" i="3"/>
  <c r="I27" i="3" s="1"/>
  <c r="J18" i="3"/>
  <c r="I32" i="3"/>
  <c r="I36" i="3" s="1"/>
  <c r="H27" i="3"/>
  <c r="K34" i="3"/>
  <c r="J35" i="3"/>
  <c r="K35" i="3" s="1"/>
  <c r="J26" i="3"/>
  <c r="J14" i="3"/>
  <c r="J25" i="3"/>
  <c r="J32" i="3" l="1"/>
  <c r="J23" i="3"/>
  <c r="J27" i="3" s="1"/>
  <c r="K32" i="3" l="1"/>
  <c r="K36" i="3" s="1"/>
  <c r="J36" i="3"/>
  <c r="D8" i="3"/>
  <c r="D5" i="3"/>
  <c r="D6" i="3"/>
  <c r="D7" i="3"/>
  <c r="D4" i="3"/>
</calcChain>
</file>

<file path=xl/sharedStrings.xml><?xml version="1.0" encoding="utf-8"?>
<sst xmlns="http://schemas.openxmlformats.org/spreadsheetml/2006/main" count="228" uniqueCount="101">
  <si>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</si>
  <si>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</si>
  <si>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</si>
  <si>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</si>
  <si>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</si>
  <si>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</si>
  <si>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</si>
  <si>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</si>
  <si>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</si>
  <si>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</si>
  <si>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</si>
  <si>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</si>
  <si>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NSTAR d/b/a Eversource Energy</t>
  </si>
  <si>
    <t>WMECO d/b/a Eversource Energy</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</si>
  <si>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</si>
  <si>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</si>
  <si>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</si>
  <si>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</si>
  <si>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</si>
  <si>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</si>
  <si>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</si>
  <si>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</si>
  <si>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</si>
  <si>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</si>
  <si>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</si>
  <si>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</si>
  <si>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</si>
  <si>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Adjusted Block 8</t>
  </si>
  <si>
    <t>Adjusted Block 7</t>
  </si>
  <si>
    <t>Adjusted Block 6</t>
  </si>
  <si>
    <t>Adjusted Block 5</t>
  </si>
  <si>
    <t>Adjusted Block 4</t>
  </si>
  <si>
    <t>Adjusted Block 3</t>
  </si>
  <si>
    <t>Adjusted Block 2</t>
  </si>
  <si>
    <t>Adjusted Block 1</t>
  </si>
  <si>
    <t>Amount Procured</t>
  </si>
  <si>
    <t>Distribution Company</t>
  </si>
  <si>
    <t>Total</t>
  </si>
  <si>
    <t>MW per Block</t>
  </si>
  <si>
    <t>% Share of 2016 Distribution Load</t>
  </si>
  <si>
    <t>2016 Distribution Load (MWh)</t>
  </si>
  <si>
    <t>Notes:</t>
  </si>
  <si>
    <t>Total Capacity Available per Capacity Block (MW AC)</t>
  </si>
  <si>
    <r>
      <rPr>
        <vertAlign val="superscript"/>
        <sz val="11"/>
        <color theme="1"/>
        <rFont val="Calibri"/>
        <family val="2"/>
        <scheme val="minor"/>
      </rPr>
      <t>3</t>
    </r>
    <r>
      <rPr>
        <sz val="11"/>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AC. These totals reflect the minimum 20% set-aside required by the regulation. </t>
    </r>
  </si>
  <si>
    <r>
      <rPr>
        <vertAlign val="superscript"/>
        <sz val="11"/>
        <color theme="1"/>
        <rFont val="Calibri"/>
        <family val="2"/>
        <scheme val="minor"/>
      </rPr>
      <t>4</t>
    </r>
    <r>
      <rPr>
        <sz val="11"/>
        <color theme="1"/>
        <rFont val="Calibri"/>
        <family val="2"/>
        <scheme val="minor"/>
      </rPr>
      <t xml:space="preserve"> These adjusted totals reflect the remaining capacity available for all other project sizes once the &lt;=25 kW set-aside is subtracted from the total capacity available. For Capacity Block 1, the amount of capacity procured by each Distribution Company in the initial competitive procurement, conducted pursuant to 225 CMR 20.07(3)(a), is also subtracted from the total capacity available.</t>
    </r>
  </si>
  <si>
    <r>
      <rPr>
        <vertAlign val="superscript"/>
        <sz val="11"/>
        <color theme="1"/>
        <rFont val="Calibri"/>
        <family val="2"/>
        <scheme val="minor"/>
      </rPr>
      <t>2</t>
    </r>
    <r>
      <rPr>
        <sz val="11"/>
        <color theme="1"/>
        <rFont val="Calibri"/>
        <family val="2"/>
        <scheme val="minor"/>
      </rPr>
      <t xml:space="preserve"> Nantucket Electric d/b/a National Grid has elected to have two Capacity Blocks, as permitted under 225 CMR 20.05(3)</t>
    </r>
  </si>
  <si>
    <t>Summary of Base Compensation Rates by Service Territory, Generation Unit Capacity, and Capacity Block</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</si>
  <si>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</si>
  <si>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</si>
  <si>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</si>
  <si>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</si>
  <si>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</si>
  <si>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</si>
  <si>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</si>
  <si>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 xml:space="preserve">Community Shared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</si>
  <si>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</si>
  <si>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</si>
  <si>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</si>
  <si>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</si>
  <si>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</si>
  <si>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</si>
  <si>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</si>
  <si>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</si>
  <si>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</si>
  <si>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</si>
  <si>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r>
      <rPr>
        <vertAlign val="superscript"/>
        <sz val="11"/>
        <color theme="1"/>
        <rFont val="Calibri"/>
        <family val="2"/>
        <scheme val="minor"/>
      </rPr>
      <t>1</t>
    </r>
    <r>
      <rPr>
        <sz val="11"/>
        <color theme="1"/>
        <rFont val="Calibri"/>
        <family val="2"/>
        <scheme val="minor"/>
      </rPr>
      <t xml:space="preserve"> Pursuant to 225 CMR 20.07(4)(e)1., a Solar Tariff Generation Unit with a capacity of 25 kW AC or less may only combine its Base Compensation Rate with the Energy Storage Adder. A Solar Tariff Generation Unit with a capacity larger than 25 kW AC can combine its Base Compensation Rate with no more than one Compensation Rate Adder from each of the four types of adders, as they are listed in 225 CMR 20.07(4)(a) through (d).</t>
    </r>
  </si>
  <si>
    <t>Adder Tranche 1 (80 MW)</t>
  </si>
  <si>
    <t>Adder Tranche 2 (TBD)</t>
  </si>
  <si>
    <t>Adder Tranche 3 (TBD)</t>
  </si>
  <si>
    <t>Adder Tranche 4 (TBD)</t>
  </si>
  <si>
    <t>Adder Tranche 5 (TBD)</t>
  </si>
  <si>
    <t>Adder Tranche 6 (TBD)</t>
  </si>
  <si>
    <t>Adder Tranche 7 (TBD)</t>
  </si>
  <si>
    <t>Adder Tranche 8 (TBD)</t>
  </si>
  <si>
    <t>Summary of Compensation Rate Adder Values by Type and Adder Tranche</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</si>
  <si>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by 80 MW, with DOER establishing tranche sizes thereafter as tranches are filled. Each adder shall decline by 4% when moving from one tranche to the next. This table will be updated as needed as tranches are filled.</t>
    </r>
  </si>
  <si>
    <r>
      <t>Adder Type</t>
    </r>
    <r>
      <rPr>
        <b/>
        <vertAlign val="superscript"/>
        <sz val="10"/>
        <color theme="1"/>
        <rFont val="Calibri"/>
        <family val="2"/>
        <scheme val="minor"/>
      </rPr>
      <t>1</t>
    </r>
  </si>
  <si>
    <r>
      <t xml:space="preserve">Adder Tranche and Value ($/kWh) </t>
    </r>
    <r>
      <rPr>
        <b/>
        <vertAlign val="superscript"/>
        <sz val="10"/>
        <color theme="1"/>
        <rFont val="Calibri"/>
        <family val="2"/>
        <scheme val="minor"/>
      </rPr>
      <t>2</t>
    </r>
  </si>
  <si>
    <r>
      <t>Energy Storage</t>
    </r>
    <r>
      <rPr>
        <b/>
        <vertAlign val="superscript"/>
        <sz val="10"/>
        <color theme="1"/>
        <rFont val="Calibri"/>
        <family val="2"/>
        <scheme val="minor"/>
      </rPr>
      <t>3</t>
    </r>
  </si>
  <si>
    <r>
      <t>Fitchburg Gas &amp; Electric d/b/a Unitil</t>
    </r>
    <r>
      <rPr>
        <vertAlign val="superscript"/>
        <sz val="10"/>
        <color theme="1"/>
        <rFont val="Calibri"/>
        <family val="2"/>
        <scheme val="minor"/>
      </rPr>
      <t>1</t>
    </r>
  </si>
  <si>
    <r>
      <t>Nantucket Electric d/b/a National Grid</t>
    </r>
    <r>
      <rPr>
        <vertAlign val="superscript"/>
        <sz val="10"/>
        <color theme="1"/>
        <rFont val="Calibri"/>
        <family val="2"/>
        <scheme val="minor"/>
      </rPr>
      <t>2</t>
    </r>
  </si>
  <si>
    <r>
      <t>&lt;=25 kW Set-aside (MW AC)</t>
    </r>
    <r>
      <rPr>
        <b/>
        <vertAlign val="superscript"/>
        <sz val="10"/>
        <color theme="1"/>
        <rFont val="Calibri"/>
        <family val="2"/>
        <scheme val="minor"/>
      </rPr>
      <t>3</t>
    </r>
  </si>
  <si>
    <r>
      <t xml:space="preserve">Adjusted Capacity Available for All Other Projects (MW AC) </t>
    </r>
    <r>
      <rPr>
        <b/>
        <vertAlign val="superscript"/>
        <sz val="10"/>
        <color theme="1"/>
        <rFont val="Calibri"/>
        <family val="2"/>
        <scheme val="minor"/>
      </rPr>
      <t>4</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</si>
  <si>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</si>
  <si>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MW AC Available Under SMART</t>
  </si>
  <si>
    <t>Total Capacity</t>
  </si>
  <si>
    <r>
      <t xml:space="preserve">Total </t>
    </r>
    <r>
      <rPr>
        <b/>
        <vertAlign val="superscript"/>
        <sz val="10"/>
        <color theme="1"/>
        <rFont val="Calibri"/>
        <family val="2"/>
        <scheme val="minor"/>
      </rPr>
      <t>5</t>
    </r>
  </si>
  <si>
    <r>
      <rPr>
        <vertAlign val="superscript"/>
        <sz val="11"/>
        <color theme="1"/>
        <rFont val="Calibri"/>
        <family val="2"/>
        <scheme val="minor"/>
      </rPr>
      <t>5</t>
    </r>
    <r>
      <rPr>
        <sz val="11"/>
        <color theme="1"/>
        <rFont val="Calibri"/>
        <family val="2"/>
        <scheme val="minor"/>
      </rPr>
      <t xml:space="preserve"> Total combined capacity available slightly exceeds 1,600 MW due to rounding in the calculation of 2016 load share.</t>
    </r>
  </si>
  <si>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</si>
  <si>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has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</si>
  <si>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as permitted under 225 CMR 20.05(3) and 225 CMR 20.07(2), respectively.</t>
    </r>
  </si>
  <si>
    <r>
      <rPr>
        <vertAlign val="superscript"/>
        <sz val="11"/>
        <color theme="1"/>
        <rFont val="Calibri"/>
        <family val="2"/>
        <scheme val="minor"/>
      </rPr>
      <t>1</t>
    </r>
    <r>
      <rPr>
        <sz val="11"/>
        <color theme="1"/>
        <rFont val="Calibri"/>
        <family val="2"/>
        <scheme val="minor"/>
      </rPr>
      <t xml:space="preserve"> Fitchburg Gas &amp; Electric d/b/a Unitil has elected to have four Capacity Blocks, as permitted under 225 CMR 20.05(3)</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</si>
  <si>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</si>
  <si>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</si>
  <si>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t xml:space="preserve">NSTAR d/b/a Eversource Energy </t>
    </r>
    <r>
      <rPr>
        <b/>
        <vertAlign val="superscript"/>
        <sz val="11"/>
        <color theme="1"/>
        <rFont val="Calibri"/>
        <family val="2"/>
        <scheme val="minor"/>
      </rPr>
      <t>6</t>
    </r>
  </si>
  <si>
    <r>
      <t xml:space="preserve">WMECO d/b/a Eversource Energy </t>
    </r>
    <r>
      <rPr>
        <b/>
        <vertAlign val="superscript"/>
        <sz val="11"/>
        <color theme="1"/>
        <rFont val="Calibri"/>
        <family val="2"/>
        <scheme val="minor"/>
      </rPr>
      <t>7</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</si>
  <si>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</si>
  <si>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7</t>
    </r>
    <r>
      <rPr>
        <sz val="11"/>
        <color theme="1"/>
        <rFont val="Calibri"/>
        <family val="2"/>
        <scheme val="minor"/>
      </rPr>
      <t xml:space="preserve"> Pursuant to 225 CMR 20.07(3)(b), DOER has established WMECO's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</si>
  <si>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</si>
  <si>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5</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</si>
  <si>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r>
      <rPr>
        <vertAlign val="superscript"/>
        <sz val="11"/>
        <color theme="1"/>
        <rFont val="Calibri"/>
        <family val="2"/>
        <scheme val="minor"/>
      </rPr>
      <t>6</t>
    </r>
    <r>
      <rPr>
        <sz val="11"/>
        <color theme="1"/>
        <rFont val="Calibri"/>
        <family val="2"/>
        <scheme val="minor"/>
      </rPr>
      <t xml:space="preserve"> Pursuant to 225 CMR 20.07(3)(b), DOER has elected to administratively set NSTAR's Block 1 Base Compensation Rate at $0.17000/kWh, which was the price of the single selected bid received under the procurement conducted pursuant to 225 CMR 20.07(3)(a).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</si>
</sst>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000"/>
    <numFmt numFmtId="165" formatCode="0.000"/>
    <numFmt numFmtId="166" formatCode="0.0"/>
    <numFmt numFmtId="167" formatCode="0.0%"/>
    <numFmt numFmtId="168" formatCode="&quot;$&quot;#,##0.00000_);[Red]\(&quot;$&quot;#,##0.00000\)"/>
    <numFmt numFmtId="169" formatCode="#,##0.000"/>
  </numFmts>
  <fonts count="21"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b/>
      <sz val="10"/>
      <color theme="0"/>
      <name val="Calibri"/>
      <family val="2"/>
    </font>
    <font>
      <sz val="10"/>
      <color rgb="FF000000"/>
      <name val="Calibri"/>
      <family val="2"/>
    </font>
    <font>
      <sz val="10"/>
      <color theme="0"/>
      <name val="Calibri"/>
      <family val="2"/>
    </font>
    <font>
      <vertAlign val="superscript"/>
      <sz val="10"/>
      <color theme="1"/>
      <name val="Calibri"/>
      <family val="2"/>
      <scheme val="minor"/>
    </font>
    <font>
      <b/>
      <sz val="10"/>
      <name val="Calibri"/>
      <family val="2"/>
    </font>
    <font>
      <sz val="11"/>
      <name val="Calibri"/>
      <family val="2"/>
      <scheme val="minor"/>
    </font>
    <font>
      <sz val="10"/>
      <name val="Calibri"/>
      <family val="2"/>
      <scheme val="minor"/>
    </font>
    <font>
      <b/>
      <vertAlign val="superscript"/>
      <sz val="11"/>
      <color theme="1"/>
      <name val="Calibri"/>
      <family val="2"/>
      <scheme val="minor"/>
    </font>
    <font>
      <sz val="11"/>
      <color rgb="FF1F497D"/>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29">
    <xf numFmtId="0" fontId="0" fillId="0" borderId="0" xfId="0"/>
    <xf numFmtId="0" fontId="0" fillId="2" borderId="0" xfId="0" applyFill="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readingOrder="1"/>
    </xf>
    <xf numFmtId="0" fontId="0" fillId="2" borderId="6" xfId="0" applyFont="1" applyFill="1" applyBorder="1" applyAlignment="1">
      <alignment horizontal="left" vertical="center" wrapText="1"/>
    </xf>
    <xf numFmtId="9" fontId="4" fillId="2" borderId="6" xfId="1" applyFont="1" applyFill="1" applyBorder="1" applyAlignment="1">
      <alignment horizontal="center" vertical="center" wrapText="1"/>
    </xf>
    <xf numFmtId="0" fontId="0"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9" fontId="4" fillId="2" borderId="11" xfId="1" applyFont="1" applyFill="1" applyBorder="1" applyAlignment="1">
      <alignment horizontal="center" vertical="center" wrapText="1"/>
    </xf>
    <xf numFmtId="0" fontId="0" fillId="2" borderId="11" xfId="0" applyFont="1" applyFill="1" applyBorder="1" applyAlignment="1">
      <alignment horizontal="center"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9" fontId="4"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readingOrder="1"/>
    </xf>
    <xf numFmtId="164" fontId="3" fillId="2" borderId="17" xfId="0" applyNumberFormat="1" applyFont="1" applyFill="1" applyBorder="1" applyAlignment="1">
      <alignment horizontal="center" vertical="center" wrapText="1" readingOrder="1"/>
    </xf>
    <xf numFmtId="0" fontId="0" fillId="2" borderId="16"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 xfId="0" applyFont="1" applyFill="1" applyBorder="1" applyAlignment="1">
      <alignment horizontal="left" vertical="center" wrapText="1"/>
    </xf>
    <xf numFmtId="9" fontId="4" fillId="2" borderId="3" xfId="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2" fillId="2" borderId="15" xfId="0" applyFont="1" applyFill="1" applyBorder="1" applyAlignment="1">
      <alignment horizontal="center" vertical="center" wrapText="1" readingOrder="1"/>
    </xf>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readingOrder="1"/>
    </xf>
    <xf numFmtId="0" fontId="11" fillId="2" borderId="0" xfId="0" applyFont="1" applyFill="1" applyBorder="1" applyAlignment="1">
      <alignment horizontal="center" vertical="center" wrapText="1" readingOrder="1"/>
    </xf>
    <xf numFmtId="0" fontId="12" fillId="2" borderId="0" xfId="0" applyFont="1" applyFill="1" applyBorder="1" applyAlignment="1">
      <alignment horizontal="center" vertical="center" wrapText="1" readingOrder="1"/>
    </xf>
    <xf numFmtId="0" fontId="10" fillId="2" borderId="0" xfId="0" applyFont="1" applyFill="1"/>
    <xf numFmtId="0" fontId="10" fillId="2" borderId="1" xfId="0" applyFont="1" applyFill="1" applyBorder="1" applyAlignment="1">
      <alignment vertical="center" wrapText="1"/>
    </xf>
    <xf numFmtId="3" fontId="13" fillId="2" borderId="1" xfId="0" applyNumberFormat="1" applyFont="1" applyFill="1" applyBorder="1" applyAlignment="1">
      <alignment horizontal="center" wrapText="1" readingOrder="1"/>
    </xf>
    <xf numFmtId="167" fontId="13" fillId="2" borderId="1" xfId="0" applyNumberFormat="1" applyFont="1" applyFill="1" applyBorder="1" applyAlignment="1">
      <alignment horizontal="center" vertical="center" wrapText="1" readingOrder="1"/>
    </xf>
    <xf numFmtId="165" fontId="13" fillId="2" borderId="0" xfId="0" applyNumberFormat="1" applyFont="1" applyFill="1" applyBorder="1" applyAlignment="1">
      <alignment horizontal="center" vertical="center" wrapText="1" readingOrder="1"/>
    </xf>
    <xf numFmtId="166" fontId="14"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0" fontId="13" fillId="2" borderId="1" xfId="0" applyFont="1" applyFill="1" applyBorder="1" applyAlignment="1">
      <alignment horizontal="left" vertical="center" wrapText="1" readingOrder="1"/>
    </xf>
    <xf numFmtId="0" fontId="13" fillId="2" borderId="0" xfId="0" applyFont="1" applyFill="1" applyBorder="1" applyAlignment="1">
      <alignment horizontal="left" vertical="center" readingOrder="1"/>
    </xf>
    <xf numFmtId="165" fontId="8" fillId="2" borderId="1" xfId="0" applyNumberFormat="1" applyFont="1" applyFill="1" applyBorder="1" applyAlignment="1">
      <alignment horizontal="center"/>
    </xf>
    <xf numFmtId="165" fontId="13" fillId="2" borderId="1" xfId="0" applyNumberFormat="1" applyFont="1" applyFill="1" applyBorder="1" applyAlignment="1">
      <alignment horizontal="center" vertical="center" wrapText="1" readingOrder="1"/>
    </xf>
    <xf numFmtId="165" fontId="10" fillId="2" borderId="1"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169" fontId="13" fillId="2" borderId="1" xfId="0" applyNumberFormat="1" applyFont="1" applyFill="1" applyBorder="1" applyAlignment="1">
      <alignment horizontal="center" vertical="center" wrapText="1" readingOrder="1"/>
    </xf>
    <xf numFmtId="0" fontId="8" fillId="2" borderId="0" xfId="0" applyFont="1" applyFill="1" applyBorder="1" applyAlignment="1">
      <alignment vertical="center"/>
    </xf>
    <xf numFmtId="0" fontId="17" fillId="2" borderId="0" xfId="0" applyFont="1" applyFill="1"/>
    <xf numFmtId="166" fontId="18" fillId="2" borderId="0" xfId="0" applyNumberFormat="1" applyFont="1" applyFill="1" applyBorder="1" applyAlignment="1">
      <alignment horizontal="center"/>
    </xf>
    <xf numFmtId="2" fontId="16" fillId="2" borderId="0" xfId="0" applyNumberFormat="1" applyFont="1" applyFill="1" applyBorder="1" applyAlignment="1">
      <alignment horizontal="center" vertical="center" wrapText="1" readingOrder="1"/>
    </xf>
    <xf numFmtId="2" fontId="18" fillId="2" borderId="0" xfId="0" applyNumberFormat="1" applyFont="1" applyFill="1" applyBorder="1" applyAlignment="1">
      <alignment horizontal="center"/>
    </xf>
    <xf numFmtId="2" fontId="17" fillId="2" borderId="0" xfId="0" applyNumberFormat="1" applyFont="1" applyFill="1" applyAlignment="1">
      <alignment horizontal="center"/>
    </xf>
    <xf numFmtId="0" fontId="10" fillId="2" borderId="1" xfId="0" applyFont="1" applyFill="1" applyBorder="1" applyAlignment="1">
      <alignment horizontal="left" vertical="center" wrapText="1"/>
    </xf>
    <xf numFmtId="3" fontId="20" fillId="0" borderId="0" xfId="0" applyNumberFormat="1" applyFont="1"/>
    <xf numFmtId="0" fontId="0" fillId="2" borderId="0" xfId="0" applyFont="1" applyFill="1" applyBorder="1" applyAlignment="1">
      <alignment horizontal="left" vertical="center" wrapText="1"/>
    </xf>
    <xf numFmtId="0" fontId="6" fillId="2" borderId="0" xfId="0" applyFont="1" applyFill="1" applyAlignment="1">
      <alignment horizontal="center" vertical="center"/>
    </xf>
    <xf numFmtId="0" fontId="0" fillId="2" borderId="0" xfId="0" applyFill="1" applyBorder="1" applyAlignment="1">
      <alignment horizontal="left"/>
    </xf>
    <xf numFmtId="0" fontId="0" fillId="2" borderId="0" xfId="0" applyFill="1" applyBorder="1" applyAlignment="1">
      <alignment horizontal="left" wrapText="1"/>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 xfId="0" applyFont="1" applyFill="1" applyBorder="1" applyAlignment="1">
      <alignment horizontal="center" vertical="center"/>
    </xf>
    <xf numFmtId="0" fontId="0" fillId="2" borderId="0" xfId="0" applyFill="1" applyAlignment="1">
      <alignment horizontal="left" wrapText="1"/>
    </xf>
    <xf numFmtId="0" fontId="6" fillId="2"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xf numFmtId="0" fontId="0" fillId="2" borderId="0" xfId="0" applyFill="1" applyAlignment="1">
      <alignment horizontal="left" vertical="top" wrapText="1"/>
    </xf>
    <xf numFmtId="0" fontId="0" fillId="0" borderId="0" xfId="0" applyFill="1" applyAlignment="1">
      <alignment horizontal="left" vertical="top" wrapText="1"/>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provides a summary of Base Compensation Rates ($/kWh) by Distribution Company service territory, Generation Unit capacity (MW AC), and Capacity Block.</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fourth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a:t>
          </a:r>
          <a:r>
            <a:rPr lang="en-US" sz="1100" b="0" baseline="0">
              <a:solidFill>
                <a:schemeClr val="dk1"/>
              </a:solidFill>
              <a:effectLst/>
              <a:latin typeface="+mn-lt"/>
              <a:ea typeface="+mn-ea"/>
              <a:cs typeface="+mn-cs"/>
            </a:rPr>
            <a:t>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O7" sqref="O7"/>
    </sheetView>
  </sheetViews>
  <sheetFormatPr defaultRowHeight="15" x14ac:dyDescent="0.25"/>
  <cols>
    <col min="1" max="16384" width="9.140625" style="42"/>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90" zoomScaleNormal="90" workbookViewId="0">
      <selection sqref="A1:K2"/>
    </sheetView>
  </sheetViews>
  <sheetFormatPr defaultRowHeight="15" x14ac:dyDescent="0.25"/>
  <cols>
    <col min="1" max="1" width="39.28515625" style="1" bestFit="1" customWidth="1"/>
    <col min="2" max="2" width="15" style="1" bestFit="1" customWidth="1"/>
    <col min="3" max="3" width="15.140625" style="1" bestFit="1" customWidth="1"/>
    <col min="4" max="4" width="14" style="1" bestFit="1" customWidth="1"/>
    <col min="5" max="12" width="14" style="1" customWidth="1"/>
    <col min="13" max="16384" width="9.140625" style="1"/>
  </cols>
  <sheetData>
    <row r="1" spans="1:11" x14ac:dyDescent="0.25">
      <c r="A1" s="97" t="s">
        <v>64</v>
      </c>
      <c r="B1" s="97"/>
      <c r="C1" s="97"/>
      <c r="D1" s="97"/>
      <c r="E1" s="97"/>
      <c r="F1" s="97"/>
      <c r="G1" s="97"/>
      <c r="H1" s="97"/>
      <c r="I1" s="97"/>
      <c r="J1" s="97"/>
      <c r="K1" s="97"/>
    </row>
    <row r="2" spans="1:11" x14ac:dyDescent="0.25">
      <c r="A2" s="97"/>
      <c r="B2" s="97"/>
      <c r="C2" s="97"/>
      <c r="D2" s="97"/>
      <c r="E2" s="97"/>
      <c r="F2" s="97"/>
      <c r="G2" s="97"/>
      <c r="H2" s="97"/>
      <c r="I2" s="97"/>
      <c r="J2" s="97"/>
      <c r="K2" s="97"/>
    </row>
    <row r="3" spans="1:11" ht="38.25" x14ac:dyDescent="0.25">
      <c r="A3" s="67" t="s">
        <v>36</v>
      </c>
      <c r="B3" s="67" t="s">
        <v>40</v>
      </c>
      <c r="C3" s="67" t="s">
        <v>39</v>
      </c>
      <c r="D3" s="67" t="s">
        <v>84</v>
      </c>
      <c r="E3" s="89"/>
      <c r="F3" s="69" t="s">
        <v>38</v>
      </c>
      <c r="G3" s="68"/>
      <c r="H3" s="70"/>
      <c r="I3" s="70"/>
      <c r="J3" s="70"/>
      <c r="K3" s="70"/>
    </row>
    <row r="4" spans="1:11" x14ac:dyDescent="0.25">
      <c r="A4" s="71" t="s">
        <v>14</v>
      </c>
      <c r="B4" s="72">
        <v>462444</v>
      </c>
      <c r="C4" s="73">
        <f>B4/$B$9</f>
        <v>9.867696678794698E-3</v>
      </c>
      <c r="D4" s="81">
        <f>C4*$D$9</f>
        <v>15.788314686071518</v>
      </c>
      <c r="E4" s="91"/>
      <c r="F4" s="75">
        <v>200</v>
      </c>
      <c r="G4" s="68"/>
      <c r="H4" s="70"/>
      <c r="I4" s="70"/>
      <c r="J4" s="70"/>
      <c r="K4" s="70"/>
    </row>
    <row r="5" spans="1:11" x14ac:dyDescent="0.25">
      <c r="A5" s="71" t="s">
        <v>10</v>
      </c>
      <c r="B5" s="72">
        <v>21094198</v>
      </c>
      <c r="C5" s="73">
        <f>B5/$B$9</f>
        <v>0.45011103516628559</v>
      </c>
      <c r="D5" s="81">
        <f>C5*$D$9</f>
        <v>720.17765626605694</v>
      </c>
      <c r="E5" s="93"/>
      <c r="F5" s="76"/>
      <c r="G5" s="77"/>
      <c r="H5" s="70"/>
      <c r="I5" s="70"/>
      <c r="J5" s="70"/>
      <c r="K5" s="70"/>
    </row>
    <row r="6" spans="1:11" x14ac:dyDescent="0.25">
      <c r="A6" s="71" t="s">
        <v>11</v>
      </c>
      <c r="B6" s="72">
        <v>176964</v>
      </c>
      <c r="C6" s="73">
        <f>B6/$B$9</f>
        <v>3.776083320501996E-3</v>
      </c>
      <c r="D6" s="81">
        <f>C6*$D$9</f>
        <v>6.0417333128031938</v>
      </c>
      <c r="E6" s="92"/>
      <c r="F6" s="76"/>
      <c r="G6" s="76"/>
      <c r="H6" s="70"/>
      <c r="I6" s="70"/>
      <c r="J6" s="70"/>
      <c r="K6" s="70"/>
    </row>
    <row r="7" spans="1:11" x14ac:dyDescent="0.25">
      <c r="A7" s="71" t="s">
        <v>12</v>
      </c>
      <c r="B7" s="72">
        <v>21443702</v>
      </c>
      <c r="C7" s="73">
        <f>B7/$B$9</f>
        <v>0.45756880185809146</v>
      </c>
      <c r="D7" s="81">
        <f>C7*$D$9</f>
        <v>732.11008297294632</v>
      </c>
      <c r="E7" s="92"/>
      <c r="F7" s="95"/>
      <c r="G7" s="77"/>
      <c r="H7" s="70"/>
      <c r="I7" s="70"/>
      <c r="J7" s="70"/>
      <c r="K7" s="70"/>
    </row>
    <row r="8" spans="1:11" x14ac:dyDescent="0.25">
      <c r="A8" s="71" t="s">
        <v>13</v>
      </c>
      <c r="B8" s="72">
        <v>3687124</v>
      </c>
      <c r="C8" s="73">
        <f>B8/$B$9</f>
        <v>7.8676382976326273E-2</v>
      </c>
      <c r="D8" s="81">
        <f>C8*$D$9</f>
        <v>125.88221276212204</v>
      </c>
      <c r="E8" s="92"/>
      <c r="F8" s="76"/>
      <c r="G8" s="77"/>
      <c r="H8" s="70"/>
      <c r="I8" s="70"/>
      <c r="J8" s="70"/>
      <c r="K8" s="70"/>
    </row>
    <row r="9" spans="1:11" x14ac:dyDescent="0.25">
      <c r="A9" s="78" t="s">
        <v>37</v>
      </c>
      <c r="B9" s="72">
        <f>SUM(B4:B8)</f>
        <v>46864432</v>
      </c>
      <c r="C9" s="73">
        <f>SUM(C4:C8)</f>
        <v>1</v>
      </c>
      <c r="D9" s="87">
        <v>1600</v>
      </c>
      <c r="E9" s="90"/>
      <c r="F9" s="76"/>
      <c r="G9" s="77"/>
      <c r="H9" s="70"/>
      <c r="I9" s="70"/>
      <c r="J9" s="70"/>
      <c r="K9" s="70"/>
    </row>
    <row r="10" spans="1:11" x14ac:dyDescent="0.25">
      <c r="A10" s="79"/>
      <c r="B10" s="70"/>
      <c r="C10" s="70"/>
      <c r="D10" s="70"/>
      <c r="E10" s="70"/>
      <c r="F10" s="70"/>
      <c r="G10" s="70"/>
      <c r="H10" s="70"/>
      <c r="I10" s="70"/>
      <c r="J10" s="70"/>
      <c r="K10" s="70"/>
    </row>
    <row r="11" spans="1:11" ht="18" customHeight="1" x14ac:dyDescent="0.25">
      <c r="A11" s="103" t="s">
        <v>42</v>
      </c>
      <c r="B11" s="103"/>
      <c r="C11" s="103"/>
      <c r="D11" s="103"/>
      <c r="E11" s="103"/>
      <c r="F11" s="103"/>
      <c r="G11" s="103"/>
      <c r="H11" s="103"/>
      <c r="I11" s="103"/>
      <c r="J11" s="103"/>
      <c r="K11" s="70"/>
    </row>
    <row r="12" spans="1:11" ht="15.75" x14ac:dyDescent="0.25">
      <c r="A12" s="67" t="s">
        <v>36</v>
      </c>
      <c r="B12" s="80" t="s">
        <v>15</v>
      </c>
      <c r="C12" s="80" t="s">
        <v>16</v>
      </c>
      <c r="D12" s="80" t="s">
        <v>17</v>
      </c>
      <c r="E12" s="80" t="s">
        <v>18</v>
      </c>
      <c r="F12" s="80" t="s">
        <v>19</v>
      </c>
      <c r="G12" s="80" t="s">
        <v>20</v>
      </c>
      <c r="H12" s="80" t="s">
        <v>21</v>
      </c>
      <c r="I12" s="80" t="s">
        <v>22</v>
      </c>
      <c r="J12" s="80" t="s">
        <v>86</v>
      </c>
      <c r="K12" s="70"/>
    </row>
    <row r="13" spans="1:11" x14ac:dyDescent="0.25">
      <c r="A13" s="71" t="s">
        <v>79</v>
      </c>
      <c r="B13" s="81">
        <f>C4*$F$4*2</f>
        <v>3.9470786715178794</v>
      </c>
      <c r="C13" s="82">
        <f t="shared" ref="C13:E14" si="0">B13</f>
        <v>3.9470786715178794</v>
      </c>
      <c r="D13" s="82">
        <f t="shared" si="0"/>
        <v>3.9470786715178794</v>
      </c>
      <c r="E13" s="82">
        <f t="shared" si="0"/>
        <v>3.9470786715178794</v>
      </c>
      <c r="F13" s="82" t="s">
        <v>26</v>
      </c>
      <c r="G13" s="82" t="s">
        <v>26</v>
      </c>
      <c r="H13" s="82" t="s">
        <v>26</v>
      </c>
      <c r="I13" s="82" t="s">
        <v>26</v>
      </c>
      <c r="J13" s="82">
        <f>B13+C13+D13+E13</f>
        <v>15.788314686071518</v>
      </c>
      <c r="K13" s="70"/>
    </row>
    <row r="14" spans="1:11" x14ac:dyDescent="0.25">
      <c r="A14" s="94" t="s">
        <v>10</v>
      </c>
      <c r="B14" s="81">
        <f>C5*$F$4</f>
        <v>90.022207033257118</v>
      </c>
      <c r="C14" s="82">
        <f t="shared" si="0"/>
        <v>90.022207033257118</v>
      </c>
      <c r="D14" s="82">
        <f t="shared" si="0"/>
        <v>90.022207033257118</v>
      </c>
      <c r="E14" s="82">
        <f t="shared" si="0"/>
        <v>90.022207033257118</v>
      </c>
      <c r="F14" s="82">
        <f>E14</f>
        <v>90.022207033257118</v>
      </c>
      <c r="G14" s="82">
        <f>F14</f>
        <v>90.022207033257118</v>
      </c>
      <c r="H14" s="82">
        <f>G14</f>
        <v>90.022207033257118</v>
      </c>
      <c r="I14" s="82">
        <f>H14</f>
        <v>90.022207033257118</v>
      </c>
      <c r="J14" s="82">
        <f>SUM(B14:I14)</f>
        <v>720.17765626605694</v>
      </c>
      <c r="K14" s="70"/>
    </row>
    <row r="15" spans="1:11" x14ac:dyDescent="0.25">
      <c r="A15" s="71" t="s">
        <v>80</v>
      </c>
      <c r="B15" s="81">
        <f>C6*$F$4*4</f>
        <v>3.0208666564015969</v>
      </c>
      <c r="C15" s="82">
        <f>B15</f>
        <v>3.0208666564015969</v>
      </c>
      <c r="D15" s="82" t="s">
        <v>26</v>
      </c>
      <c r="E15" s="82" t="s">
        <v>26</v>
      </c>
      <c r="F15" s="82" t="s">
        <v>26</v>
      </c>
      <c r="G15" s="82" t="s">
        <v>26</v>
      </c>
      <c r="H15" s="82" t="s">
        <v>26</v>
      </c>
      <c r="I15" s="82" t="s">
        <v>26</v>
      </c>
      <c r="J15" s="82">
        <f>B15+C15</f>
        <v>6.0417333128031938</v>
      </c>
      <c r="K15" s="70"/>
    </row>
    <row r="16" spans="1:11" x14ac:dyDescent="0.25">
      <c r="A16" s="71" t="s">
        <v>12</v>
      </c>
      <c r="B16" s="81">
        <f>C7*$F$4</f>
        <v>91.513760371618289</v>
      </c>
      <c r="C16" s="82">
        <f>B16</f>
        <v>91.513760371618289</v>
      </c>
      <c r="D16" s="82">
        <f t="shared" ref="D16:I17" si="1">C16</f>
        <v>91.513760371618289</v>
      </c>
      <c r="E16" s="82">
        <f t="shared" si="1"/>
        <v>91.513760371618289</v>
      </c>
      <c r="F16" s="82">
        <f t="shared" si="1"/>
        <v>91.513760371618289</v>
      </c>
      <c r="G16" s="82">
        <f t="shared" si="1"/>
        <v>91.513760371618289</v>
      </c>
      <c r="H16" s="82">
        <f t="shared" si="1"/>
        <v>91.513760371618289</v>
      </c>
      <c r="I16" s="82">
        <f t="shared" si="1"/>
        <v>91.513760371618289</v>
      </c>
      <c r="J16" s="82">
        <f>SUM(B16:I16)</f>
        <v>732.11008297294643</v>
      </c>
      <c r="K16" s="70"/>
    </row>
    <row r="17" spans="1:12" x14ac:dyDescent="0.25">
      <c r="A17" s="71" t="s">
        <v>13</v>
      </c>
      <c r="B17" s="81">
        <f>C8*$F$4</f>
        <v>15.735276595265255</v>
      </c>
      <c r="C17" s="82">
        <f>B17</f>
        <v>15.735276595265255</v>
      </c>
      <c r="D17" s="82">
        <f t="shared" si="1"/>
        <v>15.735276595265255</v>
      </c>
      <c r="E17" s="82">
        <f t="shared" si="1"/>
        <v>15.735276595265255</v>
      </c>
      <c r="F17" s="82">
        <f t="shared" si="1"/>
        <v>15.735276595265255</v>
      </c>
      <c r="G17" s="82">
        <f t="shared" si="1"/>
        <v>15.735276595265255</v>
      </c>
      <c r="H17" s="82">
        <f t="shared" si="1"/>
        <v>15.735276595265255</v>
      </c>
      <c r="I17" s="82">
        <f t="shared" si="1"/>
        <v>15.735276595265255</v>
      </c>
      <c r="J17" s="82">
        <f>SUM(B17:I17)</f>
        <v>125.88221276212201</v>
      </c>
      <c r="K17" s="70"/>
    </row>
    <row r="18" spans="1:12" x14ac:dyDescent="0.25">
      <c r="A18" s="71" t="s">
        <v>85</v>
      </c>
      <c r="B18" s="81">
        <f>SUM(B13:B17)</f>
        <v>204.23918932806015</v>
      </c>
      <c r="C18" s="82">
        <f>SUM(C13:C17)</f>
        <v>204.23918932806015</v>
      </c>
      <c r="D18" s="82">
        <f>D13+D14+D16+D17</f>
        <v>201.21832267165854</v>
      </c>
      <c r="E18" s="82">
        <f>E13+E14+E16+E17</f>
        <v>201.21832267165854</v>
      </c>
      <c r="F18" s="82">
        <f>F14+F16+F17</f>
        <v>197.27124400014065</v>
      </c>
      <c r="G18" s="82">
        <f t="shared" ref="G18:I18" si="2">G14+G16+G17</f>
        <v>197.27124400014065</v>
      </c>
      <c r="H18" s="82">
        <f t="shared" si="2"/>
        <v>197.27124400014065</v>
      </c>
      <c r="I18" s="82">
        <f t="shared" si="2"/>
        <v>197.27124400014065</v>
      </c>
      <c r="J18" s="82">
        <f>SUM(J13:J17)</f>
        <v>1600</v>
      </c>
      <c r="K18" s="70"/>
    </row>
    <row r="19" spans="1:12" x14ac:dyDescent="0.25">
      <c r="A19" s="70"/>
      <c r="B19" s="74"/>
      <c r="C19" s="83"/>
      <c r="D19" s="84"/>
      <c r="E19" s="84"/>
      <c r="F19" s="84"/>
      <c r="G19" s="84"/>
      <c r="H19" s="84"/>
      <c r="I19" s="84"/>
      <c r="J19" s="84"/>
      <c r="K19" s="70"/>
    </row>
    <row r="20" spans="1:12" x14ac:dyDescent="0.25">
      <c r="A20" s="103" t="s">
        <v>81</v>
      </c>
      <c r="B20" s="103"/>
      <c r="C20" s="103"/>
      <c r="D20" s="103"/>
      <c r="E20" s="103"/>
      <c r="F20" s="103"/>
      <c r="G20" s="103"/>
      <c r="H20" s="103"/>
      <c r="I20" s="103"/>
      <c r="J20" s="103"/>
      <c r="K20" s="70"/>
    </row>
    <row r="21" spans="1:12" x14ac:dyDescent="0.25">
      <c r="A21" s="67" t="s">
        <v>36</v>
      </c>
      <c r="B21" s="80" t="s">
        <v>15</v>
      </c>
      <c r="C21" s="80" t="s">
        <v>16</v>
      </c>
      <c r="D21" s="80" t="s">
        <v>17</v>
      </c>
      <c r="E21" s="80" t="s">
        <v>18</v>
      </c>
      <c r="F21" s="80" t="s">
        <v>19</v>
      </c>
      <c r="G21" s="80" t="s">
        <v>20</v>
      </c>
      <c r="H21" s="80" t="s">
        <v>21</v>
      </c>
      <c r="I21" s="80" t="s">
        <v>22</v>
      </c>
      <c r="J21" s="80" t="s">
        <v>37</v>
      </c>
      <c r="K21" s="70"/>
    </row>
    <row r="22" spans="1:12" x14ac:dyDescent="0.25">
      <c r="A22" s="71" t="s">
        <v>14</v>
      </c>
      <c r="B22" s="82">
        <f>B13*0.2</f>
        <v>0.78941573430357592</v>
      </c>
      <c r="C22" s="82">
        <f t="shared" ref="C22:E22" si="3">C13*0.2</f>
        <v>0.78941573430357592</v>
      </c>
      <c r="D22" s="82">
        <f t="shared" si="3"/>
        <v>0.78941573430357592</v>
      </c>
      <c r="E22" s="82">
        <f t="shared" si="3"/>
        <v>0.78941573430357592</v>
      </c>
      <c r="F22" s="85" t="s">
        <v>26</v>
      </c>
      <c r="G22" s="85" t="s">
        <v>26</v>
      </c>
      <c r="H22" s="85" t="s">
        <v>26</v>
      </c>
      <c r="I22" s="85" t="s">
        <v>26</v>
      </c>
      <c r="J22" s="82">
        <f>B22+C22+D22+E22</f>
        <v>3.1576629372143037</v>
      </c>
      <c r="K22" s="70"/>
    </row>
    <row r="23" spans="1:12" x14ac:dyDescent="0.25">
      <c r="A23" s="71" t="s">
        <v>10</v>
      </c>
      <c r="B23" s="82">
        <f t="shared" ref="B23:I26" si="4">B14*0.2</f>
        <v>18.004441406651424</v>
      </c>
      <c r="C23" s="82">
        <f t="shared" si="4"/>
        <v>18.004441406651424</v>
      </c>
      <c r="D23" s="82">
        <f t="shared" si="4"/>
        <v>18.004441406651424</v>
      </c>
      <c r="E23" s="82">
        <f t="shared" si="4"/>
        <v>18.004441406651424</v>
      </c>
      <c r="F23" s="82">
        <f t="shared" si="4"/>
        <v>18.004441406651424</v>
      </c>
      <c r="G23" s="82">
        <f t="shared" si="4"/>
        <v>18.004441406651424</v>
      </c>
      <c r="H23" s="82">
        <f t="shared" si="4"/>
        <v>18.004441406651424</v>
      </c>
      <c r="I23" s="82">
        <f t="shared" si="4"/>
        <v>18.004441406651424</v>
      </c>
      <c r="J23" s="82">
        <f>SUM(B23:I23)</f>
        <v>144.03553125321139</v>
      </c>
      <c r="K23" s="70"/>
    </row>
    <row r="24" spans="1:12" x14ac:dyDescent="0.25">
      <c r="A24" s="71" t="s">
        <v>11</v>
      </c>
      <c r="B24" s="82">
        <f t="shared" si="4"/>
        <v>0.60417333128031947</v>
      </c>
      <c r="C24" s="82">
        <f t="shared" si="4"/>
        <v>0.60417333128031947</v>
      </c>
      <c r="D24" s="85" t="s">
        <v>26</v>
      </c>
      <c r="E24" s="85" t="s">
        <v>26</v>
      </c>
      <c r="F24" s="85" t="s">
        <v>26</v>
      </c>
      <c r="G24" s="85" t="s">
        <v>26</v>
      </c>
      <c r="H24" s="85" t="s">
        <v>26</v>
      </c>
      <c r="I24" s="85" t="s">
        <v>26</v>
      </c>
      <c r="J24" s="82">
        <f>B24+C24</f>
        <v>1.2083466625606389</v>
      </c>
      <c r="K24" s="70"/>
    </row>
    <row r="25" spans="1:12" x14ac:dyDescent="0.25">
      <c r="A25" s="71" t="s">
        <v>12</v>
      </c>
      <c r="B25" s="82">
        <f t="shared" si="4"/>
        <v>18.30275207432366</v>
      </c>
      <c r="C25" s="82">
        <f t="shared" si="4"/>
        <v>18.30275207432366</v>
      </c>
      <c r="D25" s="82">
        <f t="shared" si="4"/>
        <v>18.30275207432366</v>
      </c>
      <c r="E25" s="82">
        <f t="shared" si="4"/>
        <v>18.30275207432366</v>
      </c>
      <c r="F25" s="82">
        <f t="shared" si="4"/>
        <v>18.30275207432366</v>
      </c>
      <c r="G25" s="82">
        <f t="shared" si="4"/>
        <v>18.30275207432366</v>
      </c>
      <c r="H25" s="82">
        <f t="shared" si="4"/>
        <v>18.30275207432366</v>
      </c>
      <c r="I25" s="82">
        <f t="shared" si="4"/>
        <v>18.30275207432366</v>
      </c>
      <c r="J25" s="82">
        <f>SUM(B25:I25)</f>
        <v>146.42201659458928</v>
      </c>
      <c r="K25" s="70"/>
    </row>
    <row r="26" spans="1:12" x14ac:dyDescent="0.25">
      <c r="A26" s="71" t="s">
        <v>13</v>
      </c>
      <c r="B26" s="82">
        <f t="shared" si="4"/>
        <v>3.147055319053051</v>
      </c>
      <c r="C26" s="82">
        <f t="shared" si="4"/>
        <v>3.147055319053051</v>
      </c>
      <c r="D26" s="82">
        <f t="shared" si="4"/>
        <v>3.147055319053051</v>
      </c>
      <c r="E26" s="82">
        <f t="shared" si="4"/>
        <v>3.147055319053051</v>
      </c>
      <c r="F26" s="82">
        <f t="shared" si="4"/>
        <v>3.147055319053051</v>
      </c>
      <c r="G26" s="82">
        <f t="shared" si="4"/>
        <v>3.147055319053051</v>
      </c>
      <c r="H26" s="82">
        <f t="shared" si="4"/>
        <v>3.147055319053051</v>
      </c>
      <c r="I26" s="82">
        <f t="shared" si="4"/>
        <v>3.147055319053051</v>
      </c>
      <c r="J26" s="82">
        <f>SUM(B26:I26)</f>
        <v>25.176442552424412</v>
      </c>
      <c r="K26" s="70"/>
    </row>
    <row r="27" spans="1:12" x14ac:dyDescent="0.25">
      <c r="A27" s="71" t="s">
        <v>85</v>
      </c>
      <c r="B27" s="81">
        <f>SUM(B22:B26)</f>
        <v>40.847837865612028</v>
      </c>
      <c r="C27" s="82">
        <f>SUM(C22:C26)</f>
        <v>40.847837865612028</v>
      </c>
      <c r="D27" s="82">
        <f>D22+D23+D25+D26</f>
        <v>40.243664534331714</v>
      </c>
      <c r="E27" s="82">
        <f>E22+E23+E25+E26</f>
        <v>40.243664534331714</v>
      </c>
      <c r="F27" s="82">
        <f>F23+F25+F26</f>
        <v>39.454248800028139</v>
      </c>
      <c r="G27" s="82">
        <f t="shared" ref="G27" si="5">G23+G25+G26</f>
        <v>39.454248800028139</v>
      </c>
      <c r="H27" s="82">
        <f t="shared" ref="H27" si="6">H23+H25+H26</f>
        <v>39.454248800028139</v>
      </c>
      <c r="I27" s="82">
        <f t="shared" ref="I27" si="7">I23+I25+I26</f>
        <v>39.454248800028139</v>
      </c>
      <c r="J27" s="82">
        <f>SUM(J22:J26)</f>
        <v>320</v>
      </c>
      <c r="K27" s="70"/>
    </row>
    <row r="28" spans="1:12" x14ac:dyDescent="0.25">
      <c r="A28" s="70"/>
      <c r="B28" s="70"/>
      <c r="C28" s="70"/>
      <c r="D28" s="70"/>
      <c r="E28" s="70"/>
      <c r="F28" s="70"/>
      <c r="G28" s="70"/>
      <c r="H28" s="70"/>
      <c r="I28" s="70"/>
      <c r="J28" s="70"/>
      <c r="K28" s="70"/>
    </row>
    <row r="29" spans="1:12" x14ac:dyDescent="0.25">
      <c r="A29" s="100" t="s">
        <v>82</v>
      </c>
      <c r="B29" s="101"/>
      <c r="C29" s="101"/>
      <c r="D29" s="101"/>
      <c r="E29" s="101"/>
      <c r="F29" s="101"/>
      <c r="G29" s="101"/>
      <c r="H29" s="101"/>
      <c r="I29" s="101"/>
      <c r="J29" s="101"/>
      <c r="K29" s="102"/>
      <c r="L29" s="88"/>
    </row>
    <row r="30" spans="1:12" x14ac:dyDescent="0.25">
      <c r="A30" s="67" t="s">
        <v>36</v>
      </c>
      <c r="B30" s="86" t="s">
        <v>35</v>
      </c>
      <c r="C30" s="86" t="s">
        <v>34</v>
      </c>
      <c r="D30" s="86" t="s">
        <v>33</v>
      </c>
      <c r="E30" s="86" t="s">
        <v>32</v>
      </c>
      <c r="F30" s="86" t="s">
        <v>31</v>
      </c>
      <c r="G30" s="86" t="s">
        <v>30</v>
      </c>
      <c r="H30" s="86" t="s">
        <v>29</v>
      </c>
      <c r="I30" s="86" t="s">
        <v>28</v>
      </c>
      <c r="J30" s="86" t="s">
        <v>27</v>
      </c>
      <c r="K30" s="80" t="s">
        <v>37</v>
      </c>
    </row>
    <row r="31" spans="1:12" x14ac:dyDescent="0.25">
      <c r="A31" s="71" t="s">
        <v>14</v>
      </c>
      <c r="B31" s="82">
        <v>0</v>
      </c>
      <c r="C31" s="82">
        <f>B13-B22-B31</f>
        <v>3.1576629372143037</v>
      </c>
      <c r="D31" s="82">
        <f t="shared" ref="D31:F32" si="8">C13-C22</f>
        <v>3.1576629372143037</v>
      </c>
      <c r="E31" s="82">
        <f t="shared" si="8"/>
        <v>3.1576629372143037</v>
      </c>
      <c r="F31" s="82">
        <f t="shared" si="8"/>
        <v>3.1576629372143037</v>
      </c>
      <c r="G31" s="85" t="s">
        <v>26</v>
      </c>
      <c r="H31" s="85" t="s">
        <v>26</v>
      </c>
      <c r="I31" s="85" t="s">
        <v>26</v>
      </c>
      <c r="J31" s="85" t="s">
        <v>26</v>
      </c>
      <c r="K31" s="82">
        <f>B31+C31+D31+E31+F31</f>
        <v>12.630651748857215</v>
      </c>
    </row>
    <row r="32" spans="1:12" x14ac:dyDescent="0.25">
      <c r="A32" s="71" t="s">
        <v>10</v>
      </c>
      <c r="B32" s="82">
        <v>43.573</v>
      </c>
      <c r="C32" s="82">
        <f>B14-B23-B32</f>
        <v>28.444765626605694</v>
      </c>
      <c r="D32" s="82">
        <f t="shared" si="8"/>
        <v>72.017765626605694</v>
      </c>
      <c r="E32" s="82">
        <f t="shared" si="8"/>
        <v>72.017765626605694</v>
      </c>
      <c r="F32" s="82">
        <f t="shared" si="8"/>
        <v>72.017765626605694</v>
      </c>
      <c r="G32" s="82">
        <f>F14-F23</f>
        <v>72.017765626605694</v>
      </c>
      <c r="H32" s="82">
        <f>G14-G23</f>
        <v>72.017765626605694</v>
      </c>
      <c r="I32" s="82">
        <f>H14-H23</f>
        <v>72.017765626605694</v>
      </c>
      <c r="J32" s="82">
        <f>I14-I23</f>
        <v>72.017765626605694</v>
      </c>
      <c r="K32" s="82">
        <f>SUM(B32:J32)</f>
        <v>576.14212501284555</v>
      </c>
    </row>
    <row r="33" spans="1:11" x14ac:dyDescent="0.25">
      <c r="A33" s="71" t="s">
        <v>11</v>
      </c>
      <c r="B33" s="82">
        <v>0</v>
      </c>
      <c r="C33" s="82">
        <f>B15-B24-B33</f>
        <v>2.4166933251212774</v>
      </c>
      <c r="D33" s="82">
        <f>C15-C24</f>
        <v>2.4166933251212774</v>
      </c>
      <c r="E33" s="85" t="s">
        <v>26</v>
      </c>
      <c r="F33" s="85" t="s">
        <v>26</v>
      </c>
      <c r="G33" s="85" t="s">
        <v>26</v>
      </c>
      <c r="H33" s="85" t="s">
        <v>26</v>
      </c>
      <c r="I33" s="85" t="s">
        <v>26</v>
      </c>
      <c r="J33" s="85" t="s">
        <v>26</v>
      </c>
      <c r="K33" s="82">
        <f>B33+C33+D33</f>
        <v>4.8333866502425549</v>
      </c>
    </row>
    <row r="34" spans="1:11" x14ac:dyDescent="0.25">
      <c r="A34" s="71" t="s">
        <v>12</v>
      </c>
      <c r="B34" s="82">
        <v>2</v>
      </c>
      <c r="C34" s="82">
        <f>B16-B25-B34</f>
        <v>71.211008297294626</v>
      </c>
      <c r="D34" s="82">
        <f>C16-C25</f>
        <v>73.211008297294626</v>
      </c>
      <c r="E34" s="82">
        <f t="shared" ref="E34:J35" si="9">D16-D25</f>
        <v>73.211008297294626</v>
      </c>
      <c r="F34" s="82">
        <f t="shared" si="9"/>
        <v>73.211008297294626</v>
      </c>
      <c r="G34" s="82">
        <f t="shared" si="9"/>
        <v>73.211008297294626</v>
      </c>
      <c r="H34" s="82">
        <f t="shared" si="9"/>
        <v>73.211008297294626</v>
      </c>
      <c r="I34" s="82">
        <f t="shared" si="9"/>
        <v>73.211008297294626</v>
      </c>
      <c r="J34" s="82">
        <f t="shared" si="9"/>
        <v>73.211008297294626</v>
      </c>
      <c r="K34" s="82">
        <f>SUM(B34:J34)</f>
        <v>585.68806637835689</v>
      </c>
    </row>
    <row r="35" spans="1:11" x14ac:dyDescent="0.25">
      <c r="A35" s="71" t="s">
        <v>13</v>
      </c>
      <c r="B35" s="82">
        <v>7.7</v>
      </c>
      <c r="C35" s="82">
        <f>B17-B26-B35</f>
        <v>4.8882212762122039</v>
      </c>
      <c r="D35" s="82">
        <f>C17-C26</f>
        <v>12.588221276212204</v>
      </c>
      <c r="E35" s="82">
        <f t="shared" si="9"/>
        <v>12.588221276212204</v>
      </c>
      <c r="F35" s="82">
        <f t="shared" si="9"/>
        <v>12.588221276212204</v>
      </c>
      <c r="G35" s="82">
        <f t="shared" si="9"/>
        <v>12.588221276212204</v>
      </c>
      <c r="H35" s="82">
        <f t="shared" si="9"/>
        <v>12.588221276212204</v>
      </c>
      <c r="I35" s="82">
        <f t="shared" si="9"/>
        <v>12.588221276212204</v>
      </c>
      <c r="J35" s="82">
        <f t="shared" si="9"/>
        <v>12.588221276212204</v>
      </c>
      <c r="K35" s="82">
        <f>SUM(B35:J35)</f>
        <v>100.70577020969765</v>
      </c>
    </row>
    <row r="36" spans="1:11" x14ac:dyDescent="0.25">
      <c r="A36" s="71" t="s">
        <v>85</v>
      </c>
      <c r="B36" s="81">
        <f>SUM(B31:B35)</f>
        <v>53.273000000000003</v>
      </c>
      <c r="C36" s="82">
        <f>SUM(C31:C35)</f>
        <v>110.1183514624481</v>
      </c>
      <c r="D36" s="82">
        <f>SUM(D31:D35)</f>
        <v>163.39135146244809</v>
      </c>
      <c r="E36" s="82">
        <f>E31+E32+E34+E35</f>
        <v>160.97465813732683</v>
      </c>
      <c r="F36" s="82">
        <f>F31+F32+F34+F35</f>
        <v>160.97465813732683</v>
      </c>
      <c r="G36" s="82">
        <f>G32+G34+G35</f>
        <v>157.81699520011253</v>
      </c>
      <c r="H36" s="82">
        <f t="shared" ref="H36:J36" si="10">H32+H34+H35</f>
        <v>157.81699520011253</v>
      </c>
      <c r="I36" s="82">
        <f t="shared" si="10"/>
        <v>157.81699520011253</v>
      </c>
      <c r="J36" s="82">
        <f t="shared" si="10"/>
        <v>157.81699520011253</v>
      </c>
      <c r="K36" s="82">
        <f>SUM(K31:K35)</f>
        <v>1280</v>
      </c>
    </row>
    <row r="37" spans="1:11" x14ac:dyDescent="0.25">
      <c r="A37" s="37" t="s">
        <v>41</v>
      </c>
    </row>
    <row r="38" spans="1:11" ht="17.25" x14ac:dyDescent="0.25">
      <c r="A38" s="98" t="s">
        <v>91</v>
      </c>
      <c r="B38" s="98"/>
      <c r="C38" s="98"/>
      <c r="D38" s="98"/>
      <c r="E38" s="98"/>
      <c r="F38" s="98"/>
      <c r="G38" s="98"/>
      <c r="H38" s="98"/>
      <c r="I38" s="98"/>
      <c r="J38" s="98"/>
      <c r="K38" s="98"/>
    </row>
    <row r="39" spans="1:11" ht="15" customHeight="1" x14ac:dyDescent="0.25">
      <c r="A39" s="98" t="s">
        <v>45</v>
      </c>
      <c r="B39" s="98"/>
      <c r="C39" s="98"/>
      <c r="D39" s="98"/>
      <c r="E39" s="98"/>
      <c r="F39" s="98"/>
      <c r="G39" s="98"/>
      <c r="H39" s="98"/>
      <c r="I39" s="98"/>
      <c r="J39" s="98"/>
      <c r="K39" s="98"/>
    </row>
    <row r="40" spans="1:11" ht="29.25" customHeight="1" x14ac:dyDescent="0.25">
      <c r="A40" s="99" t="s">
        <v>43</v>
      </c>
      <c r="B40" s="99"/>
      <c r="C40" s="99"/>
      <c r="D40" s="99"/>
      <c r="E40" s="99"/>
      <c r="F40" s="99"/>
      <c r="G40" s="99"/>
      <c r="H40" s="99"/>
      <c r="I40" s="99"/>
      <c r="J40" s="99"/>
      <c r="K40" s="99"/>
    </row>
    <row r="41" spans="1:11" ht="28.5" customHeight="1" x14ac:dyDescent="0.25">
      <c r="A41" s="96" t="s">
        <v>44</v>
      </c>
      <c r="B41" s="96"/>
      <c r="C41" s="96"/>
      <c r="D41" s="96"/>
      <c r="E41" s="96"/>
      <c r="F41" s="96"/>
      <c r="G41" s="96"/>
      <c r="H41" s="96"/>
      <c r="I41" s="96"/>
      <c r="J41" s="96"/>
      <c r="K41" s="96"/>
    </row>
    <row r="42" spans="1:11" x14ac:dyDescent="0.25">
      <c r="A42" s="96" t="s">
        <v>87</v>
      </c>
      <c r="B42" s="96"/>
      <c r="C42" s="96"/>
      <c r="D42" s="96"/>
      <c r="E42" s="96"/>
      <c r="F42" s="96"/>
      <c r="G42" s="96"/>
      <c r="H42" s="96"/>
      <c r="I42" s="96"/>
      <c r="J42" s="96"/>
      <c r="K42" s="96"/>
    </row>
    <row r="43" spans="1:11" x14ac:dyDescent="0.25">
      <c r="A43" s="37"/>
    </row>
    <row r="44" spans="1:11" ht="15" customHeight="1" x14ac:dyDescent="0.25">
      <c r="A44" s="38"/>
    </row>
    <row r="45" spans="1:11" x14ac:dyDescent="0.25">
      <c r="A45" s="37"/>
    </row>
    <row r="46" spans="1:11" x14ac:dyDescent="0.25">
      <c r="A46" s="37"/>
    </row>
    <row r="47" spans="1:11" x14ac:dyDescent="0.25">
      <c r="A47" s="37"/>
    </row>
    <row r="48" spans="1:11" x14ac:dyDescent="0.25">
      <c r="A48" s="37"/>
    </row>
    <row r="49" spans="1:1" x14ac:dyDescent="0.25">
      <c r="A49" s="37"/>
    </row>
    <row r="50" spans="1:1" x14ac:dyDescent="0.25">
      <c r="A50" s="38"/>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8"/>
    </row>
    <row r="57" spans="1:1" x14ac:dyDescent="0.25">
      <c r="A57" s="37"/>
    </row>
    <row r="58" spans="1:1" x14ac:dyDescent="0.25">
      <c r="A58" s="37"/>
    </row>
    <row r="59" spans="1:1" x14ac:dyDescent="0.25">
      <c r="A59" s="37"/>
    </row>
    <row r="60" spans="1:1" x14ac:dyDescent="0.25">
      <c r="A60" s="37"/>
    </row>
    <row r="61" spans="1:1" x14ac:dyDescent="0.25">
      <c r="A61" s="37"/>
    </row>
  </sheetData>
  <mergeCells count="9">
    <mergeCell ref="A42:K42"/>
    <mergeCell ref="A1:K2"/>
    <mergeCell ref="A39:K39"/>
    <mergeCell ref="A38:K38"/>
    <mergeCell ref="A40:K40"/>
    <mergeCell ref="A41:K41"/>
    <mergeCell ref="A29:K29"/>
    <mergeCell ref="A11:J11"/>
    <mergeCell ref="A20:J20"/>
  </mergeCells>
  <pageMargins left="0.7" right="0.7" top="0.75" bottom="0.75" header="0.3" footer="0.3"/>
  <pageSetup scale="63" orientation="landscape" r:id="rId1"/>
  <ignoredErrors>
    <ignoredError sqref="B15 J15 J24 K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L2"/>
    </sheetView>
  </sheetViews>
  <sheetFormatPr defaultRowHeight="15" x14ac:dyDescent="0.25"/>
  <cols>
    <col min="1" max="1" width="21.85546875" style="1" customWidth="1"/>
    <col min="2" max="2" width="39.42578125" style="1" bestFit="1" customWidth="1"/>
    <col min="3" max="3" width="14.42578125" style="1" bestFit="1" customWidth="1"/>
    <col min="4" max="4" width="7.5703125" style="1" bestFit="1" customWidth="1"/>
    <col min="5" max="12" width="8.5703125" style="1" bestFit="1" customWidth="1"/>
    <col min="13" max="16384" width="9.140625" style="1"/>
  </cols>
  <sheetData>
    <row r="1" spans="1:12" x14ac:dyDescent="0.25">
      <c r="A1" s="105" t="s">
        <v>46</v>
      </c>
      <c r="B1" s="105"/>
      <c r="C1" s="105"/>
      <c r="D1" s="105"/>
      <c r="E1" s="105"/>
      <c r="F1" s="105"/>
      <c r="G1" s="105"/>
      <c r="H1" s="105"/>
      <c r="I1" s="105"/>
      <c r="J1" s="105"/>
      <c r="K1" s="105"/>
      <c r="L1" s="105"/>
    </row>
    <row r="2" spans="1:12" ht="15.75" thickBot="1" x14ac:dyDescent="0.3">
      <c r="A2" s="105"/>
      <c r="B2" s="105"/>
      <c r="C2" s="105"/>
      <c r="D2" s="105"/>
      <c r="E2" s="105"/>
      <c r="F2" s="105"/>
      <c r="G2" s="105"/>
      <c r="H2" s="105"/>
      <c r="I2" s="105"/>
      <c r="J2" s="105"/>
      <c r="K2" s="105"/>
      <c r="L2" s="105"/>
    </row>
    <row r="3" spans="1:12" ht="45.75" thickBot="1" x14ac:dyDescent="0.3">
      <c r="A3" s="2" t="s">
        <v>24</v>
      </c>
      <c r="B3" s="3" t="s">
        <v>0</v>
      </c>
      <c r="C3" s="3" t="s">
        <v>23</v>
      </c>
      <c r="D3" s="3" t="s">
        <v>1</v>
      </c>
      <c r="E3" s="4" t="s">
        <v>15</v>
      </c>
      <c r="F3" s="4" t="s">
        <v>16</v>
      </c>
      <c r="G3" s="4" t="s">
        <v>17</v>
      </c>
      <c r="H3" s="4" t="s">
        <v>18</v>
      </c>
      <c r="I3" s="4" t="s">
        <v>19</v>
      </c>
      <c r="J3" s="4" t="s">
        <v>20</v>
      </c>
      <c r="K3" s="4" t="s">
        <v>21</v>
      </c>
      <c r="L3" s="39" t="s">
        <v>22</v>
      </c>
    </row>
    <row r="4" spans="1:12" x14ac:dyDescent="0.25">
      <c r="A4" s="106" t="s">
        <v>88</v>
      </c>
      <c r="B4" s="5" t="s">
        <v>9</v>
      </c>
      <c r="C4" s="6">
        <v>2.2999999999999998</v>
      </c>
      <c r="D4" s="7" t="s">
        <v>2</v>
      </c>
      <c r="E4" s="13">
        <f>$E$9*C4</f>
        <v>0.35794899999999996</v>
      </c>
      <c r="F4" s="8">
        <f t="shared" ref="F4:H9" si="0">E4*0.912</f>
        <v>0.32644948799999995</v>
      </c>
      <c r="G4" s="8">
        <f t="shared" si="0"/>
        <v>0.29772193305599998</v>
      </c>
      <c r="H4" s="8">
        <f t="shared" si="0"/>
        <v>0.27152240294707197</v>
      </c>
      <c r="I4" s="109" t="s">
        <v>25</v>
      </c>
      <c r="J4" s="110"/>
      <c r="K4" s="110"/>
      <c r="L4" s="111"/>
    </row>
    <row r="5" spans="1:12" x14ac:dyDescent="0.25">
      <c r="A5" s="107"/>
      <c r="B5" s="10" t="s">
        <v>3</v>
      </c>
      <c r="C5" s="11">
        <v>2</v>
      </c>
      <c r="D5" s="12" t="s">
        <v>2</v>
      </c>
      <c r="E5" s="13">
        <f>$E$9*C5</f>
        <v>0.31125999999999998</v>
      </c>
      <c r="F5" s="13">
        <f t="shared" si="0"/>
        <v>0.28386911999999997</v>
      </c>
      <c r="G5" s="13">
        <f t="shared" si="0"/>
        <v>0.25888863744000001</v>
      </c>
      <c r="H5" s="13">
        <f t="shared" si="0"/>
        <v>0.23610643734528003</v>
      </c>
      <c r="I5" s="112"/>
      <c r="J5" s="113"/>
      <c r="K5" s="113"/>
      <c r="L5" s="114"/>
    </row>
    <row r="6" spans="1:12" x14ac:dyDescent="0.25">
      <c r="A6" s="107"/>
      <c r="B6" s="10" t="s">
        <v>4</v>
      </c>
      <c r="C6" s="11">
        <v>1.5</v>
      </c>
      <c r="D6" s="12" t="s">
        <v>5</v>
      </c>
      <c r="E6" s="13">
        <f>$E$9*C6</f>
        <v>0.23344499999999999</v>
      </c>
      <c r="F6" s="13">
        <f t="shared" si="0"/>
        <v>0.21290183999999998</v>
      </c>
      <c r="G6" s="13">
        <f t="shared" si="0"/>
        <v>0.19416647807999998</v>
      </c>
      <c r="H6" s="13">
        <f t="shared" si="0"/>
        <v>0.17707982800895999</v>
      </c>
      <c r="I6" s="112"/>
      <c r="J6" s="113"/>
      <c r="K6" s="113"/>
      <c r="L6" s="114"/>
    </row>
    <row r="7" spans="1:12" x14ac:dyDescent="0.25">
      <c r="A7" s="107"/>
      <c r="B7" s="10" t="s">
        <v>6</v>
      </c>
      <c r="C7" s="11">
        <v>1.25</v>
      </c>
      <c r="D7" s="12" t="s">
        <v>5</v>
      </c>
      <c r="E7" s="13">
        <f>$E$9*C7</f>
        <v>0.19453749999999997</v>
      </c>
      <c r="F7" s="13">
        <f t="shared" si="0"/>
        <v>0.17741819999999997</v>
      </c>
      <c r="G7" s="13">
        <f t="shared" si="0"/>
        <v>0.16180539839999997</v>
      </c>
      <c r="H7" s="13">
        <f t="shared" si="0"/>
        <v>0.14756652334079998</v>
      </c>
      <c r="I7" s="112"/>
      <c r="J7" s="113"/>
      <c r="K7" s="113"/>
      <c r="L7" s="114"/>
    </row>
    <row r="8" spans="1:12" x14ac:dyDescent="0.25">
      <c r="A8" s="107"/>
      <c r="B8" s="10" t="s">
        <v>7</v>
      </c>
      <c r="C8" s="11">
        <v>1.1000000000000001</v>
      </c>
      <c r="D8" s="12" t="s">
        <v>5</v>
      </c>
      <c r="E8" s="13">
        <f>$E$9*C8</f>
        <v>0.17119300000000001</v>
      </c>
      <c r="F8" s="13">
        <f t="shared" si="0"/>
        <v>0.15612801600000001</v>
      </c>
      <c r="G8" s="13">
        <f>F8*0.912</f>
        <v>0.14238875059200001</v>
      </c>
      <c r="H8" s="13">
        <f>G8*0.912</f>
        <v>0.129858540539904</v>
      </c>
      <c r="I8" s="112"/>
      <c r="J8" s="113"/>
      <c r="K8" s="113"/>
      <c r="L8" s="114"/>
    </row>
    <row r="9" spans="1:12" ht="15.75" thickBot="1" x14ac:dyDescent="0.3">
      <c r="A9" s="108"/>
      <c r="B9" s="15" t="s">
        <v>8</v>
      </c>
      <c r="C9" s="16">
        <v>1</v>
      </c>
      <c r="D9" s="17" t="s">
        <v>5</v>
      </c>
      <c r="E9" s="18">
        <v>0.15562999999999999</v>
      </c>
      <c r="F9" s="18">
        <f t="shared" si="0"/>
        <v>0.14193455999999999</v>
      </c>
      <c r="G9" s="18">
        <f t="shared" si="0"/>
        <v>0.12944431872000001</v>
      </c>
      <c r="H9" s="18">
        <f t="shared" si="0"/>
        <v>0.11805321867264001</v>
      </c>
      <c r="I9" s="115"/>
      <c r="J9" s="116"/>
      <c r="K9" s="116"/>
      <c r="L9" s="117"/>
    </row>
    <row r="10" spans="1:12" x14ac:dyDescent="0.25">
      <c r="A10" s="106" t="s">
        <v>93</v>
      </c>
      <c r="B10" s="5" t="s">
        <v>9</v>
      </c>
      <c r="C10" s="6">
        <v>2.2999999999999998</v>
      </c>
      <c r="D10" s="7" t="s">
        <v>2</v>
      </c>
      <c r="E10" s="13">
        <f>$E$15*C10</f>
        <v>0.35794899999999996</v>
      </c>
      <c r="F10" s="8">
        <f>E10*0.96</f>
        <v>0.34363103999999994</v>
      </c>
      <c r="G10" s="8">
        <f t="shared" ref="G10:L10" si="1">F10*0.96</f>
        <v>0.32988579839999993</v>
      </c>
      <c r="H10" s="8">
        <f t="shared" si="1"/>
        <v>0.31669036646399989</v>
      </c>
      <c r="I10" s="20">
        <f t="shared" si="1"/>
        <v>0.30402275180543986</v>
      </c>
      <c r="J10" s="20">
        <f t="shared" si="1"/>
        <v>0.29186184173322227</v>
      </c>
      <c r="K10" s="20">
        <f t="shared" si="1"/>
        <v>0.28018736806389338</v>
      </c>
      <c r="L10" s="21">
        <f t="shared" si="1"/>
        <v>0.26897987334133766</v>
      </c>
    </row>
    <row r="11" spans="1:12" x14ac:dyDescent="0.25">
      <c r="A11" s="107"/>
      <c r="B11" s="10" t="s">
        <v>3</v>
      </c>
      <c r="C11" s="11">
        <v>2</v>
      </c>
      <c r="D11" s="12" t="s">
        <v>2</v>
      </c>
      <c r="E11" s="13">
        <f>$E$15*C11</f>
        <v>0.31125999999999998</v>
      </c>
      <c r="F11" s="13">
        <f>E11*0.96</f>
        <v>0.29880959999999995</v>
      </c>
      <c r="G11" s="13">
        <f t="shared" ref="G11:L11" si="2">F11*0.96</f>
        <v>0.28685721599999997</v>
      </c>
      <c r="H11" s="13">
        <f t="shared" si="2"/>
        <v>0.27538292735999997</v>
      </c>
      <c r="I11" s="13">
        <f t="shared" si="2"/>
        <v>0.26436761026559996</v>
      </c>
      <c r="J11" s="13">
        <f t="shared" si="2"/>
        <v>0.25379290585497594</v>
      </c>
      <c r="K11" s="13">
        <f t="shared" si="2"/>
        <v>0.24364118962077688</v>
      </c>
      <c r="L11" s="22">
        <f t="shared" si="2"/>
        <v>0.23389554203594579</v>
      </c>
    </row>
    <row r="12" spans="1:12" x14ac:dyDescent="0.25">
      <c r="A12" s="107"/>
      <c r="B12" s="10" t="s">
        <v>4</v>
      </c>
      <c r="C12" s="11">
        <v>1.5</v>
      </c>
      <c r="D12" s="12" t="s">
        <v>5</v>
      </c>
      <c r="E12" s="13">
        <f>$E$15*C12</f>
        <v>0.23344499999999999</v>
      </c>
      <c r="F12" s="13">
        <f t="shared" ref="F12:L15" si="3">E12*0.96</f>
        <v>0.22410719999999998</v>
      </c>
      <c r="G12" s="13">
        <f t="shared" si="3"/>
        <v>0.21514291199999996</v>
      </c>
      <c r="H12" s="13">
        <f t="shared" si="3"/>
        <v>0.20653719551999997</v>
      </c>
      <c r="I12" s="13">
        <f t="shared" si="3"/>
        <v>0.19827570769919997</v>
      </c>
      <c r="J12" s="13">
        <f t="shared" si="3"/>
        <v>0.19034467939123195</v>
      </c>
      <c r="K12" s="13">
        <f t="shared" si="3"/>
        <v>0.18273089221558267</v>
      </c>
      <c r="L12" s="22">
        <f t="shared" si="3"/>
        <v>0.17542165652695935</v>
      </c>
    </row>
    <row r="13" spans="1:12" x14ac:dyDescent="0.25">
      <c r="A13" s="107"/>
      <c r="B13" s="10" t="s">
        <v>6</v>
      </c>
      <c r="C13" s="11">
        <v>1.25</v>
      </c>
      <c r="D13" s="12" t="s">
        <v>5</v>
      </c>
      <c r="E13" s="13">
        <f>$E$15*C13</f>
        <v>0.19453749999999997</v>
      </c>
      <c r="F13" s="13">
        <f t="shared" si="3"/>
        <v>0.18675599999999998</v>
      </c>
      <c r="G13" s="13">
        <f t="shared" si="3"/>
        <v>0.17928575999999996</v>
      </c>
      <c r="H13" s="13">
        <f t="shared" si="3"/>
        <v>0.17211432959999995</v>
      </c>
      <c r="I13" s="13">
        <f t="shared" si="3"/>
        <v>0.16522975641599993</v>
      </c>
      <c r="J13" s="13">
        <f t="shared" si="3"/>
        <v>0.15862056615935993</v>
      </c>
      <c r="K13" s="13">
        <f t="shared" si="3"/>
        <v>0.15227574351298553</v>
      </c>
      <c r="L13" s="22">
        <f t="shared" si="3"/>
        <v>0.14618471377246611</v>
      </c>
    </row>
    <row r="14" spans="1:12" x14ac:dyDescent="0.25">
      <c r="A14" s="107"/>
      <c r="B14" s="10" t="s">
        <v>7</v>
      </c>
      <c r="C14" s="11">
        <v>1.1000000000000001</v>
      </c>
      <c r="D14" s="12" t="s">
        <v>5</v>
      </c>
      <c r="E14" s="13">
        <f>$E$15*C14</f>
        <v>0.17119300000000001</v>
      </c>
      <c r="F14" s="13">
        <f t="shared" si="3"/>
        <v>0.16434528000000001</v>
      </c>
      <c r="G14" s="13">
        <f t="shared" si="3"/>
        <v>0.15777146880000001</v>
      </c>
      <c r="H14" s="13">
        <f t="shared" si="3"/>
        <v>0.15146061004800002</v>
      </c>
      <c r="I14" s="13">
        <f t="shared" si="3"/>
        <v>0.14540218564608001</v>
      </c>
      <c r="J14" s="13">
        <f t="shared" si="3"/>
        <v>0.13958609822023679</v>
      </c>
      <c r="K14" s="13">
        <f t="shared" si="3"/>
        <v>0.13400265429142733</v>
      </c>
      <c r="L14" s="22">
        <f t="shared" si="3"/>
        <v>0.12864254811977022</v>
      </c>
    </row>
    <row r="15" spans="1:12" ht="15.75" thickBot="1" x14ac:dyDescent="0.3">
      <c r="A15" s="107"/>
      <c r="B15" s="23" t="s">
        <v>8</v>
      </c>
      <c r="C15" s="24">
        <v>1</v>
      </c>
      <c r="D15" s="25" t="s">
        <v>5</v>
      </c>
      <c r="E15" s="26">
        <v>0.15562999999999999</v>
      </c>
      <c r="F15" s="26">
        <f t="shared" si="3"/>
        <v>0.14940479999999998</v>
      </c>
      <c r="G15" s="26">
        <f t="shared" si="3"/>
        <v>0.14342860799999999</v>
      </c>
      <c r="H15" s="26">
        <f t="shared" si="3"/>
        <v>0.13769146367999999</v>
      </c>
      <c r="I15" s="26">
        <f t="shared" si="3"/>
        <v>0.13218380513279998</v>
      </c>
      <c r="J15" s="26">
        <f t="shared" si="3"/>
        <v>0.12689645292748797</v>
      </c>
      <c r="K15" s="26">
        <f t="shared" si="3"/>
        <v>0.12182059481038844</v>
      </c>
      <c r="L15" s="27">
        <f t="shared" si="3"/>
        <v>0.11694777101797289</v>
      </c>
    </row>
    <row r="16" spans="1:12" x14ac:dyDescent="0.25">
      <c r="A16" s="106" t="s">
        <v>92</v>
      </c>
      <c r="B16" s="5" t="s">
        <v>9</v>
      </c>
      <c r="C16" s="6">
        <v>2.2999999999999998</v>
      </c>
      <c r="D16" s="28" t="s">
        <v>2</v>
      </c>
      <c r="E16" s="8">
        <f>$E$21*C16</f>
        <v>0.39100000000000001</v>
      </c>
      <c r="F16" s="9">
        <f t="shared" ref="F16:F21" si="4">E16*0.84</f>
        <v>0.32844000000000001</v>
      </c>
      <c r="G16" s="109" t="s">
        <v>25</v>
      </c>
      <c r="H16" s="110"/>
      <c r="I16" s="110"/>
      <c r="J16" s="110"/>
      <c r="K16" s="110"/>
      <c r="L16" s="111"/>
    </row>
    <row r="17" spans="1:12" x14ac:dyDescent="0.25">
      <c r="A17" s="107"/>
      <c r="B17" s="10" t="s">
        <v>3</v>
      </c>
      <c r="C17" s="11">
        <v>2</v>
      </c>
      <c r="D17" s="29" t="s">
        <v>2</v>
      </c>
      <c r="E17" s="13">
        <f>$E$21*C17</f>
        <v>0.34</v>
      </c>
      <c r="F17" s="14">
        <f t="shared" si="4"/>
        <v>0.28560000000000002</v>
      </c>
      <c r="G17" s="112"/>
      <c r="H17" s="113"/>
      <c r="I17" s="113"/>
      <c r="J17" s="113"/>
      <c r="K17" s="113"/>
      <c r="L17" s="114"/>
    </row>
    <row r="18" spans="1:12" x14ac:dyDescent="0.25">
      <c r="A18" s="107"/>
      <c r="B18" s="10" t="s">
        <v>4</v>
      </c>
      <c r="C18" s="11">
        <v>1.5</v>
      </c>
      <c r="D18" s="29" t="s">
        <v>5</v>
      </c>
      <c r="E18" s="13">
        <f>$E$21*C18</f>
        <v>0.255</v>
      </c>
      <c r="F18" s="14">
        <f t="shared" si="4"/>
        <v>0.2142</v>
      </c>
      <c r="G18" s="112"/>
      <c r="H18" s="113"/>
      <c r="I18" s="113"/>
      <c r="J18" s="113"/>
      <c r="K18" s="113"/>
      <c r="L18" s="114"/>
    </row>
    <row r="19" spans="1:12" x14ac:dyDescent="0.25">
      <c r="A19" s="107"/>
      <c r="B19" s="10" t="s">
        <v>6</v>
      </c>
      <c r="C19" s="11">
        <v>1.25</v>
      </c>
      <c r="D19" s="29" t="s">
        <v>5</v>
      </c>
      <c r="E19" s="13">
        <f>$E$21*C19</f>
        <v>0.21250000000000002</v>
      </c>
      <c r="F19" s="14">
        <f t="shared" si="4"/>
        <v>0.17850000000000002</v>
      </c>
      <c r="G19" s="112"/>
      <c r="H19" s="113"/>
      <c r="I19" s="113"/>
      <c r="J19" s="113"/>
      <c r="K19" s="113"/>
      <c r="L19" s="114"/>
    </row>
    <row r="20" spans="1:12" x14ac:dyDescent="0.25">
      <c r="A20" s="107"/>
      <c r="B20" s="10" t="s">
        <v>7</v>
      </c>
      <c r="C20" s="11">
        <v>1.1000000000000001</v>
      </c>
      <c r="D20" s="29" t="s">
        <v>5</v>
      </c>
      <c r="E20" s="13">
        <f>$E$21*C20</f>
        <v>0.18700000000000003</v>
      </c>
      <c r="F20" s="14">
        <f t="shared" si="4"/>
        <v>0.15708000000000003</v>
      </c>
      <c r="G20" s="112"/>
      <c r="H20" s="113"/>
      <c r="I20" s="113"/>
      <c r="J20" s="113"/>
      <c r="K20" s="113"/>
      <c r="L20" s="114"/>
    </row>
    <row r="21" spans="1:12" ht="15.75" thickBot="1" x14ac:dyDescent="0.3">
      <c r="A21" s="108"/>
      <c r="B21" s="15" t="s">
        <v>8</v>
      </c>
      <c r="C21" s="16">
        <v>1</v>
      </c>
      <c r="D21" s="30" t="s">
        <v>5</v>
      </c>
      <c r="E21" s="18">
        <v>0.17</v>
      </c>
      <c r="F21" s="19">
        <f t="shared" si="4"/>
        <v>0.14280000000000001</v>
      </c>
      <c r="G21" s="115"/>
      <c r="H21" s="116"/>
      <c r="I21" s="116"/>
      <c r="J21" s="116"/>
      <c r="K21" s="116"/>
      <c r="L21" s="117"/>
    </row>
    <row r="22" spans="1:12" x14ac:dyDescent="0.25">
      <c r="A22" s="107" t="s">
        <v>94</v>
      </c>
      <c r="B22" s="31" t="s">
        <v>9</v>
      </c>
      <c r="C22" s="32">
        <v>2.2999999999999998</v>
      </c>
      <c r="D22" s="33" t="s">
        <v>2</v>
      </c>
      <c r="E22" s="13">
        <f>$E$27*C22</f>
        <v>0.39100000000000001</v>
      </c>
      <c r="F22" s="20">
        <f>E22*0.96</f>
        <v>0.37536000000000003</v>
      </c>
      <c r="G22" s="20">
        <f t="shared" ref="G22:L22" si="5">F22*0.96</f>
        <v>0.36034559999999999</v>
      </c>
      <c r="H22" s="20">
        <f t="shared" si="5"/>
        <v>0.34593177599999997</v>
      </c>
      <c r="I22" s="20">
        <f t="shared" si="5"/>
        <v>0.33209450495999998</v>
      </c>
      <c r="J22" s="20">
        <f t="shared" si="5"/>
        <v>0.3188107247616</v>
      </c>
      <c r="K22" s="20">
        <f t="shared" si="5"/>
        <v>0.30605829577113597</v>
      </c>
      <c r="L22" s="21">
        <f t="shared" si="5"/>
        <v>0.29381596394029053</v>
      </c>
    </row>
    <row r="23" spans="1:12" x14ac:dyDescent="0.25">
      <c r="A23" s="107"/>
      <c r="B23" s="10" t="s">
        <v>3</v>
      </c>
      <c r="C23" s="11">
        <v>2</v>
      </c>
      <c r="D23" s="12" t="s">
        <v>2</v>
      </c>
      <c r="E23" s="13">
        <f>$E$27*C23</f>
        <v>0.34</v>
      </c>
      <c r="F23" s="13">
        <f t="shared" ref="F23:L27" si="6">E23*0.96</f>
        <v>0.32640000000000002</v>
      </c>
      <c r="G23" s="13">
        <f t="shared" si="6"/>
        <v>0.31334400000000001</v>
      </c>
      <c r="H23" s="13">
        <f t="shared" si="6"/>
        <v>0.30081024000000001</v>
      </c>
      <c r="I23" s="13">
        <f t="shared" si="6"/>
        <v>0.28877783039999999</v>
      </c>
      <c r="J23" s="13">
        <f t="shared" si="6"/>
        <v>0.27722671718399999</v>
      </c>
      <c r="K23" s="13">
        <f t="shared" si="6"/>
        <v>0.26613764849664001</v>
      </c>
      <c r="L23" s="22">
        <f t="shared" si="6"/>
        <v>0.25549214255677438</v>
      </c>
    </row>
    <row r="24" spans="1:12" x14ac:dyDescent="0.25">
      <c r="A24" s="107"/>
      <c r="B24" s="10" t="s">
        <v>4</v>
      </c>
      <c r="C24" s="11">
        <v>1.5</v>
      </c>
      <c r="D24" s="12" t="s">
        <v>5</v>
      </c>
      <c r="E24" s="13">
        <f>$E$27*C24</f>
        <v>0.255</v>
      </c>
      <c r="F24" s="13">
        <f t="shared" si="6"/>
        <v>0.24479999999999999</v>
      </c>
      <c r="G24" s="13">
        <f t="shared" si="6"/>
        <v>0.23500799999999999</v>
      </c>
      <c r="H24" s="13">
        <f t="shared" si="6"/>
        <v>0.22560767999999998</v>
      </c>
      <c r="I24" s="13">
        <f t="shared" si="6"/>
        <v>0.21658337279999998</v>
      </c>
      <c r="J24" s="13">
        <f t="shared" si="6"/>
        <v>0.20792003788799998</v>
      </c>
      <c r="K24" s="13">
        <f t="shared" si="6"/>
        <v>0.19960323637247998</v>
      </c>
      <c r="L24" s="22">
        <f t="shared" si="6"/>
        <v>0.19161910691758077</v>
      </c>
    </row>
    <row r="25" spans="1:12" x14ac:dyDescent="0.25">
      <c r="A25" s="107"/>
      <c r="B25" s="10" t="s">
        <v>6</v>
      </c>
      <c r="C25" s="11">
        <v>1.25</v>
      </c>
      <c r="D25" s="12" t="s">
        <v>5</v>
      </c>
      <c r="E25" s="13">
        <f>$E$27*C25</f>
        <v>0.21250000000000002</v>
      </c>
      <c r="F25" s="13">
        <f t="shared" si="6"/>
        <v>0.20400000000000001</v>
      </c>
      <c r="G25" s="13">
        <f t="shared" si="6"/>
        <v>0.19584000000000001</v>
      </c>
      <c r="H25" s="13">
        <f t="shared" si="6"/>
        <v>0.18800640000000002</v>
      </c>
      <c r="I25" s="13">
        <f t="shared" si="6"/>
        <v>0.18048614400000002</v>
      </c>
      <c r="J25" s="13">
        <f t="shared" si="6"/>
        <v>0.17326669824000002</v>
      </c>
      <c r="K25" s="13">
        <f t="shared" si="6"/>
        <v>0.16633603031040001</v>
      </c>
      <c r="L25" s="22">
        <f t="shared" si="6"/>
        <v>0.159682589097984</v>
      </c>
    </row>
    <row r="26" spans="1:12" x14ac:dyDescent="0.25">
      <c r="A26" s="107"/>
      <c r="B26" s="10" t="s">
        <v>7</v>
      </c>
      <c r="C26" s="11">
        <v>1.1000000000000001</v>
      </c>
      <c r="D26" s="12" t="s">
        <v>5</v>
      </c>
      <c r="E26" s="13">
        <f>$E$27*C26</f>
        <v>0.18700000000000003</v>
      </c>
      <c r="F26" s="13">
        <f t="shared" si="6"/>
        <v>0.17952000000000001</v>
      </c>
      <c r="G26" s="13">
        <f t="shared" si="6"/>
        <v>0.1723392</v>
      </c>
      <c r="H26" s="13">
        <f t="shared" si="6"/>
        <v>0.16544563199999998</v>
      </c>
      <c r="I26" s="13">
        <f t="shared" si="6"/>
        <v>0.15882780671999996</v>
      </c>
      <c r="J26" s="13">
        <f t="shared" si="6"/>
        <v>0.15247469445119996</v>
      </c>
      <c r="K26" s="13">
        <f t="shared" si="6"/>
        <v>0.14637570667315195</v>
      </c>
      <c r="L26" s="22">
        <f t="shared" si="6"/>
        <v>0.14052067840622587</v>
      </c>
    </row>
    <row r="27" spans="1:12" ht="15.75" thickBot="1" x14ac:dyDescent="0.3">
      <c r="A27" s="108"/>
      <c r="B27" s="15" t="s">
        <v>8</v>
      </c>
      <c r="C27" s="16">
        <v>1</v>
      </c>
      <c r="D27" s="17" t="s">
        <v>5</v>
      </c>
      <c r="E27" s="18">
        <v>0.17</v>
      </c>
      <c r="F27" s="18">
        <f t="shared" si="6"/>
        <v>0.16320000000000001</v>
      </c>
      <c r="G27" s="18">
        <f t="shared" si="6"/>
        <v>0.15667200000000001</v>
      </c>
      <c r="H27" s="18">
        <f t="shared" si="6"/>
        <v>0.15040512</v>
      </c>
      <c r="I27" s="18">
        <f t="shared" si="6"/>
        <v>0.1443889152</v>
      </c>
      <c r="J27" s="18">
        <f t="shared" si="6"/>
        <v>0.138613358592</v>
      </c>
      <c r="K27" s="18">
        <f t="shared" si="6"/>
        <v>0.13306882424832001</v>
      </c>
      <c r="L27" s="34">
        <f t="shared" si="6"/>
        <v>0.12774607127838719</v>
      </c>
    </row>
    <row r="28" spans="1:12" x14ac:dyDescent="0.25">
      <c r="A28" s="106" t="s">
        <v>95</v>
      </c>
      <c r="B28" s="5" t="s">
        <v>9</v>
      </c>
      <c r="C28" s="6">
        <v>2.2999999999999998</v>
      </c>
      <c r="D28" s="7" t="s">
        <v>2</v>
      </c>
      <c r="E28" s="36">
        <f>$E$33*C28</f>
        <v>0.32862399999999997</v>
      </c>
      <c r="F28" s="8">
        <f>E28*0.96</f>
        <v>0.31547903999999999</v>
      </c>
      <c r="G28" s="8">
        <f t="shared" ref="G28:L28" si="7">F28*0.96</f>
        <v>0.3028598784</v>
      </c>
      <c r="H28" s="8">
        <f t="shared" si="7"/>
        <v>0.29074548326400002</v>
      </c>
      <c r="I28" s="8">
        <f t="shared" si="7"/>
        <v>0.27911566393344001</v>
      </c>
      <c r="J28" s="8">
        <f t="shared" si="7"/>
        <v>0.26795103737610237</v>
      </c>
      <c r="K28" s="8">
        <f t="shared" si="7"/>
        <v>0.25723299588105825</v>
      </c>
      <c r="L28" s="35">
        <f t="shared" si="7"/>
        <v>0.24694367604581591</v>
      </c>
    </row>
    <row r="29" spans="1:12" x14ac:dyDescent="0.25">
      <c r="A29" s="107"/>
      <c r="B29" s="10" t="s">
        <v>3</v>
      </c>
      <c r="C29" s="11">
        <v>2</v>
      </c>
      <c r="D29" s="12" t="s">
        <v>2</v>
      </c>
      <c r="E29" s="36">
        <f>$E$33*C29</f>
        <v>0.28576000000000001</v>
      </c>
      <c r="F29" s="13">
        <f t="shared" ref="F29:L29" si="8">E29*0.96</f>
        <v>0.27432960000000001</v>
      </c>
      <c r="G29" s="13">
        <f t="shared" si="8"/>
        <v>0.26335641599999998</v>
      </c>
      <c r="H29" s="13">
        <f t="shared" si="8"/>
        <v>0.25282215935999997</v>
      </c>
      <c r="I29" s="13">
        <f t="shared" si="8"/>
        <v>0.24270927298559997</v>
      </c>
      <c r="J29" s="13">
        <f t="shared" si="8"/>
        <v>0.23300090206617596</v>
      </c>
      <c r="K29" s="13">
        <f t="shared" si="8"/>
        <v>0.2236808659835289</v>
      </c>
      <c r="L29" s="22">
        <f t="shared" si="8"/>
        <v>0.21473363134418774</v>
      </c>
    </row>
    <row r="30" spans="1:12" x14ac:dyDescent="0.25">
      <c r="A30" s="107"/>
      <c r="B30" s="10" t="s">
        <v>4</v>
      </c>
      <c r="C30" s="11">
        <v>1.5</v>
      </c>
      <c r="D30" s="12" t="s">
        <v>5</v>
      </c>
      <c r="E30" s="36">
        <f>$E$33*C30</f>
        <v>0.21432000000000001</v>
      </c>
      <c r="F30" s="13">
        <f t="shared" ref="F30:L30" si="9">E30*0.96</f>
        <v>0.20574719999999999</v>
      </c>
      <c r="G30" s="13">
        <f t="shared" si="9"/>
        <v>0.19751731199999997</v>
      </c>
      <c r="H30" s="13">
        <f t="shared" si="9"/>
        <v>0.18961661951999997</v>
      </c>
      <c r="I30" s="13">
        <f t="shared" si="9"/>
        <v>0.18203195473919997</v>
      </c>
      <c r="J30" s="13">
        <f t="shared" si="9"/>
        <v>0.17475067654963197</v>
      </c>
      <c r="K30" s="13">
        <f t="shared" si="9"/>
        <v>0.16776064948764668</v>
      </c>
      <c r="L30" s="22">
        <f t="shared" si="9"/>
        <v>0.1610502235081408</v>
      </c>
    </row>
    <row r="31" spans="1:12" x14ac:dyDescent="0.25">
      <c r="A31" s="107"/>
      <c r="B31" s="10" t="s">
        <v>6</v>
      </c>
      <c r="C31" s="11">
        <v>1.25</v>
      </c>
      <c r="D31" s="12" t="s">
        <v>5</v>
      </c>
      <c r="E31" s="36">
        <f>$E$33*C31</f>
        <v>0.17860000000000001</v>
      </c>
      <c r="F31" s="13">
        <f t="shared" ref="F31:L31" si="10">E31*0.96</f>
        <v>0.171456</v>
      </c>
      <c r="G31" s="13">
        <f t="shared" si="10"/>
        <v>0.16459775999999998</v>
      </c>
      <c r="H31" s="13">
        <f t="shared" si="10"/>
        <v>0.15801384959999998</v>
      </c>
      <c r="I31" s="13">
        <f t="shared" si="10"/>
        <v>0.15169329561599998</v>
      </c>
      <c r="J31" s="13">
        <f t="shared" si="10"/>
        <v>0.14562556379135996</v>
      </c>
      <c r="K31" s="13">
        <f t="shared" si="10"/>
        <v>0.13980054123970556</v>
      </c>
      <c r="L31" s="22">
        <f t="shared" si="10"/>
        <v>0.13420851959011734</v>
      </c>
    </row>
    <row r="32" spans="1:12" x14ac:dyDescent="0.25">
      <c r="A32" s="107"/>
      <c r="B32" s="10" t="s">
        <v>7</v>
      </c>
      <c r="C32" s="11">
        <v>1.1000000000000001</v>
      </c>
      <c r="D32" s="12" t="s">
        <v>5</v>
      </c>
      <c r="E32" s="36">
        <f>$E$33*C32</f>
        <v>0.15716800000000003</v>
      </c>
      <c r="F32" s="13">
        <f t="shared" ref="F32:L32" si="11">E32*0.96</f>
        <v>0.15088128000000003</v>
      </c>
      <c r="G32" s="13">
        <f t="shared" si="11"/>
        <v>0.14484602880000003</v>
      </c>
      <c r="H32" s="13">
        <f t="shared" si="11"/>
        <v>0.13905218764800001</v>
      </c>
      <c r="I32" s="13">
        <f t="shared" si="11"/>
        <v>0.13349010014208001</v>
      </c>
      <c r="J32" s="13">
        <f t="shared" si="11"/>
        <v>0.12815049613639681</v>
      </c>
      <c r="K32" s="13">
        <f t="shared" si="11"/>
        <v>0.12302447629094093</v>
      </c>
      <c r="L32" s="22">
        <f t="shared" si="11"/>
        <v>0.11810349723930329</v>
      </c>
    </row>
    <row r="33" spans="1:12" ht="15.75" thickBot="1" x14ac:dyDescent="0.3">
      <c r="A33" s="108"/>
      <c r="B33" s="15" t="s">
        <v>8</v>
      </c>
      <c r="C33" s="16">
        <v>1</v>
      </c>
      <c r="D33" s="17" t="s">
        <v>5</v>
      </c>
      <c r="E33" s="18">
        <v>0.14288000000000001</v>
      </c>
      <c r="F33" s="18">
        <f t="shared" ref="F33:L33" si="12">E33*0.96</f>
        <v>0.1371648</v>
      </c>
      <c r="G33" s="18">
        <f t="shared" si="12"/>
        <v>0.13167820799999999</v>
      </c>
      <c r="H33" s="18">
        <f t="shared" si="12"/>
        <v>0.12641107967999998</v>
      </c>
      <c r="I33" s="18">
        <f t="shared" si="12"/>
        <v>0.12135463649279998</v>
      </c>
      <c r="J33" s="18">
        <f t="shared" si="12"/>
        <v>0.11650045103308798</v>
      </c>
      <c r="K33" s="18">
        <f t="shared" si="12"/>
        <v>0.11184043299176445</v>
      </c>
      <c r="L33" s="34">
        <f t="shared" si="12"/>
        <v>0.10736681567209387</v>
      </c>
    </row>
    <row r="34" spans="1:12" x14ac:dyDescent="0.25">
      <c r="A34" s="37" t="s">
        <v>41</v>
      </c>
    </row>
    <row r="35" spans="1:12" ht="111" customHeight="1" x14ac:dyDescent="0.25">
      <c r="A35" s="99" t="s">
        <v>89</v>
      </c>
      <c r="B35" s="99"/>
      <c r="C35" s="99"/>
      <c r="D35" s="99"/>
      <c r="E35" s="99"/>
      <c r="F35" s="99"/>
      <c r="G35" s="99"/>
      <c r="H35" s="99"/>
      <c r="I35" s="99"/>
      <c r="J35" s="99"/>
      <c r="K35" s="99"/>
      <c r="L35" s="99"/>
    </row>
    <row r="36" spans="1:12" ht="31.5" customHeight="1" x14ac:dyDescent="0.25">
      <c r="A36" s="99" t="s">
        <v>90</v>
      </c>
      <c r="B36" s="99"/>
      <c r="C36" s="99"/>
      <c r="D36" s="99"/>
      <c r="E36" s="99"/>
      <c r="F36" s="99"/>
      <c r="G36" s="99"/>
      <c r="H36" s="99"/>
      <c r="I36" s="99"/>
      <c r="J36" s="99"/>
      <c r="K36" s="99"/>
      <c r="L36" s="99"/>
    </row>
    <row r="37" spans="1:12" ht="31.5" customHeight="1" x14ac:dyDescent="0.25">
      <c r="A37" s="99" t="s">
        <v>96</v>
      </c>
      <c r="B37" s="99"/>
      <c r="C37" s="99"/>
      <c r="D37" s="99"/>
      <c r="E37" s="99"/>
      <c r="F37" s="99"/>
      <c r="G37" s="99"/>
      <c r="H37" s="99"/>
      <c r="I37" s="99"/>
      <c r="J37" s="99"/>
      <c r="K37" s="99"/>
      <c r="L37" s="99"/>
    </row>
    <row r="38" spans="1:12" ht="75.75" customHeight="1" x14ac:dyDescent="0.25">
      <c r="A38" s="99" t="s">
        <v>98</v>
      </c>
      <c r="B38" s="99"/>
      <c r="C38" s="99"/>
      <c r="D38" s="99"/>
      <c r="E38" s="99"/>
      <c r="F38" s="99"/>
      <c r="G38" s="99"/>
      <c r="H38" s="99"/>
      <c r="I38" s="99"/>
      <c r="J38" s="99"/>
      <c r="K38" s="99"/>
      <c r="L38" s="99"/>
    </row>
    <row r="39" spans="1:12" ht="30" customHeight="1" x14ac:dyDescent="0.25">
      <c r="A39" s="99" t="s">
        <v>99</v>
      </c>
      <c r="B39" s="99"/>
      <c r="C39" s="99"/>
      <c r="D39" s="99"/>
      <c r="E39" s="99"/>
      <c r="F39" s="99"/>
      <c r="G39" s="99"/>
      <c r="H39" s="99"/>
      <c r="I39" s="99"/>
      <c r="J39" s="99"/>
      <c r="K39" s="99"/>
      <c r="L39" s="99"/>
    </row>
    <row r="40" spans="1:12" ht="30" customHeight="1" x14ac:dyDescent="0.25">
      <c r="A40" s="104" t="s">
        <v>100</v>
      </c>
      <c r="B40" s="104"/>
      <c r="C40" s="104"/>
      <c r="D40" s="104"/>
      <c r="E40" s="104"/>
      <c r="F40" s="104"/>
      <c r="G40" s="104"/>
      <c r="H40" s="104"/>
      <c r="I40" s="104"/>
      <c r="J40" s="104"/>
      <c r="K40" s="104"/>
      <c r="L40" s="104"/>
    </row>
    <row r="41" spans="1:12" ht="30.75" customHeight="1" x14ac:dyDescent="0.25">
      <c r="A41" s="104" t="s">
        <v>97</v>
      </c>
      <c r="B41" s="104"/>
      <c r="C41" s="104"/>
      <c r="D41" s="104"/>
      <c r="E41" s="104"/>
      <c r="F41" s="104"/>
      <c r="G41" s="104"/>
      <c r="H41" s="104"/>
      <c r="I41" s="104"/>
      <c r="J41" s="104"/>
      <c r="K41" s="104"/>
      <c r="L41" s="104"/>
    </row>
  </sheetData>
  <mergeCells count="15">
    <mergeCell ref="A41:L41"/>
    <mergeCell ref="A40:L40"/>
    <mergeCell ref="A39:L39"/>
    <mergeCell ref="A1:L2"/>
    <mergeCell ref="A10:A15"/>
    <mergeCell ref="A22:A27"/>
    <mergeCell ref="A28:A33"/>
    <mergeCell ref="A4:A9"/>
    <mergeCell ref="A16:A21"/>
    <mergeCell ref="G16:L21"/>
    <mergeCell ref="I4:L9"/>
    <mergeCell ref="A35:L35"/>
    <mergeCell ref="A36:L36"/>
    <mergeCell ref="A38:L38"/>
    <mergeCell ref="A37:L37"/>
  </mergeCells>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sqref="A1:J2"/>
    </sheetView>
  </sheetViews>
  <sheetFormatPr defaultRowHeight="15" x14ac:dyDescent="0.25"/>
  <cols>
    <col min="1" max="1" width="13.5703125" style="1" bestFit="1" customWidth="1"/>
    <col min="2" max="2" width="48.7109375" style="1" bestFit="1" customWidth="1"/>
    <col min="3" max="10" width="14" style="1" customWidth="1"/>
    <col min="11" max="16384" width="9.140625" style="1"/>
  </cols>
  <sheetData>
    <row r="1" spans="1:12" ht="15" customHeight="1" x14ac:dyDescent="0.25">
      <c r="A1" s="105" t="s">
        <v>74</v>
      </c>
      <c r="B1" s="105"/>
      <c r="C1" s="105"/>
      <c r="D1" s="105"/>
      <c r="E1" s="105"/>
      <c r="F1" s="105"/>
      <c r="G1" s="105"/>
      <c r="H1" s="105"/>
      <c r="I1" s="105"/>
      <c r="J1" s="105"/>
      <c r="K1" s="40"/>
      <c r="L1" s="40"/>
    </row>
    <row r="2" spans="1:12" ht="15.75" customHeight="1" thickBot="1" x14ac:dyDescent="0.3">
      <c r="A2" s="105"/>
      <c r="B2" s="105"/>
      <c r="C2" s="105"/>
      <c r="D2" s="105"/>
      <c r="E2" s="105"/>
      <c r="F2" s="105"/>
      <c r="G2" s="105"/>
      <c r="H2" s="105"/>
      <c r="I2" s="105"/>
      <c r="J2" s="105"/>
      <c r="K2" s="40"/>
      <c r="L2" s="40"/>
    </row>
    <row r="3" spans="1:12" x14ac:dyDescent="0.25">
      <c r="A3" s="127" t="s">
        <v>76</v>
      </c>
      <c r="B3" s="120" t="s">
        <v>47</v>
      </c>
      <c r="C3" s="120" t="s">
        <v>77</v>
      </c>
      <c r="D3" s="121"/>
      <c r="E3" s="121"/>
      <c r="F3" s="121"/>
      <c r="G3" s="121"/>
      <c r="H3" s="121"/>
      <c r="I3" s="121"/>
      <c r="J3" s="122"/>
    </row>
    <row r="4" spans="1:12" ht="26.25" thickBot="1" x14ac:dyDescent="0.3">
      <c r="A4" s="128"/>
      <c r="B4" s="126"/>
      <c r="C4" s="64" t="s">
        <v>66</v>
      </c>
      <c r="D4" s="65" t="s">
        <v>67</v>
      </c>
      <c r="E4" s="65" t="s">
        <v>68</v>
      </c>
      <c r="F4" s="65" t="s">
        <v>69</v>
      </c>
      <c r="G4" s="65" t="s">
        <v>70</v>
      </c>
      <c r="H4" s="65" t="s">
        <v>71</v>
      </c>
      <c r="I4" s="65" t="s">
        <v>72</v>
      </c>
      <c r="J4" s="66" t="s">
        <v>73</v>
      </c>
    </row>
    <row r="5" spans="1:12" x14ac:dyDescent="0.25">
      <c r="A5" s="123" t="s">
        <v>60</v>
      </c>
      <c r="B5" s="43" t="s">
        <v>48</v>
      </c>
      <c r="C5" s="44">
        <v>0.02</v>
      </c>
      <c r="D5" s="45">
        <f t="shared" ref="D5:J5" si="0">C5*0.96</f>
        <v>1.9199999999999998E-2</v>
      </c>
      <c r="E5" s="46">
        <f t="shared" si="0"/>
        <v>1.8431999999999997E-2</v>
      </c>
      <c r="F5" s="46">
        <f t="shared" si="0"/>
        <v>1.7694719999999997E-2</v>
      </c>
      <c r="G5" s="46">
        <f t="shared" si="0"/>
        <v>1.6986931199999996E-2</v>
      </c>
      <c r="H5" s="46">
        <f t="shared" si="0"/>
        <v>1.6307453951999996E-2</v>
      </c>
      <c r="I5" s="46">
        <f t="shared" si="0"/>
        <v>1.5655155793919996E-2</v>
      </c>
      <c r="J5" s="47">
        <f t="shared" si="0"/>
        <v>1.5028949562163196E-2</v>
      </c>
    </row>
    <row r="6" spans="1:12" x14ac:dyDescent="0.25">
      <c r="A6" s="124"/>
      <c r="B6" s="48" t="s">
        <v>49</v>
      </c>
      <c r="C6" s="49">
        <v>0.03</v>
      </c>
      <c r="D6" s="50">
        <f t="shared" ref="D6:D16" si="1">C6*0.96</f>
        <v>2.8799999999999999E-2</v>
      </c>
      <c r="E6" s="51">
        <f t="shared" ref="E6:J14" si="2">D6*0.96</f>
        <v>2.7647999999999999E-2</v>
      </c>
      <c r="F6" s="51">
        <f t="shared" si="2"/>
        <v>2.6542079999999999E-2</v>
      </c>
      <c r="G6" s="51">
        <f t="shared" si="2"/>
        <v>2.5480396799999999E-2</v>
      </c>
      <c r="H6" s="51">
        <f t="shared" si="2"/>
        <v>2.4461180927999999E-2</v>
      </c>
      <c r="I6" s="51">
        <f t="shared" si="2"/>
        <v>2.3482733690879998E-2</v>
      </c>
      <c r="J6" s="52">
        <f t="shared" si="2"/>
        <v>2.2543424343244797E-2</v>
      </c>
    </row>
    <row r="7" spans="1:12" x14ac:dyDescent="0.25">
      <c r="A7" s="124"/>
      <c r="B7" s="48" t="s">
        <v>50</v>
      </c>
      <c r="C7" s="49">
        <v>0.03</v>
      </c>
      <c r="D7" s="50">
        <f t="shared" si="1"/>
        <v>2.8799999999999999E-2</v>
      </c>
      <c r="E7" s="51">
        <f t="shared" si="2"/>
        <v>2.7647999999999999E-2</v>
      </c>
      <c r="F7" s="51">
        <f t="shared" si="2"/>
        <v>2.6542079999999999E-2</v>
      </c>
      <c r="G7" s="51">
        <f t="shared" si="2"/>
        <v>2.5480396799999999E-2</v>
      </c>
      <c r="H7" s="51">
        <f t="shared" si="2"/>
        <v>2.4461180927999999E-2</v>
      </c>
      <c r="I7" s="51">
        <f t="shared" si="2"/>
        <v>2.3482733690879998E-2</v>
      </c>
      <c r="J7" s="52">
        <f t="shared" si="2"/>
        <v>2.2543424343244797E-2</v>
      </c>
    </row>
    <row r="8" spans="1:12" x14ac:dyDescent="0.25">
      <c r="A8" s="124"/>
      <c r="B8" s="48" t="s">
        <v>51</v>
      </c>
      <c r="C8" s="49">
        <v>0.04</v>
      </c>
      <c r="D8" s="50">
        <f t="shared" si="1"/>
        <v>3.8399999999999997E-2</v>
      </c>
      <c r="E8" s="51">
        <f t="shared" si="2"/>
        <v>3.6863999999999994E-2</v>
      </c>
      <c r="F8" s="51">
        <f t="shared" si="2"/>
        <v>3.5389439999999994E-2</v>
      </c>
      <c r="G8" s="51">
        <f t="shared" si="2"/>
        <v>3.3973862399999992E-2</v>
      </c>
      <c r="H8" s="51">
        <f t="shared" si="2"/>
        <v>3.2614907903999991E-2</v>
      </c>
      <c r="I8" s="51">
        <f t="shared" si="2"/>
        <v>3.1310311587839992E-2</v>
      </c>
      <c r="J8" s="52">
        <f t="shared" si="2"/>
        <v>3.0057899124326392E-2</v>
      </c>
    </row>
    <row r="9" spans="1:12" x14ac:dyDescent="0.25">
      <c r="A9" s="124"/>
      <c r="B9" s="48" t="s">
        <v>52</v>
      </c>
      <c r="C9" s="49">
        <v>0.06</v>
      </c>
      <c r="D9" s="50">
        <f t="shared" si="1"/>
        <v>5.7599999999999998E-2</v>
      </c>
      <c r="E9" s="51">
        <f t="shared" si="2"/>
        <v>5.5295999999999998E-2</v>
      </c>
      <c r="F9" s="51">
        <f t="shared" si="2"/>
        <v>5.3084159999999998E-2</v>
      </c>
      <c r="G9" s="51">
        <f t="shared" si="2"/>
        <v>5.0960793599999998E-2</v>
      </c>
      <c r="H9" s="51">
        <f t="shared" si="2"/>
        <v>4.8922361855999998E-2</v>
      </c>
      <c r="I9" s="51">
        <f t="shared" si="2"/>
        <v>4.6965467381759995E-2</v>
      </c>
      <c r="J9" s="52">
        <f t="shared" si="2"/>
        <v>4.5086848686489593E-2</v>
      </c>
    </row>
    <row r="10" spans="1:12" ht="15.75" thickBot="1" x14ac:dyDescent="0.3">
      <c r="A10" s="125"/>
      <c r="B10" s="53" t="s">
        <v>53</v>
      </c>
      <c r="C10" s="54">
        <v>0.06</v>
      </c>
      <c r="D10" s="55">
        <f t="shared" si="1"/>
        <v>5.7599999999999998E-2</v>
      </c>
      <c r="E10" s="56">
        <f t="shared" si="2"/>
        <v>5.5295999999999998E-2</v>
      </c>
      <c r="F10" s="56">
        <f t="shared" si="2"/>
        <v>5.3084159999999998E-2</v>
      </c>
      <c r="G10" s="56">
        <f t="shared" si="2"/>
        <v>5.0960793599999998E-2</v>
      </c>
      <c r="H10" s="56">
        <f t="shared" si="2"/>
        <v>4.8922361855999998E-2</v>
      </c>
      <c r="I10" s="56">
        <f t="shared" si="2"/>
        <v>4.6965467381759995E-2</v>
      </c>
      <c r="J10" s="57">
        <f t="shared" si="2"/>
        <v>4.5086848686489593E-2</v>
      </c>
    </row>
    <row r="11" spans="1:12" x14ac:dyDescent="0.25">
      <c r="A11" s="123" t="s">
        <v>61</v>
      </c>
      <c r="B11" s="43" t="s">
        <v>54</v>
      </c>
      <c r="C11" s="44">
        <v>0.05</v>
      </c>
      <c r="D11" s="45">
        <f t="shared" si="1"/>
        <v>4.8000000000000001E-2</v>
      </c>
      <c r="E11" s="46">
        <f t="shared" si="2"/>
        <v>4.6079999999999996E-2</v>
      </c>
      <c r="F11" s="46">
        <f t="shared" si="2"/>
        <v>4.4236799999999993E-2</v>
      </c>
      <c r="G11" s="46">
        <f t="shared" si="2"/>
        <v>4.2467327999999992E-2</v>
      </c>
      <c r="H11" s="46">
        <f t="shared" si="2"/>
        <v>4.0768634879999988E-2</v>
      </c>
      <c r="I11" s="46">
        <f t="shared" si="2"/>
        <v>3.9137889484799987E-2</v>
      </c>
      <c r="J11" s="47">
        <f t="shared" si="2"/>
        <v>3.7572373905407984E-2</v>
      </c>
    </row>
    <row r="12" spans="1:12" x14ac:dyDescent="0.25">
      <c r="A12" s="124"/>
      <c r="B12" s="48" t="s">
        <v>55</v>
      </c>
      <c r="C12" s="49">
        <v>0.03</v>
      </c>
      <c r="D12" s="50">
        <f t="shared" si="1"/>
        <v>2.8799999999999999E-2</v>
      </c>
      <c r="E12" s="51">
        <f t="shared" si="2"/>
        <v>2.7647999999999999E-2</v>
      </c>
      <c r="F12" s="51">
        <f t="shared" si="2"/>
        <v>2.6542079999999999E-2</v>
      </c>
      <c r="G12" s="51">
        <f t="shared" si="2"/>
        <v>2.5480396799999999E-2</v>
      </c>
      <c r="H12" s="51">
        <f t="shared" si="2"/>
        <v>2.4461180927999999E-2</v>
      </c>
      <c r="I12" s="51">
        <f t="shared" si="2"/>
        <v>2.3482733690879998E-2</v>
      </c>
      <c r="J12" s="52">
        <f t="shared" si="2"/>
        <v>2.2543424343244797E-2</v>
      </c>
    </row>
    <row r="13" spans="1:12" x14ac:dyDescent="0.25">
      <c r="A13" s="124"/>
      <c r="B13" s="48" t="s">
        <v>56</v>
      </c>
      <c r="C13" s="49">
        <v>0.06</v>
      </c>
      <c r="D13" s="50">
        <f t="shared" si="1"/>
        <v>5.7599999999999998E-2</v>
      </c>
      <c r="E13" s="51">
        <f t="shared" si="2"/>
        <v>5.5295999999999998E-2</v>
      </c>
      <c r="F13" s="51">
        <f t="shared" si="2"/>
        <v>5.3084159999999998E-2</v>
      </c>
      <c r="G13" s="51">
        <f t="shared" si="2"/>
        <v>5.0960793599999998E-2</v>
      </c>
      <c r="H13" s="51">
        <f t="shared" si="2"/>
        <v>4.8922361855999998E-2</v>
      </c>
      <c r="I13" s="51">
        <f t="shared" si="2"/>
        <v>4.6965467381759995E-2</v>
      </c>
      <c r="J13" s="52">
        <f t="shared" si="2"/>
        <v>4.5086848686489593E-2</v>
      </c>
    </row>
    <row r="14" spans="1:12" ht="15.75" thickBot="1" x14ac:dyDescent="0.3">
      <c r="A14" s="125"/>
      <c r="B14" s="53" t="s">
        <v>57</v>
      </c>
      <c r="C14" s="54">
        <v>0.02</v>
      </c>
      <c r="D14" s="55">
        <f t="shared" si="1"/>
        <v>1.9199999999999998E-2</v>
      </c>
      <c r="E14" s="56">
        <f t="shared" si="2"/>
        <v>1.8431999999999997E-2</v>
      </c>
      <c r="F14" s="56">
        <f t="shared" si="2"/>
        <v>1.7694719999999997E-2</v>
      </c>
      <c r="G14" s="56">
        <f t="shared" si="2"/>
        <v>1.6986931199999996E-2</v>
      </c>
      <c r="H14" s="56">
        <f t="shared" si="2"/>
        <v>1.6307453951999996E-2</v>
      </c>
      <c r="I14" s="56">
        <f t="shared" si="2"/>
        <v>1.5655155793919996E-2</v>
      </c>
      <c r="J14" s="57">
        <f t="shared" si="2"/>
        <v>1.5028949562163196E-2</v>
      </c>
    </row>
    <row r="15" spans="1:12" ht="15.75" thickBot="1" x14ac:dyDescent="0.3">
      <c r="A15" s="58" t="s">
        <v>78</v>
      </c>
      <c r="B15" s="59" t="s">
        <v>58</v>
      </c>
      <c r="C15" s="60" t="s">
        <v>63</v>
      </c>
      <c r="D15" s="61" t="s">
        <v>63</v>
      </c>
      <c r="E15" s="62" t="s">
        <v>63</v>
      </c>
      <c r="F15" s="62" t="s">
        <v>63</v>
      </c>
      <c r="G15" s="62" t="s">
        <v>63</v>
      </c>
      <c r="H15" s="62" t="s">
        <v>63</v>
      </c>
      <c r="I15" s="62" t="s">
        <v>63</v>
      </c>
      <c r="J15" s="63" t="s">
        <v>63</v>
      </c>
    </row>
    <row r="16" spans="1:12" ht="15.75" thickBot="1" x14ac:dyDescent="0.3">
      <c r="A16" s="58" t="s">
        <v>62</v>
      </c>
      <c r="B16" s="59" t="s">
        <v>59</v>
      </c>
      <c r="C16" s="60">
        <v>0.01</v>
      </c>
      <c r="D16" s="61">
        <f t="shared" si="1"/>
        <v>9.5999999999999992E-3</v>
      </c>
      <c r="E16" s="62">
        <f t="shared" ref="E16:J16" si="3">D16*0.96</f>
        <v>9.2159999999999985E-3</v>
      </c>
      <c r="F16" s="62">
        <f t="shared" si="3"/>
        <v>8.8473599999999986E-3</v>
      </c>
      <c r="G16" s="62">
        <f t="shared" si="3"/>
        <v>8.493465599999998E-3</v>
      </c>
      <c r="H16" s="62">
        <f t="shared" si="3"/>
        <v>8.1537269759999979E-3</v>
      </c>
      <c r="I16" s="62">
        <f t="shared" si="3"/>
        <v>7.8275778969599981E-3</v>
      </c>
      <c r="J16" s="63">
        <f t="shared" si="3"/>
        <v>7.514474781081598E-3</v>
      </c>
    </row>
    <row r="17" spans="1:10" x14ac:dyDescent="0.25">
      <c r="A17" s="41" t="s">
        <v>41</v>
      </c>
    </row>
    <row r="18" spans="1:10" ht="48" customHeight="1" x14ac:dyDescent="0.25">
      <c r="A18" s="104" t="s">
        <v>65</v>
      </c>
      <c r="B18" s="104"/>
      <c r="C18" s="104"/>
      <c r="D18" s="104"/>
      <c r="E18" s="104"/>
      <c r="F18" s="104"/>
      <c r="G18" s="104"/>
      <c r="H18" s="104"/>
      <c r="I18" s="104"/>
      <c r="J18" s="104"/>
    </row>
    <row r="19" spans="1:10" ht="33" customHeight="1" x14ac:dyDescent="0.25">
      <c r="A19" s="118" t="s">
        <v>75</v>
      </c>
      <c r="B19" s="118"/>
      <c r="C19" s="118"/>
      <c r="D19" s="118"/>
      <c r="E19" s="118"/>
      <c r="F19" s="118"/>
      <c r="G19" s="118"/>
      <c r="H19" s="118"/>
      <c r="I19" s="118"/>
      <c r="J19" s="118"/>
    </row>
    <row r="20" spans="1:10" ht="34.5" customHeight="1" x14ac:dyDescent="0.25">
      <c r="A20" s="119" t="s">
        <v>83</v>
      </c>
      <c r="B20" s="119"/>
      <c r="C20" s="119"/>
      <c r="D20" s="119"/>
      <c r="E20" s="119"/>
      <c r="F20" s="119"/>
      <c r="G20" s="119"/>
      <c r="H20" s="119"/>
      <c r="I20" s="119"/>
      <c r="J20" s="119"/>
    </row>
  </sheetData>
  <mergeCells count="9">
    <mergeCell ref="A19:J19"/>
    <mergeCell ref="A20:J20"/>
    <mergeCell ref="C3:J3"/>
    <mergeCell ref="A1:J2"/>
    <mergeCell ref="A18:J18"/>
    <mergeCell ref="A5:A10"/>
    <mergeCell ref="A11:A14"/>
    <mergeCell ref="B3:B4"/>
    <mergeCell ref="A3:A4"/>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 Summary</vt:lpstr>
      <vt:lpstr>Capacity Block Sizes</vt:lpstr>
      <vt:lpstr>Base Compensation Rates</vt:lpstr>
      <vt:lpstr>Compensation Rate Adders</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cp:lastModifiedBy>
  <cp:lastPrinted>2018-01-11T16:15:11Z</cp:lastPrinted>
  <dcterms:created xsi:type="dcterms:W3CDTF">2018-01-02T15:42:16Z</dcterms:created>
  <dcterms:modified xsi:type="dcterms:W3CDTF">2018-01-11T20:52:30Z</dcterms:modified>
</cp:coreProperties>
</file>