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codeName="ThisWorkbook" defaultThemeVersion="124226"/>
  <mc:AlternateContent xmlns:mc="http://schemas.openxmlformats.org/markup-compatibility/2006">
    <mc:Choice Requires="x15">
      <x15ac:absPath xmlns:x15ac="http://schemas.microsoft.com/office/spreadsheetml/2010/11/ac" url="J:\Financial Reporting and Filing\One Care\One Care Qtrly Filing\2024\Q4-2024_M09\Final Submission to MH\"/>
    </mc:Choice>
  </mc:AlternateContent>
  <xr:revisionPtr revIDLastSave="0" documentId="13_ncr:1_{BCCAFE89-E7C8-4CAE-824E-DD49405949BD}" xr6:coauthVersionLast="47" xr6:coauthVersionMax="47" xr10:uidLastSave="{00000000-0000-0000-0000-000000000000}"/>
  <bookViews>
    <workbookView xWindow="-120" yWindow="-120" windowWidth="29040" windowHeight="15720" firstSheet="30"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Physician" sheetId="44" r:id="rId26"/>
    <sheet name="11B_Lag Report Inpatient"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definedNames>
    <definedName name="__123Graph_A" hidden="1">#REF!</definedName>
    <definedName name="__123Graph_AAUTHS" hidden="1">#REF!</definedName>
    <definedName name="__123Graph_AIPIBNR" hidden="1">#REF!</definedName>
    <definedName name="__123Graph_ATOTAL" hidden="1">#REF!</definedName>
    <definedName name="__123Graph_ATYPEA" hidden="1">#REF!</definedName>
    <definedName name="__123Graph_ATYPED" hidden="1">#REF!</definedName>
    <definedName name="__123Graph_ATYPEE" hidden="1">#REF!</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#REF!</definedName>
    <definedName name="agmc6" localSheetId="14">#REF!</definedName>
    <definedName name="agmc6" localSheetId="15">#REF!</definedName>
    <definedName name="agmc6" localSheetId="5">#REF!</definedName>
    <definedName name="agmc6" localSheetId="24">#REF!</definedName>
    <definedName name="agmc6" localSheetId="12">#REF!</definedName>
    <definedName name="agmc6" localSheetId="13">#REF!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#REF!</definedName>
    <definedName name="Link1" localSheetId="24">#REF!</definedName>
    <definedName name="Link1" localSheetId="12">#REF!</definedName>
    <definedName name="Link1" localSheetId="13">#REF!</definedName>
    <definedName name="Link1" localSheetId="18">#REF!</definedName>
    <definedName name="Link1" localSheetId="20">#REF!</definedName>
    <definedName name="Link1" localSheetId="21">#REF!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[0]!Macro10</definedName>
    <definedName name="macro11" localSheetId="9">#N/A</definedName>
    <definedName name="macro11" localSheetId="14">#N/A</definedName>
    <definedName name="macro11" localSheetId="15">#N/A</definedName>
    <definedName name="macro11" localSheetId="24">#N/A</definedName>
    <definedName name="macro11">[0]!macro11</definedName>
    <definedName name="macro14" localSheetId="9">#N/A</definedName>
    <definedName name="macro14" localSheetId="14">#N/A</definedName>
    <definedName name="macro14" localSheetId="15">#N/A</definedName>
    <definedName name="macro14" localSheetId="24">#N/A</definedName>
    <definedName name="macro14">[0]!macro14</definedName>
    <definedName name="Macro4" localSheetId="9">#N/A</definedName>
    <definedName name="Macro4" localSheetId="14">#N/A</definedName>
    <definedName name="Macro4" localSheetId="15">#N/A</definedName>
    <definedName name="Macro4" localSheetId="24">#N/A</definedName>
    <definedName name="Macro4">[0]!Macro4</definedName>
    <definedName name="Macro5" localSheetId="9">#N/A</definedName>
    <definedName name="Macro5" localSheetId="14">#N/A</definedName>
    <definedName name="Macro5" localSheetId="15">#N/A</definedName>
    <definedName name="Macro5" localSheetId="24">#N/A</definedName>
    <definedName name="Macro5">[0]!Macro5</definedName>
    <definedName name="Macro6" localSheetId="9">#N/A</definedName>
    <definedName name="Macro6" localSheetId="14">#N/A</definedName>
    <definedName name="Macro6" localSheetId="15">#N/A</definedName>
    <definedName name="Macro6" localSheetId="24">#N/A</definedName>
    <definedName name="Macro6">[0]!Macro6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Physician'!$A$1:$AH$47</definedName>
    <definedName name="_xlnm.Print_Area" localSheetId="26">'11B_Lag Report Inpatient'!$A$1:$AH$47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Physician'!$A:$B,'11A_Lag Report Physician'!$1:$6</definedName>
    <definedName name="_xlnm.Print_Titles" localSheetId="26">'11B_Lag Report Inpatient'!$A:$B,'11B_Lag Report Inpatient'!$1:$6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94" i="36" l="1"/>
  <c r="D45" i="7"/>
  <c r="E45" i="7" s="1"/>
  <c r="B2" i="8" l="1"/>
  <c r="E44" i="7" l="1"/>
  <c r="D44" i="7"/>
  <c r="C51" i="7" l="1"/>
  <c r="E43" i="7"/>
  <c r="D43" i="7"/>
  <c r="A11" i="8" l="1"/>
  <c r="A10" i="8"/>
  <c r="E11" i="7"/>
  <c r="D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X16"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Z30" i="57"/>
  <c r="Y30" i="57"/>
  <c r="X30" i="57"/>
  <c r="W30" i="57"/>
  <c r="V30" i="57"/>
  <c r="K30" i="57"/>
  <c r="Z29" i="57"/>
  <c r="Y29" i="57"/>
  <c r="X29" i="57"/>
  <c r="W29" i="57"/>
  <c r="V29" i="57"/>
  <c r="K29" i="57"/>
  <c r="AI28" i="57"/>
  <c r="AH28" i="57"/>
  <c r="AG28" i="57"/>
  <c r="AF28" i="57"/>
  <c r="Z28" i="57"/>
  <c r="Y28" i="57"/>
  <c r="X28" i="57"/>
  <c r="W28" i="57"/>
  <c r="V28" i="57"/>
  <c r="K28" i="57"/>
  <c r="AJ28" i="57" s="1"/>
  <c r="Z27" i="57"/>
  <c r="Y27" i="57"/>
  <c r="X27" i="57"/>
  <c r="W27" i="57"/>
  <c r="V27" i="57"/>
  <c r="K27" i="57"/>
  <c r="Z26" i="57"/>
  <c r="Y26" i="57"/>
  <c r="X26" i="57"/>
  <c r="W26" i="57"/>
  <c r="V26" i="57"/>
  <c r="K26" i="57"/>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Z29" i="56"/>
  <c r="Y29" i="56"/>
  <c r="X29" i="56"/>
  <c r="W29" i="56"/>
  <c r="V29" i="56"/>
  <c r="K29" i="56"/>
  <c r="AI28" i="56"/>
  <c r="AH28" i="56"/>
  <c r="AG28" i="56"/>
  <c r="AF28" i="56"/>
  <c r="Z28" i="56"/>
  <c r="Y28" i="56"/>
  <c r="X28" i="56"/>
  <c r="W28" i="56"/>
  <c r="V28" i="56"/>
  <c r="K28" i="56"/>
  <c r="AJ28" i="56" s="1"/>
  <c r="Z27" i="56"/>
  <c r="Y27" i="56"/>
  <c r="X27" i="56"/>
  <c r="W27" i="56"/>
  <c r="V27" i="56"/>
  <c r="K27" i="56"/>
  <c r="Z26" i="56"/>
  <c r="Y26" i="56"/>
  <c r="X26" i="56"/>
  <c r="W26" i="56"/>
  <c r="V26" i="56"/>
  <c r="K26" i="56"/>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60" i="36"/>
  <c r="CD60" i="36"/>
  <c r="CC60" i="36"/>
  <c r="CB60" i="36"/>
  <c r="BZ60" i="36"/>
  <c r="BY60" i="36"/>
  <c r="BX60" i="36"/>
  <c r="BW60" i="36"/>
  <c r="CE59" i="36"/>
  <c r="CD59" i="36"/>
  <c r="CC59" i="36"/>
  <c r="CB59" i="36"/>
  <c r="BZ59" i="36"/>
  <c r="BY59" i="36"/>
  <c r="BX59" i="36"/>
  <c r="BW59" i="36"/>
  <c r="CE58" i="36"/>
  <c r="CD58" i="36"/>
  <c r="CC58" i="36"/>
  <c r="CB58" i="36"/>
  <c r="BZ58" i="36"/>
  <c r="BY58" i="36"/>
  <c r="BX58" i="36"/>
  <c r="BW58" i="36"/>
  <c r="CE57" i="36"/>
  <c r="CD57" i="36"/>
  <c r="CC57" i="36"/>
  <c r="CB57" i="36"/>
  <c r="BZ57" i="36"/>
  <c r="BY57" i="36"/>
  <c r="BX57" i="36"/>
  <c r="BW57" i="36"/>
  <c r="CE56" i="36"/>
  <c r="CD56" i="36"/>
  <c r="CC56" i="36"/>
  <c r="CB56" i="36"/>
  <c r="BZ56" i="36"/>
  <c r="BY56" i="36"/>
  <c r="BX56" i="36"/>
  <c r="BW56" i="36"/>
  <c r="CE55" i="36"/>
  <c r="CD55" i="36"/>
  <c r="CC55" i="36"/>
  <c r="CB55" i="36"/>
  <c r="BZ55" i="36"/>
  <c r="BY55" i="36"/>
  <c r="BX55" i="36"/>
  <c r="BW55" i="36"/>
  <c r="CE54" i="36"/>
  <c r="CD54" i="36"/>
  <c r="CC54" i="36"/>
  <c r="CB54" i="36"/>
  <c r="BZ54" i="36"/>
  <c r="BY54" i="36"/>
  <c r="BX54" i="36"/>
  <c r="BW54" i="36"/>
  <c r="CE53" i="36"/>
  <c r="CD53" i="36"/>
  <c r="CC53" i="36"/>
  <c r="CB53" i="36"/>
  <c r="BZ53" i="36"/>
  <c r="BY53" i="36"/>
  <c r="BX53" i="36"/>
  <c r="BW53" i="36"/>
  <c r="CE52" i="36"/>
  <c r="CD52" i="36"/>
  <c r="CC52" i="36"/>
  <c r="CB52" i="36"/>
  <c r="BZ52" i="36"/>
  <c r="BY52" i="36"/>
  <c r="BX52" i="36"/>
  <c r="BW52" i="36"/>
  <c r="CE51" i="36"/>
  <c r="CD51" i="36"/>
  <c r="CC51" i="36"/>
  <c r="CB51" i="36"/>
  <c r="BZ51" i="36"/>
  <c r="BY51" i="36"/>
  <c r="BX51" i="36"/>
  <c r="BW51" i="36"/>
  <c r="CE50" i="36"/>
  <c r="CD50" i="36"/>
  <c r="CC50" i="36"/>
  <c r="CB50" i="36"/>
  <c r="BZ50" i="36"/>
  <c r="BY50" i="36"/>
  <c r="BX50" i="36"/>
  <c r="BW50" i="36"/>
  <c r="CE49" i="36"/>
  <c r="CD49" i="36"/>
  <c r="CC49" i="36"/>
  <c r="CB49" i="36"/>
  <c r="BZ49" i="36"/>
  <c r="BY49" i="36"/>
  <c r="BX49" i="36"/>
  <c r="BW49" i="36"/>
  <c r="CE48" i="36"/>
  <c r="CD48" i="36"/>
  <c r="CC48" i="36"/>
  <c r="CB48" i="36"/>
  <c r="BZ48" i="36"/>
  <c r="BY48" i="36"/>
  <c r="BX48" i="36"/>
  <c r="BW48" i="36"/>
  <c r="CE47" i="36"/>
  <c r="CD47" i="36"/>
  <c r="CC47" i="36"/>
  <c r="CB47" i="36"/>
  <c r="BZ47" i="36"/>
  <c r="BY47" i="36"/>
  <c r="BX47" i="36"/>
  <c r="BW47" i="36"/>
  <c r="CE46" i="36"/>
  <c r="CD46" i="36"/>
  <c r="CC46" i="36"/>
  <c r="CB46" i="36"/>
  <c r="BZ46" i="36"/>
  <c r="BY46" i="36"/>
  <c r="BX46" i="36"/>
  <c r="BW46" i="36"/>
  <c r="CE45" i="36"/>
  <c r="CD45" i="36"/>
  <c r="CC45" i="36"/>
  <c r="CB45" i="36"/>
  <c r="BZ45" i="36"/>
  <c r="BY45" i="36"/>
  <c r="BX45" i="36"/>
  <c r="BW45" i="36"/>
  <c r="CE44" i="36"/>
  <c r="CD44" i="36"/>
  <c r="CC44" i="36"/>
  <c r="CB44" i="36"/>
  <c r="BZ44" i="36"/>
  <c r="BY44" i="36"/>
  <c r="BX44" i="36"/>
  <c r="BW44" i="36"/>
  <c r="CE43" i="36"/>
  <c r="CD43" i="36"/>
  <c r="CC43" i="36"/>
  <c r="CB43" i="36"/>
  <c r="BZ43" i="36"/>
  <c r="BY43" i="36"/>
  <c r="BX43" i="36"/>
  <c r="BW43" i="36"/>
  <c r="CE42" i="36"/>
  <c r="CD42" i="36"/>
  <c r="CC42" i="36"/>
  <c r="CB42" i="36"/>
  <c r="BZ42" i="36"/>
  <c r="BY42" i="36"/>
  <c r="BX42" i="36"/>
  <c r="BW42" i="36"/>
  <c r="CE41" i="36"/>
  <c r="CD41" i="36"/>
  <c r="CC41" i="36"/>
  <c r="CB41" i="36"/>
  <c r="BZ41" i="36"/>
  <c r="BY41" i="36"/>
  <c r="BX41" i="36"/>
  <c r="BW41" i="36"/>
  <c r="CE40" i="36"/>
  <c r="CD40" i="36"/>
  <c r="CC40" i="36"/>
  <c r="CB40" i="36"/>
  <c r="BZ40" i="36"/>
  <c r="BY40" i="36"/>
  <c r="BX40" i="36"/>
  <c r="BW40" i="36"/>
  <c r="CE39" i="36"/>
  <c r="CD39" i="36"/>
  <c r="CC39" i="36"/>
  <c r="CB39" i="36"/>
  <c r="BZ39" i="36"/>
  <c r="BY39" i="36"/>
  <c r="BX39" i="36"/>
  <c r="BW39" i="36"/>
  <c r="CE38" i="36"/>
  <c r="CD38" i="36"/>
  <c r="CC38" i="36"/>
  <c r="CB38" i="36"/>
  <c r="BZ38" i="36"/>
  <c r="BY38" i="36"/>
  <c r="BX38" i="36"/>
  <c r="BW38" i="36"/>
  <c r="CE37" i="36"/>
  <c r="CD37" i="36"/>
  <c r="CC37" i="36"/>
  <c r="CB37" i="36"/>
  <c r="BZ37" i="36"/>
  <c r="BY37" i="36"/>
  <c r="BX37" i="36"/>
  <c r="BW37" i="36"/>
  <c r="CE36" i="36"/>
  <c r="CD36" i="36"/>
  <c r="CC36" i="36"/>
  <c r="CB36" i="36"/>
  <c r="BZ36" i="36"/>
  <c r="BY36" i="36"/>
  <c r="BX36" i="36"/>
  <c r="BW36" i="36"/>
  <c r="CE35" i="36"/>
  <c r="CD35" i="36"/>
  <c r="CC35" i="36"/>
  <c r="CB35" i="36"/>
  <c r="BZ35" i="36"/>
  <c r="BY35" i="36"/>
  <c r="BX35" i="36"/>
  <c r="BW35" i="36"/>
  <c r="CE34" i="36"/>
  <c r="CD34" i="36"/>
  <c r="CC34" i="36"/>
  <c r="CB34" i="36"/>
  <c r="BZ34" i="36"/>
  <c r="BY34" i="36"/>
  <c r="BX34" i="36"/>
  <c r="BW34"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Z15" i="36"/>
  <c r="BY15" i="36"/>
  <c r="BX15" i="36"/>
  <c r="BW15"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60" i="36"/>
  <c r="BF60" i="36"/>
  <c r="BE60" i="36"/>
  <c r="BD60" i="36"/>
  <c r="BB60" i="36"/>
  <c r="BA60" i="36"/>
  <c r="AZ60" i="36"/>
  <c r="AY60" i="36"/>
  <c r="BG59" i="36"/>
  <c r="BF59" i="36"/>
  <c r="BE59" i="36"/>
  <c r="BD59" i="36"/>
  <c r="BB59" i="36"/>
  <c r="BA59" i="36"/>
  <c r="AZ59" i="36"/>
  <c r="AY59" i="36"/>
  <c r="BG58" i="36"/>
  <c r="BF58" i="36"/>
  <c r="BE58" i="36"/>
  <c r="BD58" i="36"/>
  <c r="BB58" i="36"/>
  <c r="BA58" i="36"/>
  <c r="AZ58" i="36"/>
  <c r="AY58" i="36"/>
  <c r="BG57" i="36"/>
  <c r="BF57" i="36"/>
  <c r="BE57" i="36"/>
  <c r="BD57" i="36"/>
  <c r="BB57" i="36"/>
  <c r="BA57" i="36"/>
  <c r="AZ57" i="36"/>
  <c r="AY57" i="36"/>
  <c r="BG56" i="36"/>
  <c r="BF56" i="36"/>
  <c r="BE56" i="36"/>
  <c r="BD56" i="36"/>
  <c r="BB56" i="36"/>
  <c r="BA56" i="36"/>
  <c r="AZ56" i="36"/>
  <c r="AY56" i="36"/>
  <c r="BG55" i="36"/>
  <c r="BF55" i="36"/>
  <c r="BE55" i="36"/>
  <c r="BD55" i="36"/>
  <c r="BB55" i="36"/>
  <c r="BA55" i="36"/>
  <c r="AZ55" i="36"/>
  <c r="AY55" i="36"/>
  <c r="BG54" i="36"/>
  <c r="BF54" i="36"/>
  <c r="BE54" i="36"/>
  <c r="BD54" i="36"/>
  <c r="BB54" i="36"/>
  <c r="BA54" i="36"/>
  <c r="AZ54" i="36"/>
  <c r="AY54" i="36"/>
  <c r="BG53" i="36"/>
  <c r="BF53" i="36"/>
  <c r="BE53" i="36"/>
  <c r="BD53" i="36"/>
  <c r="BB53" i="36"/>
  <c r="BA53" i="36"/>
  <c r="AZ53" i="36"/>
  <c r="AY53" i="36"/>
  <c r="BG52" i="36"/>
  <c r="BF52" i="36"/>
  <c r="BE52" i="36"/>
  <c r="BD52" i="36"/>
  <c r="BB52" i="36"/>
  <c r="BA52" i="36"/>
  <c r="AZ52" i="36"/>
  <c r="AY52" i="36"/>
  <c r="BG51" i="36"/>
  <c r="BF51" i="36"/>
  <c r="BE51" i="36"/>
  <c r="BD51" i="36"/>
  <c r="BB51" i="36"/>
  <c r="BA51" i="36"/>
  <c r="AZ51" i="36"/>
  <c r="AY51" i="36"/>
  <c r="BG50" i="36"/>
  <c r="BF50" i="36"/>
  <c r="BE50" i="36"/>
  <c r="BD50" i="36"/>
  <c r="BB50" i="36"/>
  <c r="BA50" i="36"/>
  <c r="AZ50" i="36"/>
  <c r="AY50" i="36"/>
  <c r="BG49" i="36"/>
  <c r="BF49" i="36"/>
  <c r="BE49" i="36"/>
  <c r="BD49" i="36"/>
  <c r="BB49" i="36"/>
  <c r="BA49" i="36"/>
  <c r="AZ49" i="36"/>
  <c r="AY49" i="36"/>
  <c r="BG48" i="36"/>
  <c r="BF48" i="36"/>
  <c r="BE48" i="36"/>
  <c r="BD48" i="36"/>
  <c r="BB48" i="36"/>
  <c r="BA48" i="36"/>
  <c r="AZ48" i="36"/>
  <c r="AY48" i="36"/>
  <c r="BG47" i="36"/>
  <c r="BF47" i="36"/>
  <c r="BE47" i="36"/>
  <c r="BD47" i="36"/>
  <c r="BB47" i="36"/>
  <c r="BA47" i="36"/>
  <c r="AZ47" i="36"/>
  <c r="AY47" i="36"/>
  <c r="BG46" i="36"/>
  <c r="BF46" i="36"/>
  <c r="BE46" i="36"/>
  <c r="BD46" i="36"/>
  <c r="BB46" i="36"/>
  <c r="BA46" i="36"/>
  <c r="AZ46" i="36"/>
  <c r="AY46" i="36"/>
  <c r="BG45" i="36"/>
  <c r="BF45" i="36"/>
  <c r="BE45" i="36"/>
  <c r="BD45" i="36"/>
  <c r="BB45" i="36"/>
  <c r="BA45" i="36"/>
  <c r="AZ45" i="36"/>
  <c r="AY45" i="36"/>
  <c r="BG44" i="36"/>
  <c r="BF44" i="36"/>
  <c r="BE44" i="36"/>
  <c r="BD44" i="36"/>
  <c r="BB44" i="36"/>
  <c r="BA44" i="36"/>
  <c r="AZ44" i="36"/>
  <c r="AY44" i="36"/>
  <c r="BG43" i="36"/>
  <c r="BF43" i="36"/>
  <c r="BE43" i="36"/>
  <c r="BD43" i="36"/>
  <c r="BB43" i="36"/>
  <c r="BA43" i="36"/>
  <c r="AZ43" i="36"/>
  <c r="AY43" i="36"/>
  <c r="BG42" i="36"/>
  <c r="BF42" i="36"/>
  <c r="BE42" i="36"/>
  <c r="BD42" i="36"/>
  <c r="BB42" i="36"/>
  <c r="BA42" i="36"/>
  <c r="AZ42" i="36"/>
  <c r="AY42" i="36"/>
  <c r="BG41" i="36"/>
  <c r="BF41" i="36"/>
  <c r="BE41" i="36"/>
  <c r="BD41" i="36"/>
  <c r="BB41" i="36"/>
  <c r="BA41" i="36"/>
  <c r="AZ41" i="36"/>
  <c r="AY41" i="36"/>
  <c r="BG40" i="36"/>
  <c r="BF40" i="36"/>
  <c r="BE40" i="36"/>
  <c r="BD40" i="36"/>
  <c r="BB40" i="36"/>
  <c r="BA40" i="36"/>
  <c r="AZ40" i="36"/>
  <c r="AY40" i="36"/>
  <c r="BG39" i="36"/>
  <c r="BF39" i="36"/>
  <c r="BE39" i="36"/>
  <c r="BD39" i="36"/>
  <c r="BB39" i="36"/>
  <c r="BA39" i="36"/>
  <c r="AZ39" i="36"/>
  <c r="AY39" i="36"/>
  <c r="BG38" i="36"/>
  <c r="BF38" i="36"/>
  <c r="BE38" i="36"/>
  <c r="BD38" i="36"/>
  <c r="BB38" i="36"/>
  <c r="BA38" i="36"/>
  <c r="AZ38" i="36"/>
  <c r="AY38" i="36"/>
  <c r="BG37" i="36"/>
  <c r="BF37" i="36"/>
  <c r="BE37" i="36"/>
  <c r="BD37" i="36"/>
  <c r="BB37" i="36"/>
  <c r="BA37" i="36"/>
  <c r="AZ37" i="36"/>
  <c r="AY37" i="36"/>
  <c r="BG36" i="36"/>
  <c r="BF36" i="36"/>
  <c r="BE36" i="36"/>
  <c r="BD36" i="36"/>
  <c r="BB36" i="36"/>
  <c r="BA36" i="36"/>
  <c r="AZ36" i="36"/>
  <c r="AY36" i="36"/>
  <c r="BG35" i="36"/>
  <c r="BF35" i="36"/>
  <c r="BE35" i="36"/>
  <c r="BD35" i="36"/>
  <c r="BB35" i="36"/>
  <c r="BA35" i="36"/>
  <c r="AZ35" i="36"/>
  <c r="AY35" i="36"/>
  <c r="BG34" i="36"/>
  <c r="BF34" i="36"/>
  <c r="BE34" i="36"/>
  <c r="BD34" i="36"/>
  <c r="BB34" i="36"/>
  <c r="BA34" i="36"/>
  <c r="AZ34" i="36"/>
  <c r="AY34"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BB15" i="36"/>
  <c r="BA15" i="36"/>
  <c r="AZ15" i="36"/>
  <c r="AY15"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60" i="36"/>
  <c r="AT60" i="36"/>
  <c r="AS60" i="36"/>
  <c r="AR60" i="36"/>
  <c r="AP60" i="36"/>
  <c r="AO60" i="36"/>
  <c r="AN60" i="36"/>
  <c r="AM60" i="36"/>
  <c r="AU59" i="36"/>
  <c r="AT59" i="36"/>
  <c r="AS59" i="36"/>
  <c r="AR59" i="36"/>
  <c r="AP59" i="36"/>
  <c r="AO59" i="36"/>
  <c r="AN59" i="36"/>
  <c r="AM59" i="36"/>
  <c r="AU58" i="36"/>
  <c r="AT58" i="36"/>
  <c r="AS58" i="36"/>
  <c r="AR58" i="36"/>
  <c r="AP58" i="36"/>
  <c r="AO58" i="36"/>
  <c r="AN58" i="36"/>
  <c r="AM58" i="36"/>
  <c r="AU57" i="36"/>
  <c r="AT57" i="36"/>
  <c r="AS57" i="36"/>
  <c r="AR57" i="36"/>
  <c r="AP57" i="36"/>
  <c r="AO57" i="36"/>
  <c r="AN57" i="36"/>
  <c r="AM57" i="36"/>
  <c r="AU56" i="36"/>
  <c r="AT56" i="36"/>
  <c r="AS56" i="36"/>
  <c r="AR56" i="36"/>
  <c r="AP56" i="36"/>
  <c r="AO56" i="36"/>
  <c r="AN56" i="36"/>
  <c r="AM56" i="36"/>
  <c r="AU55" i="36"/>
  <c r="AT55" i="36"/>
  <c r="AS55" i="36"/>
  <c r="AR55" i="36"/>
  <c r="AP55" i="36"/>
  <c r="AO55" i="36"/>
  <c r="AN55" i="36"/>
  <c r="AM55" i="36"/>
  <c r="AU54" i="36"/>
  <c r="AT54" i="36"/>
  <c r="AS54" i="36"/>
  <c r="AR54" i="36"/>
  <c r="AP54" i="36"/>
  <c r="AO54" i="36"/>
  <c r="AN54" i="36"/>
  <c r="AM54" i="36"/>
  <c r="AU53" i="36"/>
  <c r="AT53" i="36"/>
  <c r="AS53" i="36"/>
  <c r="AR53" i="36"/>
  <c r="AP53" i="36"/>
  <c r="AO53" i="36"/>
  <c r="AN53" i="36"/>
  <c r="AM53" i="36"/>
  <c r="AU52" i="36"/>
  <c r="AT52" i="36"/>
  <c r="AS52" i="36"/>
  <c r="AR52" i="36"/>
  <c r="AP52" i="36"/>
  <c r="AO52" i="36"/>
  <c r="AN52" i="36"/>
  <c r="AM52" i="36"/>
  <c r="AU51" i="36"/>
  <c r="AT51" i="36"/>
  <c r="AS51" i="36"/>
  <c r="AR51" i="36"/>
  <c r="AP51" i="36"/>
  <c r="AO51" i="36"/>
  <c r="AN51" i="36"/>
  <c r="AM51" i="36"/>
  <c r="AU50" i="36"/>
  <c r="AT50" i="36"/>
  <c r="AS50" i="36"/>
  <c r="AR50" i="36"/>
  <c r="AP50" i="36"/>
  <c r="AO50" i="36"/>
  <c r="AN50" i="36"/>
  <c r="AM50" i="36"/>
  <c r="AU49" i="36"/>
  <c r="AT49" i="36"/>
  <c r="AS49" i="36"/>
  <c r="AR49" i="36"/>
  <c r="AP49" i="36"/>
  <c r="AO49" i="36"/>
  <c r="AN49" i="36"/>
  <c r="AM49" i="36"/>
  <c r="AU48" i="36"/>
  <c r="AT48" i="36"/>
  <c r="AS48" i="36"/>
  <c r="AR48" i="36"/>
  <c r="AP48" i="36"/>
  <c r="AO48" i="36"/>
  <c r="AN48" i="36"/>
  <c r="AM48" i="36"/>
  <c r="AU47" i="36"/>
  <c r="AT47" i="36"/>
  <c r="AS47" i="36"/>
  <c r="AR47" i="36"/>
  <c r="AP47" i="36"/>
  <c r="AO47" i="36"/>
  <c r="AN47" i="36"/>
  <c r="AM47" i="36"/>
  <c r="AU46" i="36"/>
  <c r="AT46" i="36"/>
  <c r="AS46" i="36"/>
  <c r="AR46" i="36"/>
  <c r="AP46" i="36"/>
  <c r="AO46" i="36"/>
  <c r="AN46" i="36"/>
  <c r="AM46" i="36"/>
  <c r="AU45" i="36"/>
  <c r="AT45" i="36"/>
  <c r="AS45" i="36"/>
  <c r="AR45" i="36"/>
  <c r="AP45" i="36"/>
  <c r="AO45" i="36"/>
  <c r="AN45" i="36"/>
  <c r="AM45" i="36"/>
  <c r="AU44" i="36"/>
  <c r="AT44" i="36"/>
  <c r="AS44" i="36"/>
  <c r="AR44" i="36"/>
  <c r="AP44" i="36"/>
  <c r="AO44" i="36"/>
  <c r="AN44" i="36"/>
  <c r="AM44" i="36"/>
  <c r="AU43" i="36"/>
  <c r="AT43" i="36"/>
  <c r="AS43" i="36"/>
  <c r="AR43" i="36"/>
  <c r="AP43" i="36"/>
  <c r="AO43" i="36"/>
  <c r="AN43" i="36"/>
  <c r="AM43" i="36"/>
  <c r="AU42" i="36"/>
  <c r="AT42" i="36"/>
  <c r="AS42" i="36"/>
  <c r="AR42" i="36"/>
  <c r="AP42" i="36"/>
  <c r="AO42" i="36"/>
  <c r="AN42" i="36"/>
  <c r="AM42" i="36"/>
  <c r="AU41" i="36"/>
  <c r="AT41" i="36"/>
  <c r="AS41" i="36"/>
  <c r="AR41" i="36"/>
  <c r="AP41" i="36"/>
  <c r="AO41" i="36"/>
  <c r="AN41" i="36"/>
  <c r="AM41" i="36"/>
  <c r="AU40" i="36"/>
  <c r="AT40" i="36"/>
  <c r="AS40" i="36"/>
  <c r="AR40" i="36"/>
  <c r="AP40" i="36"/>
  <c r="AO40" i="36"/>
  <c r="AN40" i="36"/>
  <c r="AM40" i="36"/>
  <c r="AU39" i="36"/>
  <c r="AT39" i="36"/>
  <c r="AS39" i="36"/>
  <c r="AR39" i="36"/>
  <c r="AP39" i="36"/>
  <c r="AO39" i="36"/>
  <c r="AN39" i="36"/>
  <c r="AM39" i="36"/>
  <c r="AU38" i="36"/>
  <c r="AT38" i="36"/>
  <c r="AS38" i="36"/>
  <c r="AR38" i="36"/>
  <c r="AP38" i="36"/>
  <c r="AO38" i="36"/>
  <c r="AN38" i="36"/>
  <c r="AM38" i="36"/>
  <c r="AU37" i="36"/>
  <c r="AT37" i="36"/>
  <c r="AS37" i="36"/>
  <c r="AR37" i="36"/>
  <c r="AP37" i="36"/>
  <c r="AO37" i="36"/>
  <c r="AN37" i="36"/>
  <c r="AM37" i="36"/>
  <c r="AU36" i="36"/>
  <c r="AT36" i="36"/>
  <c r="AS36" i="36"/>
  <c r="AR36" i="36"/>
  <c r="AP36" i="36"/>
  <c r="AO36" i="36"/>
  <c r="AN36" i="36"/>
  <c r="AM36" i="36"/>
  <c r="AU35" i="36"/>
  <c r="AT35" i="36"/>
  <c r="AS35" i="36"/>
  <c r="AR35" i="36"/>
  <c r="AP35" i="36"/>
  <c r="AO35" i="36"/>
  <c r="AN35" i="36"/>
  <c r="AM35" i="36"/>
  <c r="AU34" i="36"/>
  <c r="AT34" i="36"/>
  <c r="AS34" i="36"/>
  <c r="AR34" i="36"/>
  <c r="AP34" i="36"/>
  <c r="AO34" i="36"/>
  <c r="AN34" i="36"/>
  <c r="AM34"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P15" i="36"/>
  <c r="AO15" i="36"/>
  <c r="AN15" i="36"/>
  <c r="AM15"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60" i="36"/>
  <c r="AH60" i="36"/>
  <c r="AG60" i="36"/>
  <c r="AF60" i="36"/>
  <c r="AD60" i="36"/>
  <c r="AC60" i="36"/>
  <c r="AB60" i="36"/>
  <c r="AA60" i="36"/>
  <c r="AI59" i="36"/>
  <c r="AH59" i="36"/>
  <c r="AG59" i="36"/>
  <c r="AF59" i="36"/>
  <c r="AD59" i="36"/>
  <c r="AC59" i="36"/>
  <c r="AB59" i="36"/>
  <c r="AA59" i="36"/>
  <c r="AI58" i="36"/>
  <c r="AH58" i="36"/>
  <c r="AG58" i="36"/>
  <c r="AF58" i="36"/>
  <c r="AD58" i="36"/>
  <c r="AC58" i="36"/>
  <c r="AB58" i="36"/>
  <c r="AA58" i="36"/>
  <c r="AI57" i="36"/>
  <c r="AH57" i="36"/>
  <c r="AG57" i="36"/>
  <c r="AF57" i="36"/>
  <c r="AD57" i="36"/>
  <c r="AC57" i="36"/>
  <c r="AB57" i="36"/>
  <c r="AA57" i="36"/>
  <c r="AI56" i="36"/>
  <c r="AH56" i="36"/>
  <c r="AG56" i="36"/>
  <c r="AF56" i="36"/>
  <c r="AD56" i="36"/>
  <c r="AC56" i="36"/>
  <c r="AB56" i="36"/>
  <c r="AA56" i="36"/>
  <c r="AI55" i="36"/>
  <c r="AH55" i="36"/>
  <c r="AG55" i="36"/>
  <c r="AF55" i="36"/>
  <c r="AD55" i="36"/>
  <c r="AC55" i="36"/>
  <c r="AB55" i="36"/>
  <c r="AA55" i="36"/>
  <c r="AI54" i="36"/>
  <c r="AH54" i="36"/>
  <c r="AG54" i="36"/>
  <c r="AF54" i="36"/>
  <c r="AD54" i="36"/>
  <c r="AC54" i="36"/>
  <c r="AB54" i="36"/>
  <c r="AA54" i="36"/>
  <c r="AI53" i="36"/>
  <c r="AH53" i="36"/>
  <c r="AG53" i="36"/>
  <c r="AF53" i="36"/>
  <c r="AD53" i="36"/>
  <c r="AC53" i="36"/>
  <c r="AB53" i="36"/>
  <c r="AA53" i="36"/>
  <c r="AI52" i="36"/>
  <c r="AH52" i="36"/>
  <c r="AG52" i="36"/>
  <c r="AF52" i="36"/>
  <c r="AD52" i="36"/>
  <c r="AC52" i="36"/>
  <c r="AB52" i="36"/>
  <c r="AA52" i="36"/>
  <c r="AI51" i="36"/>
  <c r="AH51" i="36"/>
  <c r="AG51" i="36"/>
  <c r="AF51" i="36"/>
  <c r="AD51" i="36"/>
  <c r="AC51" i="36"/>
  <c r="AB51" i="36"/>
  <c r="AA51" i="36"/>
  <c r="AI50" i="36"/>
  <c r="AH50" i="36"/>
  <c r="AG50" i="36"/>
  <c r="AF50" i="36"/>
  <c r="AD50" i="36"/>
  <c r="AC50" i="36"/>
  <c r="AB50" i="36"/>
  <c r="AA50" i="36"/>
  <c r="AI49" i="36"/>
  <c r="AH49" i="36"/>
  <c r="AG49" i="36"/>
  <c r="AF49" i="36"/>
  <c r="AD49" i="36"/>
  <c r="AC49" i="36"/>
  <c r="AB49" i="36"/>
  <c r="AA49" i="36"/>
  <c r="AI48" i="36"/>
  <c r="AH48" i="36"/>
  <c r="AG48" i="36"/>
  <c r="AF48" i="36"/>
  <c r="AD48" i="36"/>
  <c r="AC48" i="36"/>
  <c r="AB48" i="36"/>
  <c r="AA48" i="36"/>
  <c r="AI47" i="36"/>
  <c r="AH47" i="36"/>
  <c r="AG47" i="36"/>
  <c r="AF47" i="36"/>
  <c r="AD47" i="36"/>
  <c r="AC47" i="36"/>
  <c r="AB47" i="36"/>
  <c r="AA47" i="36"/>
  <c r="AI46" i="36"/>
  <c r="AH46" i="36"/>
  <c r="AG46" i="36"/>
  <c r="AF46" i="36"/>
  <c r="AD46" i="36"/>
  <c r="AC46" i="36"/>
  <c r="AB46" i="36"/>
  <c r="AA46" i="36"/>
  <c r="AI45" i="36"/>
  <c r="AH45" i="36"/>
  <c r="AG45" i="36"/>
  <c r="AF45" i="36"/>
  <c r="AD45" i="36"/>
  <c r="AC45" i="36"/>
  <c r="AB45" i="36"/>
  <c r="AA45" i="36"/>
  <c r="AI44" i="36"/>
  <c r="AH44" i="36"/>
  <c r="AG44" i="36"/>
  <c r="AF44" i="36"/>
  <c r="AD44" i="36"/>
  <c r="AC44" i="36"/>
  <c r="AB44" i="36"/>
  <c r="AA44" i="36"/>
  <c r="AI43" i="36"/>
  <c r="AH43" i="36"/>
  <c r="AG43" i="36"/>
  <c r="AF43" i="36"/>
  <c r="AD43" i="36"/>
  <c r="AC43" i="36"/>
  <c r="AB43" i="36"/>
  <c r="AA43" i="36"/>
  <c r="AI42" i="36"/>
  <c r="AH42" i="36"/>
  <c r="AG42" i="36"/>
  <c r="AF42" i="36"/>
  <c r="AD42" i="36"/>
  <c r="AC42" i="36"/>
  <c r="AB42" i="36"/>
  <c r="AA42" i="36"/>
  <c r="AI41" i="36"/>
  <c r="AH41" i="36"/>
  <c r="AG41" i="36"/>
  <c r="AF41" i="36"/>
  <c r="AD41" i="36"/>
  <c r="AC41" i="36"/>
  <c r="AB41" i="36"/>
  <c r="AA41" i="36"/>
  <c r="AI40" i="36"/>
  <c r="AH40" i="36"/>
  <c r="AG40" i="36"/>
  <c r="AF40" i="36"/>
  <c r="AD40" i="36"/>
  <c r="AC40" i="36"/>
  <c r="AB40" i="36"/>
  <c r="AA40" i="36"/>
  <c r="AI39" i="36"/>
  <c r="AH39" i="36"/>
  <c r="AG39" i="36"/>
  <c r="AF39" i="36"/>
  <c r="AD39" i="36"/>
  <c r="AC39" i="36"/>
  <c r="AB39" i="36"/>
  <c r="AA39" i="36"/>
  <c r="AI38" i="36"/>
  <c r="AH38" i="36"/>
  <c r="AG38" i="36"/>
  <c r="AF38" i="36"/>
  <c r="AD38" i="36"/>
  <c r="AC38" i="36"/>
  <c r="AB38" i="36"/>
  <c r="AA38" i="36"/>
  <c r="AI37" i="36"/>
  <c r="AH37" i="36"/>
  <c r="AG37" i="36"/>
  <c r="AF37" i="36"/>
  <c r="AD37" i="36"/>
  <c r="AC37" i="36"/>
  <c r="AB37" i="36"/>
  <c r="AA37" i="36"/>
  <c r="AI36" i="36"/>
  <c r="AH36" i="36"/>
  <c r="AG36" i="36"/>
  <c r="AF36" i="36"/>
  <c r="AD36" i="36"/>
  <c r="AC36" i="36"/>
  <c r="AB36" i="36"/>
  <c r="AA36" i="36"/>
  <c r="AI35" i="36"/>
  <c r="AH35" i="36"/>
  <c r="AG35" i="36"/>
  <c r="AF35" i="36"/>
  <c r="AD35" i="36"/>
  <c r="AC35" i="36"/>
  <c r="AB35" i="36"/>
  <c r="AA35" i="36"/>
  <c r="AI34" i="36"/>
  <c r="AH34" i="36"/>
  <c r="AG34" i="36"/>
  <c r="AF34" i="36"/>
  <c r="AD34" i="36"/>
  <c r="AC34" i="36"/>
  <c r="AB34" i="36"/>
  <c r="AA34"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AD15" i="36"/>
  <c r="AC15" i="36"/>
  <c r="AB15" i="36"/>
  <c r="AA15" i="36"/>
  <c r="W63" i="36"/>
  <c r="V63" i="36"/>
  <c r="U63" i="36"/>
  <c r="T63" i="36"/>
  <c r="R63" i="36"/>
  <c r="Q63" i="36"/>
  <c r="P63" i="36"/>
  <c r="O63" i="36"/>
  <c r="W62" i="36"/>
  <c r="V62" i="36"/>
  <c r="U62" i="36"/>
  <c r="T62" i="36"/>
  <c r="R62" i="36"/>
  <c r="Q62" i="36"/>
  <c r="P62" i="36"/>
  <c r="O62" i="36"/>
  <c r="W61" i="36"/>
  <c r="V61" i="36"/>
  <c r="U61" i="36"/>
  <c r="T61" i="36"/>
  <c r="R61" i="36"/>
  <c r="Q61" i="36"/>
  <c r="P61" i="36"/>
  <c r="O61" i="36"/>
  <c r="W60" i="36"/>
  <c r="V60" i="36"/>
  <c r="U60" i="36"/>
  <c r="T60" i="36"/>
  <c r="R60" i="36"/>
  <c r="Q60" i="36"/>
  <c r="P60" i="36"/>
  <c r="O60" i="36"/>
  <c r="W59" i="36"/>
  <c r="V59" i="36"/>
  <c r="U59" i="36"/>
  <c r="T59" i="36"/>
  <c r="R59" i="36"/>
  <c r="Q59" i="36"/>
  <c r="P59" i="36"/>
  <c r="O59" i="36"/>
  <c r="W58" i="36"/>
  <c r="V58" i="36"/>
  <c r="U58" i="36"/>
  <c r="T58" i="36"/>
  <c r="R58" i="36"/>
  <c r="Q58" i="36"/>
  <c r="P58" i="36"/>
  <c r="O58" i="36"/>
  <c r="W57" i="36"/>
  <c r="V57" i="36"/>
  <c r="U57" i="36"/>
  <c r="T57" i="36"/>
  <c r="R57" i="36"/>
  <c r="Q57" i="36"/>
  <c r="P57" i="36"/>
  <c r="O57" i="36"/>
  <c r="W56" i="36"/>
  <c r="V56" i="36"/>
  <c r="U56" i="36"/>
  <c r="T56" i="36"/>
  <c r="R56" i="36"/>
  <c r="Q56" i="36"/>
  <c r="P56" i="36"/>
  <c r="O56" i="36"/>
  <c r="W55" i="36"/>
  <c r="V55" i="36"/>
  <c r="U55" i="36"/>
  <c r="T55" i="36"/>
  <c r="R55" i="36"/>
  <c r="Q55" i="36"/>
  <c r="P55" i="36"/>
  <c r="O55" i="36"/>
  <c r="W54" i="36"/>
  <c r="V54" i="36"/>
  <c r="U54" i="36"/>
  <c r="T54" i="36"/>
  <c r="R54" i="36"/>
  <c r="Q54" i="36"/>
  <c r="P54" i="36"/>
  <c r="O54" i="36"/>
  <c r="W53" i="36"/>
  <c r="V53" i="36"/>
  <c r="U53" i="36"/>
  <c r="T53" i="36"/>
  <c r="R53" i="36"/>
  <c r="Q53" i="36"/>
  <c r="P53" i="36"/>
  <c r="O53" i="36"/>
  <c r="W52" i="36"/>
  <c r="V52" i="36"/>
  <c r="U52" i="36"/>
  <c r="T52" i="36"/>
  <c r="R52" i="36"/>
  <c r="Q52" i="36"/>
  <c r="P52" i="36"/>
  <c r="O52" i="36"/>
  <c r="W51" i="36"/>
  <c r="V51" i="36"/>
  <c r="U51" i="36"/>
  <c r="T51" i="36"/>
  <c r="R51" i="36"/>
  <c r="Q51" i="36"/>
  <c r="P51" i="36"/>
  <c r="O51" i="36"/>
  <c r="W50" i="36"/>
  <c r="V50" i="36"/>
  <c r="U50" i="36"/>
  <c r="T50" i="36"/>
  <c r="R50" i="36"/>
  <c r="Q50" i="36"/>
  <c r="P50" i="36"/>
  <c r="O50" i="36"/>
  <c r="W49" i="36"/>
  <c r="V49" i="36"/>
  <c r="U49" i="36"/>
  <c r="T49" i="36"/>
  <c r="R49" i="36"/>
  <c r="Q49" i="36"/>
  <c r="P49" i="36"/>
  <c r="O49" i="36"/>
  <c r="W48" i="36"/>
  <c r="V48" i="36"/>
  <c r="U48" i="36"/>
  <c r="T48" i="36"/>
  <c r="R48" i="36"/>
  <c r="Q48" i="36"/>
  <c r="P48" i="36"/>
  <c r="O48" i="36"/>
  <c r="W47" i="36"/>
  <c r="V47" i="36"/>
  <c r="U47" i="36"/>
  <c r="T47" i="36"/>
  <c r="R47" i="36"/>
  <c r="Q47" i="36"/>
  <c r="P47" i="36"/>
  <c r="O47" i="36"/>
  <c r="W46" i="36"/>
  <c r="V46" i="36"/>
  <c r="U46" i="36"/>
  <c r="T46" i="36"/>
  <c r="R46" i="36"/>
  <c r="Q46" i="36"/>
  <c r="P46" i="36"/>
  <c r="O46" i="36"/>
  <c r="W45" i="36"/>
  <c r="V45" i="36"/>
  <c r="U45" i="36"/>
  <c r="T45" i="36"/>
  <c r="R45" i="36"/>
  <c r="Q45" i="36"/>
  <c r="P45" i="36"/>
  <c r="O45" i="36"/>
  <c r="W44" i="36"/>
  <c r="V44" i="36"/>
  <c r="U44" i="36"/>
  <c r="T44" i="36"/>
  <c r="R44" i="36"/>
  <c r="Q44" i="36"/>
  <c r="P44" i="36"/>
  <c r="O44" i="36"/>
  <c r="W43" i="36"/>
  <c r="V43" i="36"/>
  <c r="U43" i="36"/>
  <c r="T43" i="36"/>
  <c r="R43" i="36"/>
  <c r="Q43" i="36"/>
  <c r="P43" i="36"/>
  <c r="O43" i="36"/>
  <c r="W42" i="36"/>
  <c r="V42" i="36"/>
  <c r="U42" i="36"/>
  <c r="T42" i="36"/>
  <c r="R42" i="36"/>
  <c r="Q42" i="36"/>
  <c r="P42" i="36"/>
  <c r="O42" i="36"/>
  <c r="W41" i="36"/>
  <c r="V41" i="36"/>
  <c r="U41" i="36"/>
  <c r="T41" i="36"/>
  <c r="R41" i="36"/>
  <c r="Q41" i="36"/>
  <c r="P41" i="36"/>
  <c r="O41" i="36"/>
  <c r="W40" i="36"/>
  <c r="V40" i="36"/>
  <c r="U40" i="36"/>
  <c r="T40" i="36"/>
  <c r="R40" i="36"/>
  <c r="Q40" i="36"/>
  <c r="P40" i="36"/>
  <c r="O40" i="36"/>
  <c r="W39" i="36"/>
  <c r="V39" i="36"/>
  <c r="U39" i="36"/>
  <c r="T39" i="36"/>
  <c r="R39" i="36"/>
  <c r="Q39" i="36"/>
  <c r="P39" i="36"/>
  <c r="O39" i="36"/>
  <c r="W38" i="36"/>
  <c r="V38" i="36"/>
  <c r="U38" i="36"/>
  <c r="T38" i="36"/>
  <c r="R38" i="36"/>
  <c r="Q38" i="36"/>
  <c r="P38" i="36"/>
  <c r="O38" i="36"/>
  <c r="W37" i="36"/>
  <c r="V37" i="36"/>
  <c r="U37" i="36"/>
  <c r="T37" i="36"/>
  <c r="R37" i="36"/>
  <c r="Q37" i="36"/>
  <c r="P37" i="36"/>
  <c r="O37" i="36"/>
  <c r="W36" i="36"/>
  <c r="V36" i="36"/>
  <c r="U36" i="36"/>
  <c r="T36" i="36"/>
  <c r="R36" i="36"/>
  <c r="Q36" i="36"/>
  <c r="P36" i="36"/>
  <c r="O36" i="36"/>
  <c r="W35" i="36"/>
  <c r="V35" i="36"/>
  <c r="U35" i="36"/>
  <c r="T35" i="36"/>
  <c r="R35" i="36"/>
  <c r="Q35" i="36"/>
  <c r="P35" i="36"/>
  <c r="O35" i="36"/>
  <c r="W34" i="36"/>
  <c r="V34" i="36"/>
  <c r="U34" i="36"/>
  <c r="T34" i="36"/>
  <c r="R34" i="36"/>
  <c r="Q34" i="36"/>
  <c r="P34" i="36"/>
  <c r="O34"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R15" i="36"/>
  <c r="Q15" i="36"/>
  <c r="P15" i="36"/>
  <c r="O15" i="36"/>
  <c r="K63" i="36"/>
  <c r="J63" i="36"/>
  <c r="I63" i="36"/>
  <c r="H63" i="36"/>
  <c r="F63" i="36"/>
  <c r="E63" i="36"/>
  <c r="D63" i="36"/>
  <c r="C63" i="36"/>
  <c r="K62" i="36"/>
  <c r="J62" i="36"/>
  <c r="I62" i="36"/>
  <c r="H62" i="36"/>
  <c r="F62" i="36"/>
  <c r="E62" i="36"/>
  <c r="D62" i="36"/>
  <c r="C62" i="36"/>
  <c r="K61" i="36"/>
  <c r="J61" i="36"/>
  <c r="I61" i="36"/>
  <c r="H61" i="36"/>
  <c r="F61" i="36"/>
  <c r="E61" i="36"/>
  <c r="D61" i="36"/>
  <c r="C61" i="36"/>
  <c r="K60" i="36"/>
  <c r="J60" i="36"/>
  <c r="I60" i="36"/>
  <c r="H60" i="36"/>
  <c r="F60" i="36"/>
  <c r="E60" i="36"/>
  <c r="D60" i="36"/>
  <c r="C60" i="36"/>
  <c r="K59" i="36"/>
  <c r="J59" i="36"/>
  <c r="I59" i="36"/>
  <c r="H59" i="36"/>
  <c r="F59" i="36"/>
  <c r="E59" i="36"/>
  <c r="D59" i="36"/>
  <c r="C59" i="36"/>
  <c r="K58" i="36"/>
  <c r="J58" i="36"/>
  <c r="I58" i="36"/>
  <c r="H58" i="36"/>
  <c r="F58" i="36"/>
  <c r="E58" i="36"/>
  <c r="D58" i="36"/>
  <c r="C58" i="36"/>
  <c r="K57" i="36"/>
  <c r="J57" i="36"/>
  <c r="I57" i="36"/>
  <c r="H57" i="36"/>
  <c r="F57" i="36"/>
  <c r="E57" i="36"/>
  <c r="D57" i="36"/>
  <c r="C57" i="36"/>
  <c r="K56" i="36"/>
  <c r="J56" i="36"/>
  <c r="I56" i="36"/>
  <c r="H56" i="36"/>
  <c r="F56" i="36"/>
  <c r="E56" i="36"/>
  <c r="D56" i="36"/>
  <c r="C56" i="36"/>
  <c r="K55" i="36"/>
  <c r="J55" i="36"/>
  <c r="I55" i="36"/>
  <c r="H55" i="36"/>
  <c r="F55" i="36"/>
  <c r="E55" i="36"/>
  <c r="D55" i="36"/>
  <c r="C55" i="36"/>
  <c r="K54" i="36"/>
  <c r="J54" i="36"/>
  <c r="I54" i="36"/>
  <c r="H54" i="36"/>
  <c r="F54" i="36"/>
  <c r="E54" i="36"/>
  <c r="D54" i="36"/>
  <c r="C54" i="36"/>
  <c r="K53" i="36"/>
  <c r="J53" i="36"/>
  <c r="I53" i="36"/>
  <c r="H53" i="36"/>
  <c r="F53" i="36"/>
  <c r="E53" i="36"/>
  <c r="D53" i="36"/>
  <c r="C53" i="36"/>
  <c r="K52" i="36"/>
  <c r="J52" i="36"/>
  <c r="I52" i="36"/>
  <c r="H52" i="36"/>
  <c r="F52" i="36"/>
  <c r="E52" i="36"/>
  <c r="D52" i="36"/>
  <c r="C52" i="36"/>
  <c r="K51" i="36"/>
  <c r="J51" i="36"/>
  <c r="I51" i="36"/>
  <c r="H51" i="36"/>
  <c r="F51" i="36"/>
  <c r="E51" i="36"/>
  <c r="D51" i="36"/>
  <c r="C51" i="36"/>
  <c r="K50" i="36"/>
  <c r="J50" i="36"/>
  <c r="I50" i="36"/>
  <c r="H50" i="36"/>
  <c r="F50" i="36"/>
  <c r="E50" i="36"/>
  <c r="D50" i="36"/>
  <c r="C50" i="36"/>
  <c r="K49" i="36"/>
  <c r="J49" i="36"/>
  <c r="I49" i="36"/>
  <c r="H49" i="36"/>
  <c r="F49" i="36"/>
  <c r="E49" i="36"/>
  <c r="D49" i="36"/>
  <c r="C49" i="36"/>
  <c r="K48" i="36"/>
  <c r="J48" i="36"/>
  <c r="I48" i="36"/>
  <c r="H48" i="36"/>
  <c r="F48" i="36"/>
  <c r="E48" i="36"/>
  <c r="D48" i="36"/>
  <c r="C48" i="36"/>
  <c r="K47" i="36"/>
  <c r="J47" i="36"/>
  <c r="I47" i="36"/>
  <c r="H47" i="36"/>
  <c r="F47" i="36"/>
  <c r="E47" i="36"/>
  <c r="D47" i="36"/>
  <c r="C47" i="36"/>
  <c r="K46" i="36"/>
  <c r="J46" i="36"/>
  <c r="I46" i="36"/>
  <c r="H46" i="36"/>
  <c r="F46" i="36"/>
  <c r="E46" i="36"/>
  <c r="D46" i="36"/>
  <c r="C46" i="36"/>
  <c r="K45" i="36"/>
  <c r="J45" i="36"/>
  <c r="I45" i="36"/>
  <c r="H45" i="36"/>
  <c r="F45" i="36"/>
  <c r="E45" i="36"/>
  <c r="D45" i="36"/>
  <c r="C45" i="36"/>
  <c r="K44" i="36"/>
  <c r="J44" i="36"/>
  <c r="I44" i="36"/>
  <c r="H44" i="36"/>
  <c r="F44" i="36"/>
  <c r="E44" i="36"/>
  <c r="D44" i="36"/>
  <c r="C44" i="36"/>
  <c r="K43" i="36"/>
  <c r="J43" i="36"/>
  <c r="I43" i="36"/>
  <c r="H43" i="36"/>
  <c r="F43" i="36"/>
  <c r="E43" i="36"/>
  <c r="D43" i="36"/>
  <c r="C43" i="36"/>
  <c r="K42" i="36"/>
  <c r="J42" i="36"/>
  <c r="I42" i="36"/>
  <c r="H42" i="36"/>
  <c r="F42" i="36"/>
  <c r="E42" i="36"/>
  <c r="D42" i="36"/>
  <c r="C42" i="36"/>
  <c r="K41" i="36"/>
  <c r="J41" i="36"/>
  <c r="I41" i="36"/>
  <c r="H41" i="36"/>
  <c r="F41" i="36"/>
  <c r="E41" i="36"/>
  <c r="D41" i="36"/>
  <c r="C41" i="36"/>
  <c r="K40" i="36"/>
  <c r="J40" i="36"/>
  <c r="I40" i="36"/>
  <c r="H40" i="36"/>
  <c r="F40" i="36"/>
  <c r="E40" i="36"/>
  <c r="D40" i="36"/>
  <c r="C40" i="36"/>
  <c r="K39" i="36"/>
  <c r="J39" i="36"/>
  <c r="I39" i="36"/>
  <c r="H39" i="36"/>
  <c r="F39" i="36"/>
  <c r="E39" i="36"/>
  <c r="D39" i="36"/>
  <c r="C39" i="36"/>
  <c r="K38" i="36"/>
  <c r="J38" i="36"/>
  <c r="I38" i="36"/>
  <c r="H38" i="36"/>
  <c r="F38" i="36"/>
  <c r="E38" i="36"/>
  <c r="D38" i="36"/>
  <c r="C38" i="36"/>
  <c r="K37" i="36"/>
  <c r="J37" i="36"/>
  <c r="I37" i="36"/>
  <c r="H37" i="36"/>
  <c r="F37" i="36"/>
  <c r="E37" i="36"/>
  <c r="D37" i="36"/>
  <c r="C37" i="36"/>
  <c r="K36" i="36"/>
  <c r="J36" i="36"/>
  <c r="I36" i="36"/>
  <c r="H36" i="36"/>
  <c r="F36" i="36"/>
  <c r="E36" i="36"/>
  <c r="D36" i="36"/>
  <c r="C36" i="36"/>
  <c r="K35" i="36"/>
  <c r="J35" i="36"/>
  <c r="I35" i="36"/>
  <c r="H35" i="36"/>
  <c r="F35" i="36"/>
  <c r="E35" i="36"/>
  <c r="D35" i="36"/>
  <c r="C35" i="36"/>
  <c r="K34" i="36"/>
  <c r="J34" i="36"/>
  <c r="I34" i="36"/>
  <c r="H34" i="36"/>
  <c r="F34" i="36"/>
  <c r="E34" i="36"/>
  <c r="D34" i="36"/>
  <c r="C34"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F15" i="36"/>
  <c r="E15" i="36"/>
  <c r="D15" i="36"/>
  <c r="C15" i="36"/>
  <c r="CE65" i="54"/>
  <c r="CD65" i="54"/>
  <c r="CC65" i="54"/>
  <c r="CB65" i="54"/>
  <c r="BZ65" i="54"/>
  <c r="BY65" i="54"/>
  <c r="BX65" i="54"/>
  <c r="BW65" i="54"/>
  <c r="BS65" i="54"/>
  <c r="BR65" i="54"/>
  <c r="BQ65" i="54"/>
  <c r="BP65" i="54"/>
  <c r="BN65" i="54"/>
  <c r="BM65" i="54"/>
  <c r="BL65" i="54"/>
  <c r="BK65" i="54"/>
  <c r="BG65" i="54"/>
  <c r="BF65" i="54"/>
  <c r="BE65" i="54"/>
  <c r="BD65" i="54"/>
  <c r="BB65" i="54"/>
  <c r="BA65" i="54"/>
  <c r="AZ65" i="54"/>
  <c r="AY65" i="54"/>
  <c r="AU65" i="54"/>
  <c r="AT65" i="54"/>
  <c r="AS65" i="54"/>
  <c r="AR65" i="54"/>
  <c r="AP65" i="54"/>
  <c r="AO65" i="54"/>
  <c r="AN65" i="54"/>
  <c r="AM65" i="54"/>
  <c r="AI65" i="54"/>
  <c r="AH65" i="54"/>
  <c r="AG65" i="54"/>
  <c r="AF65" i="54"/>
  <c r="AD65" i="54"/>
  <c r="AC65" i="54"/>
  <c r="AB65" i="54"/>
  <c r="AA65" i="54"/>
  <c r="W65" i="54"/>
  <c r="V65" i="54"/>
  <c r="U65" i="54"/>
  <c r="T65" i="54"/>
  <c r="R65" i="54"/>
  <c r="Q65" i="54"/>
  <c r="P65" i="54"/>
  <c r="O65" i="54"/>
  <c r="K65" i="54"/>
  <c r="J65" i="54"/>
  <c r="I65" i="54"/>
  <c r="H65" i="54"/>
  <c r="F65" i="54"/>
  <c r="E65" i="54"/>
  <c r="D65" i="54"/>
  <c r="C65" i="54"/>
  <c r="CQ63" i="54"/>
  <c r="CP63" i="54"/>
  <c r="CO63" i="54"/>
  <c r="CN63" i="54"/>
  <c r="CL63" i="54"/>
  <c r="CK63" i="54"/>
  <c r="CJ63" i="54"/>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CQ60" i="54"/>
  <c r="CP60" i="54"/>
  <c r="CO60" i="54"/>
  <c r="CN60" i="54"/>
  <c r="CL60" i="54"/>
  <c r="CK60" i="54"/>
  <c r="CJ60" i="54"/>
  <c r="CI60" i="54"/>
  <c r="CF60" i="54"/>
  <c r="CA60" i="54"/>
  <c r="BT60" i="54"/>
  <c r="BO60" i="54"/>
  <c r="BH60" i="54"/>
  <c r="BC60" i="54"/>
  <c r="AV60" i="54"/>
  <c r="AQ60" i="54"/>
  <c r="AJ60" i="54"/>
  <c r="AE60" i="54"/>
  <c r="X60" i="54"/>
  <c r="S60" i="54"/>
  <c r="L60" i="54"/>
  <c r="G60" i="54"/>
  <c r="CQ59" i="54"/>
  <c r="CP59" i="54"/>
  <c r="CO59" i="54"/>
  <c r="CN59" i="54"/>
  <c r="CL59" i="54"/>
  <c r="CK59" i="54"/>
  <c r="CJ59" i="54"/>
  <c r="CI59" i="54"/>
  <c r="CF59" i="54"/>
  <c r="CA59" i="54"/>
  <c r="CG59" i="54" s="1"/>
  <c r="BT59" i="54"/>
  <c r="BO59" i="54"/>
  <c r="BH59" i="54"/>
  <c r="BC59" i="54"/>
  <c r="AV59" i="54"/>
  <c r="AQ59" i="54"/>
  <c r="AJ59" i="54"/>
  <c r="AE59" i="54"/>
  <c r="X59" i="54"/>
  <c r="S59" i="54"/>
  <c r="L59" i="54"/>
  <c r="G59" i="54"/>
  <c r="CQ58" i="54"/>
  <c r="CP58" i="54"/>
  <c r="CO58" i="54"/>
  <c r="CN58" i="54"/>
  <c r="CL58" i="54"/>
  <c r="CK58" i="54"/>
  <c r="CJ58" i="54"/>
  <c r="CI58" i="54"/>
  <c r="CF58" i="54"/>
  <c r="CA58" i="54"/>
  <c r="BT58" i="54"/>
  <c r="BO58" i="54"/>
  <c r="BH58" i="54"/>
  <c r="BC58" i="54"/>
  <c r="AV58" i="54"/>
  <c r="AQ58" i="54"/>
  <c r="AJ58" i="54"/>
  <c r="AE58" i="54"/>
  <c r="X58" i="54"/>
  <c r="S58" i="54"/>
  <c r="L58" i="54"/>
  <c r="G58" i="54"/>
  <c r="CQ57" i="54"/>
  <c r="CP57" i="54"/>
  <c r="CO57" i="54"/>
  <c r="CN57" i="54"/>
  <c r="CL57" i="54"/>
  <c r="CK57" i="54"/>
  <c r="CJ57" i="54"/>
  <c r="CI57" i="54"/>
  <c r="CF57" i="54"/>
  <c r="CA57" i="54"/>
  <c r="BT57" i="54"/>
  <c r="BO57" i="54"/>
  <c r="BH57" i="54"/>
  <c r="BC57" i="54"/>
  <c r="AV57" i="54"/>
  <c r="AQ57" i="54"/>
  <c r="AJ57" i="54"/>
  <c r="AE57" i="54"/>
  <c r="X57" i="54"/>
  <c r="S57" i="54"/>
  <c r="L57" i="54"/>
  <c r="G57" i="54"/>
  <c r="CQ56" i="54"/>
  <c r="CP56" i="54"/>
  <c r="CO56" i="54"/>
  <c r="CN56" i="54"/>
  <c r="CL56" i="54"/>
  <c r="CK56" i="54"/>
  <c r="CJ56" i="54"/>
  <c r="CI56" i="54"/>
  <c r="CF56" i="54"/>
  <c r="CA56" i="54"/>
  <c r="BT56" i="54"/>
  <c r="BO56" i="54"/>
  <c r="BH56" i="54"/>
  <c r="BC56" i="54"/>
  <c r="AV56" i="54"/>
  <c r="AQ56" i="54"/>
  <c r="AJ56" i="54"/>
  <c r="AE56" i="54"/>
  <c r="X56" i="54"/>
  <c r="S56" i="54"/>
  <c r="L56" i="54"/>
  <c r="G56" i="54"/>
  <c r="CQ55" i="54"/>
  <c r="CP55" i="54"/>
  <c r="CO55" i="54"/>
  <c r="CN55" i="54"/>
  <c r="CL55" i="54"/>
  <c r="CK55" i="54"/>
  <c r="CJ55" i="54"/>
  <c r="CI55" i="54"/>
  <c r="CF55" i="54"/>
  <c r="CA55" i="54"/>
  <c r="BT55" i="54"/>
  <c r="BO55" i="54"/>
  <c r="BH55" i="54"/>
  <c r="BC55" i="54"/>
  <c r="AV55" i="54"/>
  <c r="AQ55" i="54"/>
  <c r="AJ55" i="54"/>
  <c r="AE55" i="54"/>
  <c r="X55" i="54"/>
  <c r="S55" i="54"/>
  <c r="L55" i="54"/>
  <c r="G55" i="54"/>
  <c r="CQ54" i="54"/>
  <c r="CP54" i="54"/>
  <c r="CO54" i="54"/>
  <c r="CN54" i="54"/>
  <c r="CL54" i="54"/>
  <c r="CK54" i="54"/>
  <c r="CJ54" i="54"/>
  <c r="CI54" i="54"/>
  <c r="CF54" i="54"/>
  <c r="CA54" i="54"/>
  <c r="BT54" i="54"/>
  <c r="BO54" i="54"/>
  <c r="BH54" i="54"/>
  <c r="BC54" i="54"/>
  <c r="AV54" i="54"/>
  <c r="AQ54" i="54"/>
  <c r="AJ54" i="54"/>
  <c r="AE54" i="54"/>
  <c r="X54" i="54"/>
  <c r="S54" i="54"/>
  <c r="L54" i="54"/>
  <c r="G54" i="54"/>
  <c r="CQ53" i="54"/>
  <c r="CP53" i="54"/>
  <c r="CO53" i="54"/>
  <c r="CN53" i="54"/>
  <c r="CL53" i="54"/>
  <c r="CK53" i="54"/>
  <c r="CJ53" i="54"/>
  <c r="CI53" i="54"/>
  <c r="CF53" i="54"/>
  <c r="CA53" i="54"/>
  <c r="BT53" i="54"/>
  <c r="BO53" i="54"/>
  <c r="BH53" i="54"/>
  <c r="BC53" i="54"/>
  <c r="AV53" i="54"/>
  <c r="AQ53" i="54"/>
  <c r="AJ53" i="54"/>
  <c r="AE53" i="54"/>
  <c r="X53" i="54"/>
  <c r="S53" i="54"/>
  <c r="L53" i="54"/>
  <c r="G53" i="54"/>
  <c r="CQ52" i="54"/>
  <c r="CP52" i="54"/>
  <c r="CO52" i="54"/>
  <c r="CN52" i="54"/>
  <c r="CL52" i="54"/>
  <c r="CK52" i="54"/>
  <c r="CJ52" i="54"/>
  <c r="CI52" i="54"/>
  <c r="CF52" i="54"/>
  <c r="CA52" i="54"/>
  <c r="BT52" i="54"/>
  <c r="BO52" i="54"/>
  <c r="BH52" i="54"/>
  <c r="BC52" i="54"/>
  <c r="AV52" i="54"/>
  <c r="AQ52" i="54"/>
  <c r="AJ52" i="54"/>
  <c r="AE52" i="54"/>
  <c r="X52" i="54"/>
  <c r="S52" i="54"/>
  <c r="L52" i="54"/>
  <c r="G52" i="54"/>
  <c r="CQ51" i="54"/>
  <c r="CP51" i="54"/>
  <c r="CO51" i="54"/>
  <c r="CN51" i="54"/>
  <c r="CL51" i="54"/>
  <c r="CK51" i="54"/>
  <c r="CJ51" i="54"/>
  <c r="CI51" i="54"/>
  <c r="CF51" i="54"/>
  <c r="CA51" i="54"/>
  <c r="BT51" i="54"/>
  <c r="BO51" i="54"/>
  <c r="BH51" i="54"/>
  <c r="BC51" i="54"/>
  <c r="AV51" i="54"/>
  <c r="AQ51" i="54"/>
  <c r="AJ51" i="54"/>
  <c r="AE51" i="54"/>
  <c r="X51" i="54"/>
  <c r="S51" i="54"/>
  <c r="L51" i="54"/>
  <c r="G51" i="54"/>
  <c r="CQ50" i="54"/>
  <c r="CP50" i="54"/>
  <c r="CO50" i="54"/>
  <c r="CN50" i="54"/>
  <c r="CL50" i="54"/>
  <c r="CK50" i="54"/>
  <c r="CJ50" i="54"/>
  <c r="CI50" i="54"/>
  <c r="CF50" i="54"/>
  <c r="CA50" i="54"/>
  <c r="BT50" i="54"/>
  <c r="BO50" i="54"/>
  <c r="BH50" i="54"/>
  <c r="BC50" i="54"/>
  <c r="AV50" i="54"/>
  <c r="AQ50" i="54"/>
  <c r="AJ50" i="54"/>
  <c r="AE50" i="54"/>
  <c r="X50" i="54"/>
  <c r="S50" i="54"/>
  <c r="L50" i="54"/>
  <c r="G50" i="54"/>
  <c r="CQ49" i="54"/>
  <c r="CP49" i="54"/>
  <c r="CO49" i="54"/>
  <c r="CN49" i="54"/>
  <c r="CL49" i="54"/>
  <c r="CK49" i="54"/>
  <c r="CJ49" i="54"/>
  <c r="CI49" i="54"/>
  <c r="CF49" i="54"/>
  <c r="CA49" i="54"/>
  <c r="BT49" i="54"/>
  <c r="BO49" i="54"/>
  <c r="BH49" i="54"/>
  <c r="BC49" i="54"/>
  <c r="AV49" i="54"/>
  <c r="AQ49" i="54"/>
  <c r="AJ49" i="54"/>
  <c r="AE49" i="54"/>
  <c r="X49" i="54"/>
  <c r="S49" i="54"/>
  <c r="L49" i="54"/>
  <c r="G49" i="54"/>
  <c r="CQ48" i="54"/>
  <c r="CP48" i="54"/>
  <c r="CO48" i="54"/>
  <c r="CN48" i="54"/>
  <c r="CL48" i="54"/>
  <c r="CK48" i="54"/>
  <c r="CJ48" i="54"/>
  <c r="CI48" i="54"/>
  <c r="CF48" i="54"/>
  <c r="CA48" i="54"/>
  <c r="BT48" i="54"/>
  <c r="BO48" i="54"/>
  <c r="BH48" i="54"/>
  <c r="BC48" i="54"/>
  <c r="AV48" i="54"/>
  <c r="AQ48" i="54"/>
  <c r="AJ48" i="54"/>
  <c r="AE48" i="54"/>
  <c r="X48" i="54"/>
  <c r="S48" i="54"/>
  <c r="L48" i="54"/>
  <c r="G48" i="54"/>
  <c r="CQ47" i="54"/>
  <c r="CP47" i="54"/>
  <c r="CO47" i="54"/>
  <c r="CN47" i="54"/>
  <c r="CL47" i="54"/>
  <c r="CK47" i="54"/>
  <c r="CJ47" i="54"/>
  <c r="CI47" i="54"/>
  <c r="CF47" i="54"/>
  <c r="CA47" i="54"/>
  <c r="BT47" i="54"/>
  <c r="BO47" i="54"/>
  <c r="BH47" i="54"/>
  <c r="BC47" i="54"/>
  <c r="AV47" i="54"/>
  <c r="AQ47" i="54"/>
  <c r="AJ47" i="54"/>
  <c r="AE47" i="54"/>
  <c r="X47" i="54"/>
  <c r="S47" i="54"/>
  <c r="L47" i="54"/>
  <c r="G47" i="54"/>
  <c r="CQ46" i="54"/>
  <c r="CP46" i="54"/>
  <c r="CO46" i="54"/>
  <c r="CN46" i="54"/>
  <c r="CL46" i="54"/>
  <c r="CK46" i="54"/>
  <c r="CJ46" i="54"/>
  <c r="CI46" i="54"/>
  <c r="CF46" i="54"/>
  <c r="CA46" i="54"/>
  <c r="BT46" i="54"/>
  <c r="BO46" i="54"/>
  <c r="BH46" i="54"/>
  <c r="BC46" i="54"/>
  <c r="AV46" i="54"/>
  <c r="AQ46" i="54"/>
  <c r="AJ46" i="54"/>
  <c r="AE46" i="54"/>
  <c r="X46" i="54"/>
  <c r="S46" i="54"/>
  <c r="L46" i="54"/>
  <c r="G46" i="54"/>
  <c r="CQ45" i="54"/>
  <c r="CP45" i="54"/>
  <c r="CO45" i="54"/>
  <c r="CN45" i="54"/>
  <c r="CL45" i="54"/>
  <c r="CK45" i="54"/>
  <c r="CJ45" i="54"/>
  <c r="CI45" i="54"/>
  <c r="CF45" i="54"/>
  <c r="CA45" i="54"/>
  <c r="BT45" i="54"/>
  <c r="BO45" i="54"/>
  <c r="BH45" i="54"/>
  <c r="BC45" i="54"/>
  <c r="AV45" i="54"/>
  <c r="AQ45" i="54"/>
  <c r="AJ45" i="54"/>
  <c r="AE45" i="54"/>
  <c r="X45" i="54"/>
  <c r="S45" i="54"/>
  <c r="L45" i="54"/>
  <c r="G45" i="54"/>
  <c r="CQ44" i="54"/>
  <c r="CP44" i="54"/>
  <c r="CO44" i="54"/>
  <c r="CN44" i="54"/>
  <c r="CL44" i="54"/>
  <c r="CK44" i="54"/>
  <c r="CJ44" i="54"/>
  <c r="CI44" i="54"/>
  <c r="CF44" i="54"/>
  <c r="CA44" i="54"/>
  <c r="BT44" i="54"/>
  <c r="BO44" i="54"/>
  <c r="BH44" i="54"/>
  <c r="BC44" i="54"/>
  <c r="AV44" i="54"/>
  <c r="AQ44" i="54"/>
  <c r="AJ44" i="54"/>
  <c r="AE44" i="54"/>
  <c r="X44" i="54"/>
  <c r="S44" i="54"/>
  <c r="L44" i="54"/>
  <c r="G44" i="54"/>
  <c r="CQ43" i="54"/>
  <c r="CP43" i="54"/>
  <c r="CO43" i="54"/>
  <c r="CN43" i="54"/>
  <c r="CL43" i="54"/>
  <c r="CK43" i="54"/>
  <c r="CJ43" i="54"/>
  <c r="CI43" i="54"/>
  <c r="CF43" i="54"/>
  <c r="CA43" i="54"/>
  <c r="BT43" i="54"/>
  <c r="BO43" i="54"/>
  <c r="BH43" i="54"/>
  <c r="BC43" i="54"/>
  <c r="AV43" i="54"/>
  <c r="AQ43" i="54"/>
  <c r="AJ43" i="54"/>
  <c r="AE43" i="54"/>
  <c r="X43" i="54"/>
  <c r="S43" i="54"/>
  <c r="L43" i="54"/>
  <c r="G43" i="54"/>
  <c r="CQ42" i="54"/>
  <c r="CP42" i="54"/>
  <c r="CO42" i="54"/>
  <c r="CN42" i="54"/>
  <c r="CL42" i="54"/>
  <c r="CK42" i="54"/>
  <c r="CJ42" i="54"/>
  <c r="CI42" i="54"/>
  <c r="CF42" i="54"/>
  <c r="CA42" i="54"/>
  <c r="BT42" i="54"/>
  <c r="BO42" i="54"/>
  <c r="BH42" i="54"/>
  <c r="BC42" i="54"/>
  <c r="AV42" i="54"/>
  <c r="AQ42" i="54"/>
  <c r="AJ42" i="54"/>
  <c r="AE42" i="54"/>
  <c r="X42" i="54"/>
  <c r="S42" i="54"/>
  <c r="Y42" i="54" s="1"/>
  <c r="L42" i="54"/>
  <c r="G42" i="54"/>
  <c r="CQ41" i="54"/>
  <c r="CP41" i="54"/>
  <c r="CO41" i="54"/>
  <c r="CN41" i="54"/>
  <c r="CL41" i="54"/>
  <c r="CK41" i="54"/>
  <c r="CJ41" i="54"/>
  <c r="CI41" i="54"/>
  <c r="CF41" i="54"/>
  <c r="CA41" i="54"/>
  <c r="BT41" i="54"/>
  <c r="BO41" i="54"/>
  <c r="BH41" i="54"/>
  <c r="BC41" i="54"/>
  <c r="AV41" i="54"/>
  <c r="AQ41" i="54"/>
  <c r="AJ41" i="54"/>
  <c r="AE41" i="54"/>
  <c r="X41" i="54"/>
  <c r="S41" i="54"/>
  <c r="L41" i="54"/>
  <c r="G41" i="54"/>
  <c r="CQ40" i="54"/>
  <c r="CP40" i="54"/>
  <c r="CO40" i="54"/>
  <c r="CN40" i="54"/>
  <c r="CL40" i="54"/>
  <c r="CK40" i="54"/>
  <c r="CJ40" i="54"/>
  <c r="CI40" i="54"/>
  <c r="CF40" i="54"/>
  <c r="CA40" i="54"/>
  <c r="BT40" i="54"/>
  <c r="BO40" i="54"/>
  <c r="BH40" i="54"/>
  <c r="BC40" i="54"/>
  <c r="AV40" i="54"/>
  <c r="AQ40" i="54"/>
  <c r="AJ40" i="54"/>
  <c r="AE40" i="54"/>
  <c r="X40" i="54"/>
  <c r="S40" i="54"/>
  <c r="L40" i="54"/>
  <c r="G40" i="54"/>
  <c r="CQ39" i="54"/>
  <c r="CP39" i="54"/>
  <c r="CO39" i="54"/>
  <c r="CN39" i="54"/>
  <c r="CL39" i="54"/>
  <c r="CK39" i="54"/>
  <c r="CJ39" i="54"/>
  <c r="CI39" i="54"/>
  <c r="CF39" i="54"/>
  <c r="CA39" i="54"/>
  <c r="BT39" i="54"/>
  <c r="BO39" i="54"/>
  <c r="BH39" i="54"/>
  <c r="BC39" i="54"/>
  <c r="AV39" i="54"/>
  <c r="AQ39" i="54"/>
  <c r="AJ39" i="54"/>
  <c r="AE39" i="54"/>
  <c r="X39" i="54"/>
  <c r="S39" i="54"/>
  <c r="L39" i="54"/>
  <c r="G39" i="54"/>
  <c r="CQ38" i="54"/>
  <c r="CP38" i="54"/>
  <c r="CO38" i="54"/>
  <c r="CN38" i="54"/>
  <c r="CL38" i="54"/>
  <c r="CK38" i="54"/>
  <c r="CJ38" i="54"/>
  <c r="CI38" i="54"/>
  <c r="CF38" i="54"/>
  <c r="CA38" i="54"/>
  <c r="BT38" i="54"/>
  <c r="BO38" i="54"/>
  <c r="BH38" i="54"/>
  <c r="BC38" i="54"/>
  <c r="AV38" i="54"/>
  <c r="AQ38" i="54"/>
  <c r="AJ38" i="54"/>
  <c r="AE38" i="54"/>
  <c r="X38" i="54"/>
  <c r="S38" i="54"/>
  <c r="L38" i="54"/>
  <c r="G38" i="54"/>
  <c r="CQ37" i="54"/>
  <c r="CP37" i="54"/>
  <c r="CO37" i="54"/>
  <c r="CN37" i="54"/>
  <c r="CL37" i="54"/>
  <c r="CK37" i="54"/>
  <c r="CJ37" i="54"/>
  <c r="CI37" i="54"/>
  <c r="CF37" i="54"/>
  <c r="CA37" i="54"/>
  <c r="BT37" i="54"/>
  <c r="BO37" i="54"/>
  <c r="BH37" i="54"/>
  <c r="BC37" i="54"/>
  <c r="AV37" i="54"/>
  <c r="AQ37" i="54"/>
  <c r="AJ37" i="54"/>
  <c r="AE37" i="54"/>
  <c r="X37" i="54"/>
  <c r="S37" i="54"/>
  <c r="L37" i="54"/>
  <c r="G37" i="54"/>
  <c r="CQ36" i="54"/>
  <c r="CP36" i="54"/>
  <c r="CO36" i="54"/>
  <c r="CN36" i="54"/>
  <c r="CL36" i="54"/>
  <c r="CK36" i="54"/>
  <c r="CJ36" i="54"/>
  <c r="CI36" i="54"/>
  <c r="CF36" i="54"/>
  <c r="CA36" i="54"/>
  <c r="BT36" i="54"/>
  <c r="BO36" i="54"/>
  <c r="BH36" i="54"/>
  <c r="BC36" i="54"/>
  <c r="AV36" i="54"/>
  <c r="AQ36" i="54"/>
  <c r="AJ36" i="54"/>
  <c r="AE36" i="54"/>
  <c r="X36" i="54"/>
  <c r="S36" i="54"/>
  <c r="L36" i="54"/>
  <c r="G36" i="54"/>
  <c r="CQ35" i="54"/>
  <c r="CP35" i="54"/>
  <c r="CO35" i="54"/>
  <c r="CN35" i="54"/>
  <c r="CL35" i="54"/>
  <c r="CK35" i="54"/>
  <c r="CJ35" i="54"/>
  <c r="CI35" i="54"/>
  <c r="CF35" i="54"/>
  <c r="CA35" i="54"/>
  <c r="BT35" i="54"/>
  <c r="BO35" i="54"/>
  <c r="BH35" i="54"/>
  <c r="BC35" i="54"/>
  <c r="AV35" i="54"/>
  <c r="AQ35" i="54"/>
  <c r="AJ35" i="54"/>
  <c r="AE35" i="54"/>
  <c r="X35" i="54"/>
  <c r="S35" i="54"/>
  <c r="L35" i="54"/>
  <c r="G35" i="54"/>
  <c r="CQ34" i="54"/>
  <c r="CP34" i="54"/>
  <c r="CO34" i="54"/>
  <c r="CN34" i="54"/>
  <c r="CL34" i="54"/>
  <c r="CK34" i="54"/>
  <c r="CJ34" i="54"/>
  <c r="CI34" i="54"/>
  <c r="CF34" i="54"/>
  <c r="CA34" i="54"/>
  <c r="BT34" i="54"/>
  <c r="BO34" i="54"/>
  <c r="BH34" i="54"/>
  <c r="BC34" i="54"/>
  <c r="AV34" i="54"/>
  <c r="AQ34" i="54"/>
  <c r="AJ34" i="54"/>
  <c r="AE34" i="54"/>
  <c r="X34" i="54"/>
  <c r="S34" i="54"/>
  <c r="L34" i="54"/>
  <c r="G34" i="54"/>
  <c r="CE29" i="54"/>
  <c r="CD29" i="54"/>
  <c r="CC29" i="54"/>
  <c r="CB29" i="54"/>
  <c r="BZ29" i="54"/>
  <c r="BY29" i="54"/>
  <c r="BX29" i="54"/>
  <c r="BW29" i="54"/>
  <c r="BS29" i="54"/>
  <c r="BR29" i="54"/>
  <c r="BQ29" i="54"/>
  <c r="BP29" i="54"/>
  <c r="BN29" i="54"/>
  <c r="BM29" i="54"/>
  <c r="BL29" i="54"/>
  <c r="BK29" i="54"/>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Q28" i="54"/>
  <c r="CP28" i="54"/>
  <c r="CO28" i="54"/>
  <c r="CN28" i="54"/>
  <c r="CL28" i="54"/>
  <c r="CK28" i="54"/>
  <c r="CJ28" i="54"/>
  <c r="CI28" i="54"/>
  <c r="CF28" i="54"/>
  <c r="CA28" i="54"/>
  <c r="BT28" i="54"/>
  <c r="BO28" i="54"/>
  <c r="BH28" i="54"/>
  <c r="BC28" i="54"/>
  <c r="AV28" i="54"/>
  <c r="AQ28" i="54"/>
  <c r="AJ28" i="54"/>
  <c r="AE28" i="54"/>
  <c r="X28" i="54"/>
  <c r="S28" i="54"/>
  <c r="L28" i="54"/>
  <c r="G28" i="54"/>
  <c r="CQ27" i="54"/>
  <c r="CP27" i="54"/>
  <c r="CO27" i="54"/>
  <c r="CN27" i="54"/>
  <c r="CL27" i="54"/>
  <c r="CK27" i="54"/>
  <c r="CJ27" i="54"/>
  <c r="CI27" i="54"/>
  <c r="CF27" i="54"/>
  <c r="CA27" i="54"/>
  <c r="BT27" i="54"/>
  <c r="BO27" i="54"/>
  <c r="BH27" i="54"/>
  <c r="BC27" i="54"/>
  <c r="AV27" i="54"/>
  <c r="AQ27" i="54"/>
  <c r="AJ27" i="54"/>
  <c r="AE27" i="54"/>
  <c r="X27" i="54"/>
  <c r="S27" i="54"/>
  <c r="L27" i="54"/>
  <c r="G27" i="54"/>
  <c r="CQ26" i="54"/>
  <c r="CP26" i="54"/>
  <c r="CO26" i="54"/>
  <c r="CN26" i="54"/>
  <c r="CL26" i="54"/>
  <c r="CK26" i="54"/>
  <c r="CJ26" i="54"/>
  <c r="CI26" i="54"/>
  <c r="CF26" i="54"/>
  <c r="CA26" i="54"/>
  <c r="CG26" i="54" s="1"/>
  <c r="BT26" i="54"/>
  <c r="BO26" i="54"/>
  <c r="BH26" i="54"/>
  <c r="BC26" i="54"/>
  <c r="AV26" i="54"/>
  <c r="AQ26" i="54"/>
  <c r="AJ26" i="54"/>
  <c r="AE26" i="54"/>
  <c r="X26" i="54"/>
  <c r="S26" i="54"/>
  <c r="L26" i="54"/>
  <c r="G26" i="54"/>
  <c r="CQ25" i="54"/>
  <c r="CP25" i="54"/>
  <c r="CO25" i="54"/>
  <c r="CN25" i="54"/>
  <c r="CL25" i="54"/>
  <c r="CK25" i="54"/>
  <c r="CJ25" i="54"/>
  <c r="CI25" i="54"/>
  <c r="CF25" i="54"/>
  <c r="CA25" i="54"/>
  <c r="BT25" i="54"/>
  <c r="BO25" i="54"/>
  <c r="BH25" i="54"/>
  <c r="BC25" i="54"/>
  <c r="AV25" i="54"/>
  <c r="AQ25" i="54"/>
  <c r="AJ25" i="54"/>
  <c r="AE25" i="54"/>
  <c r="X25" i="54"/>
  <c r="S25" i="54"/>
  <c r="L25" i="54"/>
  <c r="G25" i="54"/>
  <c r="CQ24" i="54"/>
  <c r="CP24" i="54"/>
  <c r="CO24" i="54"/>
  <c r="CN24" i="54"/>
  <c r="CL24" i="54"/>
  <c r="CK24" i="54"/>
  <c r="CJ24" i="54"/>
  <c r="CI24" i="54"/>
  <c r="CF24" i="54"/>
  <c r="CA24" i="54"/>
  <c r="BT24" i="54"/>
  <c r="BO24" i="54"/>
  <c r="BH24" i="54"/>
  <c r="BC24" i="54"/>
  <c r="BI24" i="54" s="1"/>
  <c r="AV24" i="54"/>
  <c r="AQ24" i="54"/>
  <c r="AJ24" i="54"/>
  <c r="AE24" i="54"/>
  <c r="X24" i="54"/>
  <c r="S24" i="54"/>
  <c r="L24" i="54"/>
  <c r="G24" i="54"/>
  <c r="CQ21" i="54"/>
  <c r="CP21" i="54"/>
  <c r="CO21" i="54"/>
  <c r="CN21" i="54"/>
  <c r="CL21" i="54"/>
  <c r="CK21" i="54"/>
  <c r="CJ21" i="54"/>
  <c r="CI21" i="54"/>
  <c r="CF21" i="54"/>
  <c r="CA21" i="54"/>
  <c r="BT21" i="54"/>
  <c r="BO21" i="54"/>
  <c r="BH21" i="54"/>
  <c r="BC21" i="54"/>
  <c r="AV21" i="54"/>
  <c r="AQ21" i="54"/>
  <c r="AJ21" i="54"/>
  <c r="AE21" i="54"/>
  <c r="X21" i="54"/>
  <c r="S21" i="54"/>
  <c r="L21" i="54"/>
  <c r="G21" i="54"/>
  <c r="CQ20" i="54"/>
  <c r="CP20" i="54"/>
  <c r="CO20" i="54"/>
  <c r="CN20" i="54"/>
  <c r="CL20" i="54"/>
  <c r="CK20" i="54"/>
  <c r="CJ20" i="54"/>
  <c r="CI20" i="54"/>
  <c r="CF20" i="54"/>
  <c r="CA20" i="54"/>
  <c r="BT20" i="54"/>
  <c r="BO20" i="54"/>
  <c r="BH20" i="54"/>
  <c r="BC20" i="54"/>
  <c r="AV20" i="54"/>
  <c r="AQ20" i="54"/>
  <c r="AJ20" i="54"/>
  <c r="AE20" i="54"/>
  <c r="AK20" i="54" s="1"/>
  <c r="X20" i="54"/>
  <c r="S20" i="54"/>
  <c r="L20" i="54"/>
  <c r="G20" i="54"/>
  <c r="CE19" i="54"/>
  <c r="CE22" i="54" s="1"/>
  <c r="CD19" i="54"/>
  <c r="CD22" i="54" s="1"/>
  <c r="CC19" i="54"/>
  <c r="CC22" i="54" s="1"/>
  <c r="CB19" i="54"/>
  <c r="CB22" i="54" s="1"/>
  <c r="BZ19" i="54"/>
  <c r="BZ22" i="54" s="1"/>
  <c r="BY19" i="54"/>
  <c r="BY22" i="54" s="1"/>
  <c r="BX19" i="54"/>
  <c r="BX22" i="54" s="1"/>
  <c r="BW19" i="54"/>
  <c r="BW22" i="54" s="1"/>
  <c r="BS19" i="54"/>
  <c r="BS22" i="54" s="1"/>
  <c r="BR19" i="54"/>
  <c r="BR22" i="54" s="1"/>
  <c r="BQ19" i="54"/>
  <c r="BQ22" i="54" s="1"/>
  <c r="BP19" i="54"/>
  <c r="BP22" i="54" s="1"/>
  <c r="BN19" i="54"/>
  <c r="BN22" i="54" s="1"/>
  <c r="BM19" i="54"/>
  <c r="BM22" i="54" s="1"/>
  <c r="BL19" i="54"/>
  <c r="BL22" i="54" s="1"/>
  <c r="BK19" i="54"/>
  <c r="BK22" i="54" s="1"/>
  <c r="BG19" i="54"/>
  <c r="BG22" i="54" s="1"/>
  <c r="BF19" i="54"/>
  <c r="BF22" i="54" s="1"/>
  <c r="BE19" i="54"/>
  <c r="BE22" i="54" s="1"/>
  <c r="BD19" i="54"/>
  <c r="BD22" i="54" s="1"/>
  <c r="BB19" i="54"/>
  <c r="BB22" i="54" s="1"/>
  <c r="BA19" i="54"/>
  <c r="BA22" i="54" s="1"/>
  <c r="AZ19" i="54"/>
  <c r="AZ22" i="54" s="1"/>
  <c r="AY19" i="54"/>
  <c r="AY22" i="54" s="1"/>
  <c r="AU19" i="54"/>
  <c r="AU22" i="54" s="1"/>
  <c r="AT19" i="54"/>
  <c r="AT22" i="54" s="1"/>
  <c r="AS19" i="54"/>
  <c r="AS22" i="54" s="1"/>
  <c r="AR19" i="54"/>
  <c r="AR22" i="54" s="1"/>
  <c r="AP19" i="54"/>
  <c r="AP22" i="54" s="1"/>
  <c r="AO19" i="54"/>
  <c r="AO22" i="54" s="1"/>
  <c r="AN19" i="54"/>
  <c r="AN22" i="54" s="1"/>
  <c r="AM19" i="54"/>
  <c r="AM22" i="54" s="1"/>
  <c r="AI19" i="54"/>
  <c r="AI22" i="54" s="1"/>
  <c r="AH19" i="54"/>
  <c r="AH22" i="54" s="1"/>
  <c r="AG19" i="54"/>
  <c r="AF19" i="54"/>
  <c r="AD19" i="54"/>
  <c r="AD22" i="54" s="1"/>
  <c r="AC19" i="54"/>
  <c r="AC22" i="54" s="1"/>
  <c r="AB19" i="54"/>
  <c r="AB22" i="54" s="1"/>
  <c r="AA19" i="54"/>
  <c r="AA22" i="54" s="1"/>
  <c r="W19" i="54"/>
  <c r="W22" i="54" s="1"/>
  <c r="V19" i="54"/>
  <c r="V22" i="54" s="1"/>
  <c r="U19" i="54"/>
  <c r="U22" i="54" s="1"/>
  <c r="T19" i="54"/>
  <c r="T22" i="54" s="1"/>
  <c r="R19" i="54"/>
  <c r="R22" i="54" s="1"/>
  <c r="Q19" i="54"/>
  <c r="Q22" i="54" s="1"/>
  <c r="P19" i="54"/>
  <c r="P22" i="54" s="1"/>
  <c r="O19" i="54"/>
  <c r="K19" i="54"/>
  <c r="K22" i="54" s="1"/>
  <c r="J19" i="54"/>
  <c r="J22" i="54" s="1"/>
  <c r="I19" i="54"/>
  <c r="I22" i="54" s="1"/>
  <c r="H19" i="54"/>
  <c r="H22" i="54" s="1"/>
  <c r="F19" i="54"/>
  <c r="F22" i="54" s="1"/>
  <c r="E19" i="54"/>
  <c r="E22" i="54" s="1"/>
  <c r="D19" i="54"/>
  <c r="D22" i="54" s="1"/>
  <c r="C19" i="54"/>
  <c r="C22" i="54" s="1"/>
  <c r="CQ18" i="54"/>
  <c r="CP18" i="54"/>
  <c r="CO18" i="54"/>
  <c r="CN18" i="54"/>
  <c r="CL18" i="54"/>
  <c r="CK18" i="54"/>
  <c r="CJ18" i="54"/>
  <c r="CI18" i="54"/>
  <c r="CF18" i="54"/>
  <c r="CA18" i="54"/>
  <c r="BT18" i="54"/>
  <c r="BO18" i="54"/>
  <c r="BH18" i="54"/>
  <c r="BC18" i="54"/>
  <c r="AV18" i="54"/>
  <c r="AQ18" i="54"/>
  <c r="AJ18" i="54"/>
  <c r="AE18" i="54"/>
  <c r="X18" i="54"/>
  <c r="S18" i="54"/>
  <c r="L18" i="54"/>
  <c r="G18" i="54"/>
  <c r="CQ17" i="54"/>
  <c r="CP17" i="54"/>
  <c r="CO17" i="54"/>
  <c r="CN17" i="54"/>
  <c r="CL17" i="54"/>
  <c r="CK17" i="54"/>
  <c r="CJ17" i="54"/>
  <c r="CI17" i="54"/>
  <c r="CF17" i="54"/>
  <c r="CA17" i="54"/>
  <c r="BT17" i="54"/>
  <c r="BO17" i="54"/>
  <c r="BH17" i="54"/>
  <c r="BC17" i="54"/>
  <c r="AV17" i="54"/>
  <c r="AQ17" i="54"/>
  <c r="AJ17" i="54"/>
  <c r="AE17" i="54"/>
  <c r="X17" i="54"/>
  <c r="S17" i="54"/>
  <c r="L17" i="54"/>
  <c r="G17" i="54"/>
  <c r="CQ16" i="54"/>
  <c r="CP16" i="54"/>
  <c r="CO16" i="54"/>
  <c r="CN16" i="54"/>
  <c r="CL16" i="54"/>
  <c r="CK16" i="54"/>
  <c r="CJ16" i="54"/>
  <c r="CI16" i="54"/>
  <c r="CF16" i="54"/>
  <c r="CA16" i="54"/>
  <c r="BT16" i="54"/>
  <c r="BO16" i="54"/>
  <c r="BH16" i="54"/>
  <c r="BC16" i="54"/>
  <c r="AV16" i="54"/>
  <c r="AQ16" i="54"/>
  <c r="AJ16" i="54"/>
  <c r="AE16" i="54"/>
  <c r="X16" i="54"/>
  <c r="S16" i="54"/>
  <c r="L16" i="54"/>
  <c r="G16" i="54"/>
  <c r="CQ15" i="54"/>
  <c r="CP15" i="54"/>
  <c r="CO15" i="54"/>
  <c r="CN15" i="54"/>
  <c r="CL15" i="54"/>
  <c r="CK15" i="54"/>
  <c r="CJ15" i="54"/>
  <c r="CI15" i="54"/>
  <c r="CF15" i="54"/>
  <c r="CA15" i="54"/>
  <c r="BT15" i="54"/>
  <c r="BO15" i="54"/>
  <c r="BH15" i="54"/>
  <c r="BC15" i="54"/>
  <c r="AV15" i="54"/>
  <c r="AQ15" i="54"/>
  <c r="AJ15" i="54"/>
  <c r="AE15" i="54"/>
  <c r="X15" i="54"/>
  <c r="S15" i="54"/>
  <c r="L15" i="54"/>
  <c r="G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J13" i="54"/>
  <c r="I13" i="54"/>
  <c r="H13" i="54"/>
  <c r="F13" i="54"/>
  <c r="E13" i="54"/>
  <c r="D13" i="54"/>
  <c r="C13" i="54"/>
  <c r="CE65" i="53"/>
  <c r="CD65" i="53"/>
  <c r="CC65" i="53"/>
  <c r="CB65" i="53"/>
  <c r="BZ65" i="53"/>
  <c r="BY65" i="53"/>
  <c r="BX65" i="53"/>
  <c r="BW65" i="53"/>
  <c r="BS65" i="53"/>
  <c r="BR65" i="53"/>
  <c r="BQ65" i="53"/>
  <c r="BP65" i="53"/>
  <c r="BN65" i="53"/>
  <c r="BM65" i="53"/>
  <c r="BL65" i="53"/>
  <c r="BK65" i="53"/>
  <c r="BG65" i="53"/>
  <c r="BF65" i="53"/>
  <c r="BE65" i="53"/>
  <c r="BD65" i="53"/>
  <c r="BB65" i="53"/>
  <c r="BA65" i="53"/>
  <c r="AZ65" i="53"/>
  <c r="AY65" i="53"/>
  <c r="AU65" i="53"/>
  <c r="AT65" i="53"/>
  <c r="AS65" i="53"/>
  <c r="AR65" i="53"/>
  <c r="AP65" i="53"/>
  <c r="AO65" i="53"/>
  <c r="AN65" i="53"/>
  <c r="AM65" i="53"/>
  <c r="AI65" i="53"/>
  <c r="AH65" i="53"/>
  <c r="AG65" i="53"/>
  <c r="AF65" i="53"/>
  <c r="AD65" i="53"/>
  <c r="AC65" i="53"/>
  <c r="AB65" i="53"/>
  <c r="AA65" i="53"/>
  <c r="W65" i="53"/>
  <c r="V65" i="53"/>
  <c r="U65" i="53"/>
  <c r="T65" i="53"/>
  <c r="R65" i="53"/>
  <c r="Q65" i="53"/>
  <c r="P65" i="53"/>
  <c r="O65" i="53"/>
  <c r="K65" i="53"/>
  <c r="J65" i="53"/>
  <c r="I65" i="53"/>
  <c r="H65" i="53"/>
  <c r="F65" i="53"/>
  <c r="E65" i="53"/>
  <c r="D65" i="53"/>
  <c r="C65" i="53"/>
  <c r="CQ63" i="53"/>
  <c r="CP63" i="53"/>
  <c r="CO63" i="53"/>
  <c r="CN63" i="53"/>
  <c r="CL63" i="53"/>
  <c r="CK63" i="53"/>
  <c r="CJ63" i="53"/>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H62" i="53"/>
  <c r="BC62" i="53"/>
  <c r="AV62" i="53"/>
  <c r="AQ62" i="53"/>
  <c r="AJ62" i="53"/>
  <c r="AE62" i="53"/>
  <c r="X62" i="53"/>
  <c r="S62" i="53"/>
  <c r="L62" i="53"/>
  <c r="G62" i="53"/>
  <c r="CQ61" i="53"/>
  <c r="CP61" i="53"/>
  <c r="CO61" i="53"/>
  <c r="CN61" i="53"/>
  <c r="CL61" i="53"/>
  <c r="CK61" i="53"/>
  <c r="CJ61" i="53"/>
  <c r="CI61" i="53"/>
  <c r="CF61" i="53"/>
  <c r="CA61" i="53"/>
  <c r="BT61" i="53"/>
  <c r="BO61" i="53"/>
  <c r="BH61" i="53"/>
  <c r="BC61" i="53"/>
  <c r="AV61" i="53"/>
  <c r="AQ61" i="53"/>
  <c r="AJ61" i="53"/>
  <c r="AE61" i="53"/>
  <c r="X61" i="53"/>
  <c r="S61" i="53"/>
  <c r="L61" i="53"/>
  <c r="G61" i="53"/>
  <c r="CQ60" i="53"/>
  <c r="CP60" i="53"/>
  <c r="CO60" i="53"/>
  <c r="CN60" i="53"/>
  <c r="CL60" i="53"/>
  <c r="CK60" i="53"/>
  <c r="CJ60" i="53"/>
  <c r="CI60" i="53"/>
  <c r="CF60" i="53"/>
  <c r="CA60" i="53"/>
  <c r="BT60" i="53"/>
  <c r="BO60" i="53"/>
  <c r="BH60" i="53"/>
  <c r="BC60" i="53"/>
  <c r="AV60" i="53"/>
  <c r="AQ60" i="53"/>
  <c r="AJ60" i="53"/>
  <c r="AE60" i="53"/>
  <c r="X60" i="53"/>
  <c r="S60" i="53"/>
  <c r="L60" i="53"/>
  <c r="G60" i="53"/>
  <c r="CQ59" i="53"/>
  <c r="CP59" i="53"/>
  <c r="CO59" i="53"/>
  <c r="CN59" i="53"/>
  <c r="CL59" i="53"/>
  <c r="CK59" i="53"/>
  <c r="CJ59" i="53"/>
  <c r="CI59" i="53"/>
  <c r="CF59" i="53"/>
  <c r="CA59" i="53"/>
  <c r="BT59" i="53"/>
  <c r="BO59" i="53"/>
  <c r="BH59" i="53"/>
  <c r="BC59" i="53"/>
  <c r="AV59" i="53"/>
  <c r="AQ59" i="53"/>
  <c r="AJ59" i="53"/>
  <c r="AE59" i="53"/>
  <c r="X59" i="53"/>
  <c r="S59" i="53"/>
  <c r="L59" i="53"/>
  <c r="G59" i="53"/>
  <c r="CQ58" i="53"/>
  <c r="CP58" i="53"/>
  <c r="CO58" i="53"/>
  <c r="CN58" i="53"/>
  <c r="CL58" i="53"/>
  <c r="CK58" i="53"/>
  <c r="CJ58" i="53"/>
  <c r="CI58" i="53"/>
  <c r="CF58" i="53"/>
  <c r="CA58" i="53"/>
  <c r="BT58" i="53"/>
  <c r="BO58" i="53"/>
  <c r="BH58" i="53"/>
  <c r="BC58" i="53"/>
  <c r="AV58" i="53"/>
  <c r="AQ58" i="53"/>
  <c r="AJ58" i="53"/>
  <c r="AE58" i="53"/>
  <c r="X58" i="53"/>
  <c r="S58" i="53"/>
  <c r="L58" i="53"/>
  <c r="G58" i="53"/>
  <c r="CQ57" i="53"/>
  <c r="CP57" i="53"/>
  <c r="CO57" i="53"/>
  <c r="CN57" i="53"/>
  <c r="CL57" i="53"/>
  <c r="CK57" i="53"/>
  <c r="CJ57" i="53"/>
  <c r="CI57" i="53"/>
  <c r="CF57" i="53"/>
  <c r="CA57" i="53"/>
  <c r="BT57" i="53"/>
  <c r="BO57" i="53"/>
  <c r="BH57" i="53"/>
  <c r="BC57" i="53"/>
  <c r="AV57" i="53"/>
  <c r="AQ57" i="53"/>
  <c r="AJ57" i="53"/>
  <c r="AE57" i="53"/>
  <c r="X57" i="53"/>
  <c r="S57" i="53"/>
  <c r="L57" i="53"/>
  <c r="G57" i="53"/>
  <c r="CQ56" i="53"/>
  <c r="CP56" i="53"/>
  <c r="CO56" i="53"/>
  <c r="CN56" i="53"/>
  <c r="CL56" i="53"/>
  <c r="CK56" i="53"/>
  <c r="CJ56" i="53"/>
  <c r="CI56" i="53"/>
  <c r="CF56" i="53"/>
  <c r="CA56" i="53"/>
  <c r="BT56" i="53"/>
  <c r="BO56" i="53"/>
  <c r="BH56" i="53"/>
  <c r="BC56" i="53"/>
  <c r="AV56" i="53"/>
  <c r="AQ56" i="53"/>
  <c r="AJ56" i="53"/>
  <c r="AE56" i="53"/>
  <c r="X56" i="53"/>
  <c r="S56" i="53"/>
  <c r="L56" i="53"/>
  <c r="G56" i="53"/>
  <c r="CQ55" i="53"/>
  <c r="CP55" i="53"/>
  <c r="CO55" i="53"/>
  <c r="CN55" i="53"/>
  <c r="CL55" i="53"/>
  <c r="CK55" i="53"/>
  <c r="CJ55" i="53"/>
  <c r="CI55" i="53"/>
  <c r="CF55" i="53"/>
  <c r="CA55" i="53"/>
  <c r="BT55" i="53"/>
  <c r="BO55" i="53"/>
  <c r="BH55" i="53"/>
  <c r="BC55" i="53"/>
  <c r="AV55" i="53"/>
  <c r="AQ55" i="53"/>
  <c r="AJ55" i="53"/>
  <c r="AE55" i="53"/>
  <c r="X55" i="53"/>
  <c r="S55" i="53"/>
  <c r="L55" i="53"/>
  <c r="G55" i="53"/>
  <c r="CQ54" i="53"/>
  <c r="CP54" i="53"/>
  <c r="CO54" i="53"/>
  <c r="CN54" i="53"/>
  <c r="CL54" i="53"/>
  <c r="CK54" i="53"/>
  <c r="CJ54" i="53"/>
  <c r="CI54" i="53"/>
  <c r="CF54" i="53"/>
  <c r="CA54" i="53"/>
  <c r="BT54" i="53"/>
  <c r="BO54" i="53"/>
  <c r="BH54" i="53"/>
  <c r="BC54" i="53"/>
  <c r="AV54" i="53"/>
  <c r="AQ54" i="53"/>
  <c r="AJ54" i="53"/>
  <c r="AE54" i="53"/>
  <c r="X54" i="53"/>
  <c r="S54" i="53"/>
  <c r="L54" i="53"/>
  <c r="G54" i="53"/>
  <c r="CQ53" i="53"/>
  <c r="CP53" i="53"/>
  <c r="CO53" i="53"/>
  <c r="CN53" i="53"/>
  <c r="CL53" i="53"/>
  <c r="CK53" i="53"/>
  <c r="CJ53" i="53"/>
  <c r="CI53" i="53"/>
  <c r="CF53" i="53"/>
  <c r="CA53" i="53"/>
  <c r="BT53" i="53"/>
  <c r="BO53" i="53"/>
  <c r="BH53" i="53"/>
  <c r="BC53" i="53"/>
  <c r="AV53" i="53"/>
  <c r="AQ53" i="53"/>
  <c r="AJ53" i="53"/>
  <c r="AE53" i="53"/>
  <c r="X53" i="53"/>
  <c r="S53" i="53"/>
  <c r="L53" i="53"/>
  <c r="G53" i="53"/>
  <c r="CQ52" i="53"/>
  <c r="CP52" i="53"/>
  <c r="CO52" i="53"/>
  <c r="CN52" i="53"/>
  <c r="CL52" i="53"/>
  <c r="CK52" i="53"/>
  <c r="CJ52" i="53"/>
  <c r="CI52" i="53"/>
  <c r="CF52" i="53"/>
  <c r="CA52" i="53"/>
  <c r="BT52" i="53"/>
  <c r="BO52" i="53"/>
  <c r="BH52" i="53"/>
  <c r="BC52" i="53"/>
  <c r="AV52" i="53"/>
  <c r="AQ52" i="53"/>
  <c r="AJ52" i="53"/>
  <c r="AE52" i="53"/>
  <c r="X52" i="53"/>
  <c r="S52" i="53"/>
  <c r="L52" i="53"/>
  <c r="G52" i="53"/>
  <c r="CQ51" i="53"/>
  <c r="CP51" i="53"/>
  <c r="CO51" i="53"/>
  <c r="CN51" i="53"/>
  <c r="CL51" i="53"/>
  <c r="CK51" i="53"/>
  <c r="CJ51" i="53"/>
  <c r="CI51" i="53"/>
  <c r="CF51" i="53"/>
  <c r="CA51" i="53"/>
  <c r="BT51" i="53"/>
  <c r="BO51" i="53"/>
  <c r="BH51" i="53"/>
  <c r="BC51" i="53"/>
  <c r="AV51" i="53"/>
  <c r="AQ51" i="53"/>
  <c r="AJ51" i="53"/>
  <c r="AE51" i="53"/>
  <c r="X51" i="53"/>
  <c r="S51" i="53"/>
  <c r="Y51" i="53" s="1"/>
  <c r="L51" i="53"/>
  <c r="G51" i="53"/>
  <c r="CQ50" i="53"/>
  <c r="CP50" i="53"/>
  <c r="CO50" i="53"/>
  <c r="CN50" i="53"/>
  <c r="CL50" i="53"/>
  <c r="CK50" i="53"/>
  <c r="CJ50" i="53"/>
  <c r="CI50" i="53"/>
  <c r="CF50" i="53"/>
  <c r="CA50" i="53"/>
  <c r="BT50" i="53"/>
  <c r="BO50" i="53"/>
  <c r="BH50" i="53"/>
  <c r="BC50" i="53"/>
  <c r="AV50" i="53"/>
  <c r="AQ50" i="53"/>
  <c r="AJ50" i="53"/>
  <c r="AE50" i="53"/>
  <c r="X50" i="53"/>
  <c r="S50" i="53"/>
  <c r="L50" i="53"/>
  <c r="G50" i="53"/>
  <c r="CQ49" i="53"/>
  <c r="CP49" i="53"/>
  <c r="CO49" i="53"/>
  <c r="CN49" i="53"/>
  <c r="CL49" i="53"/>
  <c r="CK49" i="53"/>
  <c r="CJ49" i="53"/>
  <c r="CI49" i="53"/>
  <c r="CF49" i="53"/>
  <c r="CA49" i="53"/>
  <c r="BT49" i="53"/>
  <c r="BO49" i="53"/>
  <c r="BH49" i="53"/>
  <c r="BC49" i="53"/>
  <c r="AV49" i="53"/>
  <c r="AQ49" i="53"/>
  <c r="AJ49" i="53"/>
  <c r="AE49" i="53"/>
  <c r="X49" i="53"/>
  <c r="S49" i="53"/>
  <c r="L49" i="53"/>
  <c r="G49" i="53"/>
  <c r="CQ48" i="53"/>
  <c r="CP48" i="53"/>
  <c r="CO48" i="53"/>
  <c r="CN48" i="53"/>
  <c r="CL48" i="53"/>
  <c r="CK48" i="53"/>
  <c r="CJ48" i="53"/>
  <c r="CI48" i="53"/>
  <c r="CF48" i="53"/>
  <c r="CA48" i="53"/>
  <c r="BT48" i="53"/>
  <c r="BO48" i="53"/>
  <c r="BH48" i="53"/>
  <c r="BC48" i="53"/>
  <c r="AV48" i="53"/>
  <c r="AQ48" i="53"/>
  <c r="AJ48" i="53"/>
  <c r="AE48" i="53"/>
  <c r="X48" i="53"/>
  <c r="S48" i="53"/>
  <c r="L48" i="53"/>
  <c r="G48" i="53"/>
  <c r="CQ47" i="53"/>
  <c r="CP47" i="53"/>
  <c r="CO47" i="53"/>
  <c r="CN47" i="53"/>
  <c r="CL47" i="53"/>
  <c r="CK47" i="53"/>
  <c r="CJ47" i="53"/>
  <c r="CI47" i="53"/>
  <c r="CF47" i="53"/>
  <c r="CA47" i="53"/>
  <c r="BT47" i="53"/>
  <c r="BO47" i="53"/>
  <c r="BH47" i="53"/>
  <c r="BC47" i="53"/>
  <c r="AV47" i="53"/>
  <c r="AQ47" i="53"/>
  <c r="AJ47" i="53"/>
  <c r="AE47" i="53"/>
  <c r="X47" i="53"/>
  <c r="S47" i="53"/>
  <c r="L47" i="53"/>
  <c r="G47" i="53"/>
  <c r="CQ46" i="53"/>
  <c r="CP46" i="53"/>
  <c r="CO46" i="53"/>
  <c r="CN46" i="53"/>
  <c r="CL46" i="53"/>
  <c r="CK46" i="53"/>
  <c r="CJ46" i="53"/>
  <c r="CI46" i="53"/>
  <c r="CF46" i="53"/>
  <c r="CA46" i="53"/>
  <c r="BT46" i="53"/>
  <c r="BO46" i="53"/>
  <c r="BH46" i="53"/>
  <c r="BC46" i="53"/>
  <c r="AV46" i="53"/>
  <c r="AQ46" i="53"/>
  <c r="AJ46" i="53"/>
  <c r="AE46" i="53"/>
  <c r="X46" i="53"/>
  <c r="S46" i="53"/>
  <c r="L46" i="53"/>
  <c r="G46" i="53"/>
  <c r="CQ45" i="53"/>
  <c r="CP45" i="53"/>
  <c r="CO45" i="53"/>
  <c r="CN45" i="53"/>
  <c r="CL45" i="53"/>
  <c r="CK45" i="53"/>
  <c r="CJ45" i="53"/>
  <c r="CI45" i="53"/>
  <c r="CF45" i="53"/>
  <c r="CA45" i="53"/>
  <c r="BT45" i="53"/>
  <c r="BO45" i="53"/>
  <c r="BH45" i="53"/>
  <c r="BC45" i="53"/>
  <c r="AV45" i="53"/>
  <c r="AQ45" i="53"/>
  <c r="AJ45" i="53"/>
  <c r="AE45" i="53"/>
  <c r="X45" i="53"/>
  <c r="S45" i="53"/>
  <c r="L45" i="53"/>
  <c r="G45" i="53"/>
  <c r="CQ44" i="53"/>
  <c r="CP44" i="53"/>
  <c r="CO44" i="53"/>
  <c r="CN44" i="53"/>
  <c r="CL44" i="53"/>
  <c r="CK44" i="53"/>
  <c r="CJ44" i="53"/>
  <c r="CI44" i="53"/>
  <c r="CF44" i="53"/>
  <c r="CA44" i="53"/>
  <c r="BT44" i="53"/>
  <c r="BO44" i="53"/>
  <c r="BH44" i="53"/>
  <c r="BC44" i="53"/>
  <c r="AV44" i="53"/>
  <c r="AQ44" i="53"/>
  <c r="AJ44" i="53"/>
  <c r="AE44" i="53"/>
  <c r="X44" i="53"/>
  <c r="S44" i="53"/>
  <c r="L44" i="53"/>
  <c r="G44" i="53"/>
  <c r="CQ43" i="53"/>
  <c r="CP43" i="53"/>
  <c r="CO43" i="53"/>
  <c r="CN43" i="53"/>
  <c r="CL43" i="53"/>
  <c r="CK43" i="53"/>
  <c r="CJ43" i="53"/>
  <c r="CI43" i="53"/>
  <c r="CF43" i="53"/>
  <c r="CA43" i="53"/>
  <c r="BT43" i="53"/>
  <c r="BO43" i="53"/>
  <c r="BH43" i="53"/>
  <c r="BC43" i="53"/>
  <c r="AV43" i="53"/>
  <c r="AQ43" i="53"/>
  <c r="AJ43" i="53"/>
  <c r="AE43" i="53"/>
  <c r="X43" i="53"/>
  <c r="S43" i="53"/>
  <c r="L43" i="53"/>
  <c r="G43" i="53"/>
  <c r="CQ42" i="53"/>
  <c r="CP42" i="53"/>
  <c r="CO42" i="53"/>
  <c r="CN42" i="53"/>
  <c r="CL42" i="53"/>
  <c r="CK42" i="53"/>
  <c r="CJ42" i="53"/>
  <c r="CI42" i="53"/>
  <c r="CF42" i="53"/>
  <c r="CA42" i="53"/>
  <c r="BT42" i="53"/>
  <c r="BO42" i="53"/>
  <c r="BH42" i="53"/>
  <c r="BC42" i="53"/>
  <c r="AV42" i="53"/>
  <c r="AQ42" i="53"/>
  <c r="AJ42" i="53"/>
  <c r="AE42" i="53"/>
  <c r="X42" i="53"/>
  <c r="S42" i="53"/>
  <c r="L42" i="53"/>
  <c r="G42" i="53"/>
  <c r="CQ41" i="53"/>
  <c r="CP41" i="53"/>
  <c r="CO41" i="53"/>
  <c r="CN41" i="53"/>
  <c r="CL41" i="53"/>
  <c r="CK41" i="53"/>
  <c r="CJ41" i="53"/>
  <c r="CI41" i="53"/>
  <c r="CF41" i="53"/>
  <c r="CA41" i="53"/>
  <c r="BT41" i="53"/>
  <c r="BO41" i="53"/>
  <c r="BH41" i="53"/>
  <c r="BC41" i="53"/>
  <c r="AV41" i="53"/>
  <c r="AQ41" i="53"/>
  <c r="AJ41" i="53"/>
  <c r="AE41" i="53"/>
  <c r="X41" i="53"/>
  <c r="S41" i="53"/>
  <c r="L41" i="53"/>
  <c r="G41" i="53"/>
  <c r="CQ40" i="53"/>
  <c r="CP40" i="53"/>
  <c r="CO40" i="53"/>
  <c r="CN40" i="53"/>
  <c r="CL40" i="53"/>
  <c r="CK40" i="53"/>
  <c r="CJ40" i="53"/>
  <c r="CI40" i="53"/>
  <c r="CF40" i="53"/>
  <c r="CA40" i="53"/>
  <c r="BT40" i="53"/>
  <c r="BO40" i="53"/>
  <c r="BH40" i="53"/>
  <c r="BC40" i="53"/>
  <c r="AV40" i="53"/>
  <c r="AQ40" i="53"/>
  <c r="AJ40" i="53"/>
  <c r="AE40" i="53"/>
  <c r="X40" i="53"/>
  <c r="S40" i="53"/>
  <c r="L40" i="53"/>
  <c r="G40" i="53"/>
  <c r="CQ39" i="53"/>
  <c r="CP39" i="53"/>
  <c r="CO39" i="53"/>
  <c r="CN39" i="53"/>
  <c r="CL39" i="53"/>
  <c r="CK39" i="53"/>
  <c r="CJ39" i="53"/>
  <c r="CI39" i="53"/>
  <c r="CF39" i="53"/>
  <c r="CA39" i="53"/>
  <c r="BT39" i="53"/>
  <c r="BO39" i="53"/>
  <c r="BH39" i="53"/>
  <c r="BC39" i="53"/>
  <c r="AV39" i="53"/>
  <c r="AQ39" i="53"/>
  <c r="AJ39" i="53"/>
  <c r="AE39" i="53"/>
  <c r="X39" i="53"/>
  <c r="S39" i="53"/>
  <c r="L39" i="53"/>
  <c r="G39" i="53"/>
  <c r="CQ38" i="53"/>
  <c r="CP38" i="53"/>
  <c r="CO38" i="53"/>
  <c r="CN38" i="53"/>
  <c r="CL38" i="53"/>
  <c r="CK38" i="53"/>
  <c r="CJ38" i="53"/>
  <c r="CI38" i="53"/>
  <c r="CF38" i="53"/>
  <c r="CA38" i="53"/>
  <c r="BT38" i="53"/>
  <c r="BO38" i="53"/>
  <c r="BH38" i="53"/>
  <c r="BC38" i="53"/>
  <c r="AV38" i="53"/>
  <c r="AQ38" i="53"/>
  <c r="AJ38" i="53"/>
  <c r="AE38" i="53"/>
  <c r="X38" i="53"/>
  <c r="S38" i="53"/>
  <c r="L38" i="53"/>
  <c r="G38" i="53"/>
  <c r="CQ37" i="53"/>
  <c r="CP37" i="53"/>
  <c r="CO37" i="53"/>
  <c r="CN37" i="53"/>
  <c r="CL37" i="53"/>
  <c r="CK37" i="53"/>
  <c r="CJ37" i="53"/>
  <c r="CI37" i="53"/>
  <c r="CF37" i="53"/>
  <c r="CA37" i="53"/>
  <c r="BT37" i="53"/>
  <c r="BO37" i="53"/>
  <c r="BH37" i="53"/>
  <c r="BC37" i="53"/>
  <c r="AV37" i="53"/>
  <c r="AQ37" i="53"/>
  <c r="AJ37" i="53"/>
  <c r="AE37" i="53"/>
  <c r="X37" i="53"/>
  <c r="S37" i="53"/>
  <c r="L37" i="53"/>
  <c r="G37" i="53"/>
  <c r="CQ36" i="53"/>
  <c r="CP36" i="53"/>
  <c r="CO36" i="53"/>
  <c r="CN36" i="53"/>
  <c r="CL36" i="53"/>
  <c r="CK36" i="53"/>
  <c r="CJ36" i="53"/>
  <c r="CI36" i="53"/>
  <c r="CF36" i="53"/>
  <c r="CA36" i="53"/>
  <c r="BT36" i="53"/>
  <c r="BO36" i="53"/>
  <c r="BH36" i="53"/>
  <c r="BC36" i="53"/>
  <c r="AV36" i="53"/>
  <c r="AQ36" i="53"/>
  <c r="AJ36" i="53"/>
  <c r="AE36" i="53"/>
  <c r="X36" i="53"/>
  <c r="S36" i="53"/>
  <c r="L36" i="53"/>
  <c r="G36" i="53"/>
  <c r="CQ35" i="53"/>
  <c r="CP35" i="53"/>
  <c r="CO35" i="53"/>
  <c r="CN35" i="53"/>
  <c r="CL35" i="53"/>
  <c r="CK35" i="53"/>
  <c r="CJ35" i="53"/>
  <c r="CI35" i="53"/>
  <c r="CF35" i="53"/>
  <c r="CA35" i="53"/>
  <c r="BT35" i="53"/>
  <c r="BO35" i="53"/>
  <c r="BH35" i="53"/>
  <c r="BC35" i="53"/>
  <c r="AV35" i="53"/>
  <c r="AQ35" i="53"/>
  <c r="AJ35" i="53"/>
  <c r="AE35" i="53"/>
  <c r="X35" i="53"/>
  <c r="S35" i="53"/>
  <c r="L35" i="53"/>
  <c r="G35" i="53"/>
  <c r="CQ34" i="53"/>
  <c r="CP34" i="53"/>
  <c r="CO34" i="53"/>
  <c r="CN34" i="53"/>
  <c r="CL34" i="53"/>
  <c r="CK34" i="53"/>
  <c r="CJ34" i="53"/>
  <c r="CI34" i="53"/>
  <c r="CF34" i="53"/>
  <c r="CA34" i="53"/>
  <c r="BT34" i="53"/>
  <c r="BO34" i="53"/>
  <c r="BH34" i="53"/>
  <c r="BC34" i="53"/>
  <c r="AV34" i="53"/>
  <c r="AQ34" i="53"/>
  <c r="AJ34" i="53"/>
  <c r="AE34" i="53"/>
  <c r="X34" i="53"/>
  <c r="S34" i="53"/>
  <c r="L34" i="53"/>
  <c r="G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I29" i="53"/>
  <c r="H29" i="53"/>
  <c r="F29" i="53"/>
  <c r="E29" i="53"/>
  <c r="D29" i="53"/>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K27" i="53"/>
  <c r="CJ27" i="53"/>
  <c r="CI27" i="53"/>
  <c r="CF27" i="53"/>
  <c r="CA27" i="53"/>
  <c r="BT27" i="53"/>
  <c r="BO27" i="53"/>
  <c r="BH27" i="53"/>
  <c r="BC27" i="53"/>
  <c r="AV27" i="53"/>
  <c r="AQ27" i="53"/>
  <c r="AJ27" i="53"/>
  <c r="AE27" i="53"/>
  <c r="X27" i="53"/>
  <c r="S27" i="53"/>
  <c r="L27" i="53"/>
  <c r="G27" i="53"/>
  <c r="CQ26" i="53"/>
  <c r="CP26" i="53"/>
  <c r="CO26" i="53"/>
  <c r="CN26" i="53"/>
  <c r="CL26" i="53"/>
  <c r="CK26" i="53"/>
  <c r="CJ26" i="53"/>
  <c r="CI26" i="53"/>
  <c r="CF26" i="53"/>
  <c r="CA26" i="53"/>
  <c r="BT26" i="53"/>
  <c r="BO26" i="53"/>
  <c r="BH26" i="53"/>
  <c r="BC26" i="53"/>
  <c r="AV26" i="53"/>
  <c r="AQ26" i="53"/>
  <c r="AJ26" i="53"/>
  <c r="AE26" i="53"/>
  <c r="X26" i="53"/>
  <c r="S26" i="53"/>
  <c r="L26" i="53"/>
  <c r="G26" i="53"/>
  <c r="CQ25" i="53"/>
  <c r="CP25" i="53"/>
  <c r="CO25" i="53"/>
  <c r="CN25" i="53"/>
  <c r="CL25" i="53"/>
  <c r="CK25" i="53"/>
  <c r="CJ25" i="53"/>
  <c r="CI25" i="53"/>
  <c r="CF25" i="53"/>
  <c r="CA25" i="53"/>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C24" i="53"/>
  <c r="AV24" i="53"/>
  <c r="AQ24" i="53"/>
  <c r="AJ24" i="53"/>
  <c r="AE24" i="53"/>
  <c r="X24" i="53"/>
  <c r="S24" i="53"/>
  <c r="L24" i="53"/>
  <c r="G24" i="53"/>
  <c r="CQ21" i="53"/>
  <c r="CP21" i="53"/>
  <c r="CO21" i="53"/>
  <c r="CN21" i="53"/>
  <c r="CL21" i="53"/>
  <c r="CK21" i="53"/>
  <c r="CJ21" i="53"/>
  <c r="CI21" i="53"/>
  <c r="CF21" i="53"/>
  <c r="CA21" i="53"/>
  <c r="BT21" i="53"/>
  <c r="BO21" i="53"/>
  <c r="BH21" i="53"/>
  <c r="BC21" i="53"/>
  <c r="AV21" i="53"/>
  <c r="AQ21" i="53"/>
  <c r="AJ21" i="53"/>
  <c r="AE21" i="53"/>
  <c r="X21" i="53"/>
  <c r="S21" i="53"/>
  <c r="L21" i="53"/>
  <c r="G21" i="53"/>
  <c r="CQ20" i="53"/>
  <c r="CP20" i="53"/>
  <c r="CO20" i="53"/>
  <c r="CN20" i="53"/>
  <c r="CL20" i="53"/>
  <c r="CK20" i="53"/>
  <c r="CJ20" i="53"/>
  <c r="CI20" i="53"/>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Z22" i="53" s="1"/>
  <c r="BY19" i="53"/>
  <c r="BY22" i="53" s="1"/>
  <c r="BX19" i="53"/>
  <c r="BX22" i="53" s="1"/>
  <c r="BW19" i="53"/>
  <c r="BS19" i="53"/>
  <c r="BS22" i="53" s="1"/>
  <c r="BR19" i="53"/>
  <c r="BR22" i="53" s="1"/>
  <c r="BQ19" i="53"/>
  <c r="BQ22" i="53" s="1"/>
  <c r="BP19" i="53"/>
  <c r="BP22" i="53" s="1"/>
  <c r="BN19" i="53"/>
  <c r="BN22" i="53" s="1"/>
  <c r="BM19" i="53"/>
  <c r="BM22" i="53" s="1"/>
  <c r="BL19" i="53"/>
  <c r="BL22" i="53" s="1"/>
  <c r="BK19" i="53"/>
  <c r="BK22" i="53" s="1"/>
  <c r="BG19" i="53"/>
  <c r="BG22" i="53" s="1"/>
  <c r="BF19" i="53"/>
  <c r="BF22" i="53" s="1"/>
  <c r="BE19" i="53"/>
  <c r="BE22" i="53" s="1"/>
  <c r="BD19" i="53"/>
  <c r="BD22" i="53" s="1"/>
  <c r="BB19" i="53"/>
  <c r="BB22" i="53" s="1"/>
  <c r="BA19" i="53"/>
  <c r="BA22" i="53" s="1"/>
  <c r="AZ19" i="53"/>
  <c r="AZ22" i="53" s="1"/>
  <c r="AY19" i="53"/>
  <c r="AY22" i="53" s="1"/>
  <c r="AU19" i="53"/>
  <c r="AU22" i="53" s="1"/>
  <c r="AT19" i="53"/>
  <c r="AT22" i="53" s="1"/>
  <c r="AS19" i="53"/>
  <c r="AS22" i="53" s="1"/>
  <c r="AR19" i="53"/>
  <c r="AR22" i="53" s="1"/>
  <c r="AP19" i="53"/>
  <c r="AP22" i="53" s="1"/>
  <c r="AO19" i="53"/>
  <c r="AO22" i="53" s="1"/>
  <c r="AN19" i="53"/>
  <c r="AN22" i="53" s="1"/>
  <c r="AM19" i="53"/>
  <c r="AM22" i="53" s="1"/>
  <c r="AI19" i="53"/>
  <c r="AI22" i="53" s="1"/>
  <c r="AH19" i="53"/>
  <c r="AH22" i="53" s="1"/>
  <c r="AG19" i="53"/>
  <c r="AF19" i="53"/>
  <c r="AF22" i="53" s="1"/>
  <c r="AD19" i="53"/>
  <c r="AD22" i="53" s="1"/>
  <c r="AC19" i="53"/>
  <c r="AC22" i="53" s="1"/>
  <c r="AB19" i="53"/>
  <c r="AB22" i="53" s="1"/>
  <c r="AA19" i="53"/>
  <c r="W19" i="53"/>
  <c r="W22" i="53" s="1"/>
  <c r="W31" i="53" s="1"/>
  <c r="V19" i="53"/>
  <c r="V22" i="53" s="1"/>
  <c r="U19" i="53"/>
  <c r="U22" i="53" s="1"/>
  <c r="T19" i="53"/>
  <c r="T22" i="53" s="1"/>
  <c r="R19" i="53"/>
  <c r="R22" i="53" s="1"/>
  <c r="Q19" i="53"/>
  <c r="Q22" i="53" s="1"/>
  <c r="P19" i="53"/>
  <c r="P22" i="53" s="1"/>
  <c r="O19" i="53"/>
  <c r="O22" i="53" s="1"/>
  <c r="K19" i="53"/>
  <c r="K22" i="53" s="1"/>
  <c r="J19" i="53"/>
  <c r="J22" i="53" s="1"/>
  <c r="I19" i="53"/>
  <c r="I22" i="53" s="1"/>
  <c r="H19" i="53"/>
  <c r="H22" i="53" s="1"/>
  <c r="F19" i="53"/>
  <c r="F22" i="53" s="1"/>
  <c r="E19" i="53"/>
  <c r="D19" i="53"/>
  <c r="C19" i="53"/>
  <c r="C22" i="53" s="1"/>
  <c r="CQ18" i="53"/>
  <c r="CP18" i="53"/>
  <c r="CO18" i="53"/>
  <c r="CN18" i="53"/>
  <c r="CL18" i="53"/>
  <c r="CK18" i="53"/>
  <c r="CJ18" i="53"/>
  <c r="CI18" i="53"/>
  <c r="CF18" i="53"/>
  <c r="CA18" i="53"/>
  <c r="BT18" i="53"/>
  <c r="BO18" i="53"/>
  <c r="BH18" i="53"/>
  <c r="BC18" i="53"/>
  <c r="AV18" i="53"/>
  <c r="AQ18" i="53"/>
  <c r="AJ18" i="53"/>
  <c r="AE18" i="53"/>
  <c r="X18" i="53"/>
  <c r="S18" i="53"/>
  <c r="L18" i="53"/>
  <c r="G18" i="53"/>
  <c r="CQ17" i="53"/>
  <c r="CP17" i="53"/>
  <c r="CO17" i="53"/>
  <c r="CN17" i="53"/>
  <c r="CL17" i="53"/>
  <c r="CK17" i="53"/>
  <c r="CJ17" i="53"/>
  <c r="CI17" i="53"/>
  <c r="CF17" i="53"/>
  <c r="CA17" i="53"/>
  <c r="BT17" i="53"/>
  <c r="BO17" i="53"/>
  <c r="BH17" i="53"/>
  <c r="BC17" i="53"/>
  <c r="AV17" i="53"/>
  <c r="AQ17" i="53"/>
  <c r="AJ17" i="53"/>
  <c r="AE17" i="53"/>
  <c r="X17" i="53"/>
  <c r="S17" i="53"/>
  <c r="L17" i="53"/>
  <c r="G17" i="53"/>
  <c r="CQ16" i="53"/>
  <c r="CP16" i="53"/>
  <c r="CO16" i="53"/>
  <c r="CN16" i="53"/>
  <c r="CL16" i="53"/>
  <c r="CK16" i="53"/>
  <c r="CJ16" i="53"/>
  <c r="CI16" i="53"/>
  <c r="CF16" i="53"/>
  <c r="CA16" i="53"/>
  <c r="BT16" i="53"/>
  <c r="BO16" i="53"/>
  <c r="BH16" i="53"/>
  <c r="BC16" i="53"/>
  <c r="AV16" i="53"/>
  <c r="AQ16" i="53"/>
  <c r="AJ16" i="53"/>
  <c r="AE16" i="53"/>
  <c r="X16" i="53"/>
  <c r="S16" i="53"/>
  <c r="L16" i="53"/>
  <c r="G16" i="53"/>
  <c r="CQ15" i="53"/>
  <c r="CP15" i="53"/>
  <c r="CO15" i="53"/>
  <c r="CN15" i="53"/>
  <c r="CL15" i="53"/>
  <c r="CK15" i="53"/>
  <c r="CJ15" i="53"/>
  <c r="CI15" i="53"/>
  <c r="CF15" i="53"/>
  <c r="CA15" i="53"/>
  <c r="BT15" i="53"/>
  <c r="BO15" i="53"/>
  <c r="BH15" i="53"/>
  <c r="BC15" i="53"/>
  <c r="AV15" i="53"/>
  <c r="AQ15" i="53"/>
  <c r="AJ15" i="53"/>
  <c r="AE15" i="53"/>
  <c r="X15" i="53"/>
  <c r="S15" i="53"/>
  <c r="L15" i="53"/>
  <c r="G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I13" i="53"/>
  <c r="H13" i="53"/>
  <c r="F13" i="53"/>
  <c r="E13" i="53"/>
  <c r="D13" i="53"/>
  <c r="C13" i="53"/>
  <c r="CE13" i="37"/>
  <c r="CD13" i="37"/>
  <c r="CC13" i="37"/>
  <c r="CB13" i="37"/>
  <c r="BZ13" i="37"/>
  <c r="BY13" i="37"/>
  <c r="BX13" i="37"/>
  <c r="BW13" i="37"/>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J13" i="37"/>
  <c r="I13" i="37"/>
  <c r="H13" i="37"/>
  <c r="F13" i="37"/>
  <c r="E13" i="37"/>
  <c r="D13" i="37"/>
  <c r="C13" i="37"/>
  <c r="CQ63" i="37"/>
  <c r="CP63" i="37"/>
  <c r="CO63" i="37"/>
  <c r="CN63" i="37"/>
  <c r="CQ62" i="37"/>
  <c r="CP62" i="37"/>
  <c r="CO62" i="37"/>
  <c r="CN62" i="37"/>
  <c r="CQ61" i="37"/>
  <c r="CP61" i="37"/>
  <c r="CO61" i="37"/>
  <c r="CN61" i="37"/>
  <c r="CQ60" i="37"/>
  <c r="CP60" i="37"/>
  <c r="CO60" i="37"/>
  <c r="CN60" i="37"/>
  <c r="CQ59" i="37"/>
  <c r="CP59" i="37"/>
  <c r="CO59" i="37"/>
  <c r="CN59" i="37"/>
  <c r="CQ58" i="37"/>
  <c r="CP58" i="37"/>
  <c r="CO58" i="37"/>
  <c r="CN58" i="37"/>
  <c r="CQ57" i="37"/>
  <c r="CP57" i="37"/>
  <c r="CO57" i="37"/>
  <c r="CN57" i="37"/>
  <c r="CQ56" i="37"/>
  <c r="CP56" i="37"/>
  <c r="CO56" i="37"/>
  <c r="CN56" i="37"/>
  <c r="CQ55" i="37"/>
  <c r="CP55" i="37"/>
  <c r="CO55" i="37"/>
  <c r="CN55" i="37"/>
  <c r="CQ54" i="37"/>
  <c r="CP54" i="37"/>
  <c r="CO54" i="37"/>
  <c r="CN54" i="37"/>
  <c r="CQ53" i="37"/>
  <c r="CP53" i="37"/>
  <c r="CO53" i="37"/>
  <c r="CN53" i="37"/>
  <c r="CQ52" i="37"/>
  <c r="CP52" i="37"/>
  <c r="CO52" i="37"/>
  <c r="CN52" i="37"/>
  <c r="CQ51" i="37"/>
  <c r="CP51" i="37"/>
  <c r="CO51" i="37"/>
  <c r="CN51" i="37"/>
  <c r="CQ50" i="37"/>
  <c r="CP50" i="37"/>
  <c r="CO50" i="37"/>
  <c r="CN50" i="37"/>
  <c r="CQ49" i="37"/>
  <c r="CP49" i="37"/>
  <c r="CO49" i="37"/>
  <c r="CN49" i="37"/>
  <c r="CQ48" i="37"/>
  <c r="CP48" i="37"/>
  <c r="CO48" i="37"/>
  <c r="CN48" i="37"/>
  <c r="CQ47" i="37"/>
  <c r="CP47" i="37"/>
  <c r="CO47" i="37"/>
  <c r="CN47" i="37"/>
  <c r="CQ46" i="37"/>
  <c r="CP46" i="37"/>
  <c r="CO46" i="37"/>
  <c r="CN46" i="37"/>
  <c r="CQ45" i="37"/>
  <c r="CP45" i="37"/>
  <c r="CO45" i="37"/>
  <c r="CN45" i="37"/>
  <c r="CQ44" i="37"/>
  <c r="CP44" i="37"/>
  <c r="CO44" i="37"/>
  <c r="CN44" i="37"/>
  <c r="CQ43" i="37"/>
  <c r="CP43" i="37"/>
  <c r="CO43" i="37"/>
  <c r="CN43" i="37"/>
  <c r="CQ42" i="37"/>
  <c r="CP42" i="37"/>
  <c r="CO42" i="37"/>
  <c r="CN42" i="37"/>
  <c r="CQ41" i="37"/>
  <c r="CP41" i="37"/>
  <c r="CO41" i="37"/>
  <c r="CN41" i="37"/>
  <c r="CQ40" i="37"/>
  <c r="CP40" i="37"/>
  <c r="CO40" i="37"/>
  <c r="CN40" i="37"/>
  <c r="CQ39" i="37"/>
  <c r="CP39" i="37"/>
  <c r="CO39" i="37"/>
  <c r="CN39" i="37"/>
  <c r="CQ38" i="37"/>
  <c r="CP38" i="37"/>
  <c r="CO38" i="37"/>
  <c r="CN38" i="37"/>
  <c r="CQ37" i="37"/>
  <c r="CP37" i="37"/>
  <c r="CO37" i="37"/>
  <c r="CN37" i="37"/>
  <c r="CQ36" i="37"/>
  <c r="CP36" i="37"/>
  <c r="CO36" i="37"/>
  <c r="CN36" i="37"/>
  <c r="CQ35" i="37"/>
  <c r="CP35" i="37"/>
  <c r="CO35" i="37"/>
  <c r="CN35" i="37"/>
  <c r="CQ34" i="37"/>
  <c r="CP34" i="37"/>
  <c r="CO34" i="37"/>
  <c r="CN34"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63" i="37"/>
  <c r="CK63" i="37"/>
  <c r="CJ63" i="37"/>
  <c r="CI63" i="37"/>
  <c r="CL62" i="37"/>
  <c r="CK62" i="37"/>
  <c r="CJ62" i="37"/>
  <c r="CI62" i="37"/>
  <c r="CL61" i="37"/>
  <c r="CK61" i="37"/>
  <c r="CJ61" i="37"/>
  <c r="CI61" i="37"/>
  <c r="CL60" i="37"/>
  <c r="CK60" i="37"/>
  <c r="CJ60" i="37"/>
  <c r="CI60" i="37"/>
  <c r="CL59" i="37"/>
  <c r="CK59" i="37"/>
  <c r="CJ59" i="37"/>
  <c r="CI59" i="37"/>
  <c r="CL58" i="37"/>
  <c r="CK58" i="37"/>
  <c r="CJ58" i="37"/>
  <c r="CI58" i="37"/>
  <c r="CL57" i="37"/>
  <c r="CK57" i="37"/>
  <c r="CJ57" i="37"/>
  <c r="CI57" i="37"/>
  <c r="CL56" i="37"/>
  <c r="CK56" i="37"/>
  <c r="CJ56" i="37"/>
  <c r="CI56" i="37"/>
  <c r="CL55" i="37"/>
  <c r="CK55" i="37"/>
  <c r="CJ55" i="37"/>
  <c r="CI55" i="37"/>
  <c r="CL54" i="37"/>
  <c r="CK54" i="37"/>
  <c r="CJ54" i="37"/>
  <c r="CI54" i="37"/>
  <c r="CL53" i="37"/>
  <c r="CK53" i="37"/>
  <c r="CJ53" i="37"/>
  <c r="CI53" i="37"/>
  <c r="CL52" i="37"/>
  <c r="CK52" i="37"/>
  <c r="CJ52" i="37"/>
  <c r="CI52" i="37"/>
  <c r="CL51" i="37"/>
  <c r="CK51" i="37"/>
  <c r="CJ51" i="37"/>
  <c r="CI51" i="37"/>
  <c r="CL50" i="37"/>
  <c r="CK50" i="37"/>
  <c r="CJ50" i="37"/>
  <c r="CI50" i="37"/>
  <c r="CL49" i="37"/>
  <c r="CK49" i="37"/>
  <c r="CJ49" i="37"/>
  <c r="CI49" i="37"/>
  <c r="CL48" i="37"/>
  <c r="CK48" i="37"/>
  <c r="CJ48" i="37"/>
  <c r="CI48" i="37"/>
  <c r="CL47" i="37"/>
  <c r="CK47" i="37"/>
  <c r="CJ47" i="37"/>
  <c r="CI47" i="37"/>
  <c r="CL46" i="37"/>
  <c r="CK46" i="37"/>
  <c r="CJ46" i="37"/>
  <c r="CI46" i="37"/>
  <c r="CL45" i="37"/>
  <c r="CK45" i="37"/>
  <c r="CJ45" i="37"/>
  <c r="CI45" i="37"/>
  <c r="CL44" i="37"/>
  <c r="CK44" i="37"/>
  <c r="CJ44" i="37"/>
  <c r="CI44" i="37"/>
  <c r="CL43" i="37"/>
  <c r="CK43" i="37"/>
  <c r="CJ43" i="37"/>
  <c r="CI43" i="37"/>
  <c r="CL42" i="37"/>
  <c r="CK42" i="37"/>
  <c r="CJ42" i="37"/>
  <c r="CI42" i="37"/>
  <c r="CL41" i="37"/>
  <c r="CK41" i="37"/>
  <c r="CJ41" i="37"/>
  <c r="CI41" i="37"/>
  <c r="CL40" i="37"/>
  <c r="CK40" i="37"/>
  <c r="CJ40" i="37"/>
  <c r="CI40" i="37"/>
  <c r="CL39" i="37"/>
  <c r="CK39" i="37"/>
  <c r="CJ39" i="37"/>
  <c r="CI39" i="37"/>
  <c r="CL38" i="37"/>
  <c r="CK38" i="37"/>
  <c r="CJ38" i="37"/>
  <c r="CI38" i="37"/>
  <c r="CL37" i="37"/>
  <c r="CK37" i="37"/>
  <c r="CJ37" i="37"/>
  <c r="CI37" i="37"/>
  <c r="CL36" i="37"/>
  <c r="CK36" i="37"/>
  <c r="CJ36" i="37"/>
  <c r="CI36" i="37"/>
  <c r="CL35" i="37"/>
  <c r="CK35" i="37"/>
  <c r="CJ35" i="37"/>
  <c r="CI35" i="37"/>
  <c r="CL34" i="37"/>
  <c r="CK34" i="37"/>
  <c r="CJ34" i="37"/>
  <c r="CI34" i="37"/>
  <c r="CL28" i="37"/>
  <c r="CK28" i="37"/>
  <c r="CJ28" i="37"/>
  <c r="CI28" i="37"/>
  <c r="CL27" i="37"/>
  <c r="CK27" i="37"/>
  <c r="CJ27" i="37"/>
  <c r="CI27" i="37"/>
  <c r="CL26" i="37"/>
  <c r="CK26" i="37"/>
  <c r="CJ26" i="37"/>
  <c r="CI26" i="37"/>
  <c r="CL25" i="37"/>
  <c r="CK25" i="37"/>
  <c r="CJ25" i="37"/>
  <c r="CI25" i="37"/>
  <c r="CL24" i="37"/>
  <c r="CK24" i="37"/>
  <c r="CJ24" i="37"/>
  <c r="CI24" i="37"/>
  <c r="CL21" i="37"/>
  <c r="CK21" i="37"/>
  <c r="CJ21" i="37"/>
  <c r="CI21" i="37"/>
  <c r="CL20" i="37"/>
  <c r="CK20" i="37"/>
  <c r="CJ20" i="37"/>
  <c r="CI20" i="37"/>
  <c r="CL18" i="37"/>
  <c r="CK18" i="37"/>
  <c r="CJ18" i="37"/>
  <c r="CI18" i="37"/>
  <c r="CL17" i="37"/>
  <c r="CK17" i="37"/>
  <c r="CJ17" i="37"/>
  <c r="CI17" i="37"/>
  <c r="CL16" i="37"/>
  <c r="CK16" i="37"/>
  <c r="CJ16" i="37"/>
  <c r="CI16" i="37"/>
  <c r="CL15" i="37"/>
  <c r="CK15" i="37"/>
  <c r="CJ15" i="37"/>
  <c r="CI15" i="37"/>
  <c r="AI65" i="37"/>
  <c r="AH65" i="37"/>
  <c r="AG65" i="37"/>
  <c r="AF65" i="37"/>
  <c r="AD65" i="37"/>
  <c r="AC65" i="37"/>
  <c r="AB65" i="37"/>
  <c r="AA65" i="37"/>
  <c r="AJ63" i="37"/>
  <c r="AE63" i="37"/>
  <c r="AJ62" i="37"/>
  <c r="AE62" i="37"/>
  <c r="AJ61" i="37"/>
  <c r="AE61" i="37"/>
  <c r="AE61" i="36" s="1"/>
  <c r="AJ60" i="37"/>
  <c r="AE60" i="37"/>
  <c r="AJ59" i="37"/>
  <c r="AE59" i="37"/>
  <c r="AJ58" i="37"/>
  <c r="AE58" i="37"/>
  <c r="AJ57" i="37"/>
  <c r="AE57" i="37"/>
  <c r="AE57" i="36" s="1"/>
  <c r="AJ56" i="37"/>
  <c r="AE56" i="37"/>
  <c r="AJ55" i="37"/>
  <c r="AE55" i="37"/>
  <c r="AJ54" i="37"/>
  <c r="AE54" i="37"/>
  <c r="AJ53" i="37"/>
  <c r="AE53" i="37"/>
  <c r="AJ52" i="37"/>
  <c r="AE52" i="37"/>
  <c r="AJ51" i="37"/>
  <c r="AE51" i="37"/>
  <c r="AJ50" i="37"/>
  <c r="AE50" i="37"/>
  <c r="AJ49" i="37"/>
  <c r="AE49" i="37"/>
  <c r="AJ48" i="37"/>
  <c r="AE48" i="37"/>
  <c r="AJ47" i="37"/>
  <c r="AE47" i="37"/>
  <c r="AJ46" i="37"/>
  <c r="AE46" i="37"/>
  <c r="AJ45" i="37"/>
  <c r="AE45" i="37"/>
  <c r="AJ44" i="37"/>
  <c r="AE44" i="37"/>
  <c r="AJ43" i="37"/>
  <c r="AE43" i="37"/>
  <c r="AJ42" i="37"/>
  <c r="AE42" i="37"/>
  <c r="AJ41" i="37"/>
  <c r="AE41" i="37"/>
  <c r="AJ40" i="37"/>
  <c r="AE40" i="37"/>
  <c r="AJ39" i="37"/>
  <c r="AE39" i="37"/>
  <c r="AJ38" i="37"/>
  <c r="AE38" i="37"/>
  <c r="AJ37" i="37"/>
  <c r="AE37" i="37"/>
  <c r="AJ36" i="37"/>
  <c r="AE36" i="37"/>
  <c r="AJ35" i="37"/>
  <c r="AE35" i="37"/>
  <c r="AJ34" i="37"/>
  <c r="AE34" i="37"/>
  <c r="AI29" i="37"/>
  <c r="AH29" i="37"/>
  <c r="AG29" i="37"/>
  <c r="AF29" i="37"/>
  <c r="AD29" i="37"/>
  <c r="AC29" i="37"/>
  <c r="AB29" i="37"/>
  <c r="AA29" i="37"/>
  <c r="AJ28" i="37"/>
  <c r="AE28" i="37"/>
  <c r="AJ27" i="37"/>
  <c r="AE27" i="37"/>
  <c r="AJ26" i="37"/>
  <c r="AE26" i="37"/>
  <c r="AJ25" i="37"/>
  <c r="AE25" i="37"/>
  <c r="AJ24" i="37"/>
  <c r="AE24" i="37"/>
  <c r="AJ21" i="37"/>
  <c r="AE21" i="37"/>
  <c r="AJ20" i="37"/>
  <c r="AE20" i="37"/>
  <c r="AI19" i="37"/>
  <c r="AH19" i="37"/>
  <c r="AG19" i="37"/>
  <c r="AF19" i="37"/>
  <c r="AD19" i="37"/>
  <c r="AC19" i="37"/>
  <c r="AB19" i="37"/>
  <c r="AA19" i="37"/>
  <c r="AA22" i="37" s="1"/>
  <c r="AJ18" i="37"/>
  <c r="AE18" i="37"/>
  <c r="AJ17" i="37"/>
  <c r="AE17" i="37"/>
  <c r="AJ16" i="37"/>
  <c r="AE16" i="37"/>
  <c r="AJ15" i="37"/>
  <c r="AE15" i="37"/>
  <c r="AU65" i="37"/>
  <c r="AT65" i="37"/>
  <c r="AS65" i="37"/>
  <c r="AR65" i="37"/>
  <c r="AP65" i="37"/>
  <c r="AO65" i="37"/>
  <c r="AN65" i="37"/>
  <c r="AM65" i="37"/>
  <c r="AV63" i="37"/>
  <c r="AQ63" i="37"/>
  <c r="AV62" i="37"/>
  <c r="AQ62" i="37"/>
  <c r="AV61" i="37"/>
  <c r="AQ61" i="37"/>
  <c r="AV60" i="37"/>
  <c r="AQ60" i="37"/>
  <c r="AV59" i="37"/>
  <c r="AQ59" i="37"/>
  <c r="AV58" i="37"/>
  <c r="AV58" i="36" s="1"/>
  <c r="AQ58" i="37"/>
  <c r="AV57" i="37"/>
  <c r="AQ57" i="37"/>
  <c r="AV56" i="37"/>
  <c r="AQ56" i="37"/>
  <c r="AV55" i="37"/>
  <c r="AQ55" i="37"/>
  <c r="AV54" i="37"/>
  <c r="AQ54" i="37"/>
  <c r="AV53" i="37"/>
  <c r="AQ53" i="37"/>
  <c r="AV52" i="37"/>
  <c r="AQ52" i="37"/>
  <c r="AV51" i="37"/>
  <c r="AQ51" i="37"/>
  <c r="AV50" i="37"/>
  <c r="AV50" i="36" s="1"/>
  <c r="AQ50" i="37"/>
  <c r="AV49" i="37"/>
  <c r="AQ49" i="37"/>
  <c r="AV48" i="37"/>
  <c r="AQ48" i="37"/>
  <c r="AV47" i="37"/>
  <c r="AQ47" i="37"/>
  <c r="AV46" i="37"/>
  <c r="AQ46" i="37"/>
  <c r="AV45" i="37"/>
  <c r="AQ45" i="37"/>
  <c r="AV44" i="37"/>
  <c r="AQ44" i="37"/>
  <c r="AV43" i="37"/>
  <c r="AQ43" i="37"/>
  <c r="AV42" i="37"/>
  <c r="AQ42" i="37"/>
  <c r="AV41" i="37"/>
  <c r="AQ41" i="37"/>
  <c r="AV40" i="37"/>
  <c r="AQ40" i="37"/>
  <c r="AV39" i="37"/>
  <c r="AQ39" i="37"/>
  <c r="AV38" i="37"/>
  <c r="AQ38" i="37"/>
  <c r="AV37" i="37"/>
  <c r="AQ37" i="37"/>
  <c r="AV36" i="37"/>
  <c r="AQ36" i="37"/>
  <c r="AV35" i="37"/>
  <c r="AQ35" i="37"/>
  <c r="AV34" i="37"/>
  <c r="AQ34" i="37"/>
  <c r="AU29" i="37"/>
  <c r="AT29" i="37"/>
  <c r="AS29" i="37"/>
  <c r="AR29" i="37"/>
  <c r="AP29" i="37"/>
  <c r="AO29" i="37"/>
  <c r="AN29" i="37"/>
  <c r="AM29" i="37"/>
  <c r="AV28" i="37"/>
  <c r="AQ28" i="37"/>
  <c r="AV27" i="37"/>
  <c r="AQ27" i="37"/>
  <c r="AV26" i="37"/>
  <c r="AQ26" i="37"/>
  <c r="AV25" i="37"/>
  <c r="AQ25" i="37"/>
  <c r="AV24" i="37"/>
  <c r="AQ24" i="37"/>
  <c r="AV21" i="37"/>
  <c r="AQ21" i="37"/>
  <c r="AV20" i="37"/>
  <c r="AQ20" i="37"/>
  <c r="AU19" i="37"/>
  <c r="AT19" i="37"/>
  <c r="AS19" i="37"/>
  <c r="AR19" i="37"/>
  <c r="AP19" i="37"/>
  <c r="AO19" i="37"/>
  <c r="AN19" i="37"/>
  <c r="AM19" i="37"/>
  <c r="AV18" i="37"/>
  <c r="AQ18" i="37"/>
  <c r="AV17" i="37"/>
  <c r="AQ17" i="37"/>
  <c r="AV16" i="37"/>
  <c r="AQ16" i="37"/>
  <c r="AV15" i="37"/>
  <c r="AQ15" i="37"/>
  <c r="BG65" i="37"/>
  <c r="BF65" i="37"/>
  <c r="BE65" i="37"/>
  <c r="BD65" i="37"/>
  <c r="BB65" i="37"/>
  <c r="BA65" i="37"/>
  <c r="AZ65" i="37"/>
  <c r="AY65" i="37"/>
  <c r="BH63" i="37"/>
  <c r="BC63" i="37"/>
  <c r="BC63" i="36" s="1"/>
  <c r="BH62" i="37"/>
  <c r="BC62" i="37"/>
  <c r="BH61" i="37"/>
  <c r="BC61" i="37"/>
  <c r="BH60" i="37"/>
  <c r="BC60" i="37"/>
  <c r="BH59" i="37"/>
  <c r="BC59" i="37"/>
  <c r="BC59" i="36" s="1"/>
  <c r="BH58" i="37"/>
  <c r="BC58" i="37"/>
  <c r="BH57" i="37"/>
  <c r="BC57" i="37"/>
  <c r="BH56" i="37"/>
  <c r="BC56" i="37"/>
  <c r="BH55" i="37"/>
  <c r="BC55" i="37"/>
  <c r="BH54" i="37"/>
  <c r="BC54" i="37"/>
  <c r="BH53" i="37"/>
  <c r="BC53" i="37"/>
  <c r="BH52" i="37"/>
  <c r="BC52" i="37"/>
  <c r="BH51" i="37"/>
  <c r="BC51" i="37"/>
  <c r="BH50" i="37"/>
  <c r="BC50" i="37"/>
  <c r="BH49" i="37"/>
  <c r="BC49" i="37"/>
  <c r="BH48" i="37"/>
  <c r="BC48" i="37"/>
  <c r="BH47" i="37"/>
  <c r="BC47" i="37"/>
  <c r="BH46" i="37"/>
  <c r="BC46" i="37"/>
  <c r="BH45" i="37"/>
  <c r="BC45" i="37"/>
  <c r="BH44" i="37"/>
  <c r="BC44" i="37"/>
  <c r="BH43" i="37"/>
  <c r="BC43" i="37"/>
  <c r="BH42" i="37"/>
  <c r="BC42" i="37"/>
  <c r="BH41" i="37"/>
  <c r="BC41" i="37"/>
  <c r="BH40" i="37"/>
  <c r="BC40" i="37"/>
  <c r="BH39" i="37"/>
  <c r="BC39" i="37"/>
  <c r="BH38" i="37"/>
  <c r="BC38" i="37"/>
  <c r="BH37" i="37"/>
  <c r="BC37" i="37"/>
  <c r="BH36" i="37"/>
  <c r="BC36" i="37"/>
  <c r="BH35" i="37"/>
  <c r="BC35" i="37"/>
  <c r="BH34" i="37"/>
  <c r="BC34" i="37"/>
  <c r="BG29" i="37"/>
  <c r="BF29" i="37"/>
  <c r="BE29" i="37"/>
  <c r="BD29" i="37"/>
  <c r="BB29" i="37"/>
  <c r="BA29" i="37"/>
  <c r="AZ29" i="37"/>
  <c r="AY29" i="37"/>
  <c r="BH28" i="37"/>
  <c r="BC28" i="37"/>
  <c r="BH27" i="37"/>
  <c r="BC27" i="37"/>
  <c r="BH26" i="37"/>
  <c r="BC26" i="37"/>
  <c r="BH25" i="37"/>
  <c r="BC25" i="37"/>
  <c r="BH24" i="37"/>
  <c r="BC24" i="37"/>
  <c r="BH21" i="37"/>
  <c r="BC21" i="37"/>
  <c r="BH20" i="37"/>
  <c r="BC20" i="37"/>
  <c r="BG19" i="37"/>
  <c r="BF19" i="37"/>
  <c r="BE19" i="37"/>
  <c r="BD19" i="37"/>
  <c r="BB19" i="37"/>
  <c r="BA19" i="37"/>
  <c r="AZ19" i="37"/>
  <c r="AY19" i="37"/>
  <c r="BH18" i="37"/>
  <c r="BC18" i="37"/>
  <c r="BH17" i="37"/>
  <c r="BC17" i="37"/>
  <c r="BH16" i="37"/>
  <c r="BC16" i="37"/>
  <c r="BH15" i="37"/>
  <c r="BC15" i="37"/>
  <c r="E19" i="37"/>
  <c r="F19" i="37"/>
  <c r="E29" i="37"/>
  <c r="F29" i="37"/>
  <c r="E65" i="37"/>
  <c r="F65" i="37"/>
  <c r="C6" i="52"/>
  <c r="C5" i="52"/>
  <c r="C4" i="52"/>
  <c r="C3" i="52"/>
  <c r="C2" i="52"/>
  <c r="F91" i="12"/>
  <c r="E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F31" i="53" l="1"/>
  <c r="M17" i="53"/>
  <c r="AK26" i="53"/>
  <c r="AK47" i="53"/>
  <c r="AW20" i="54"/>
  <c r="BI21" i="54"/>
  <c r="AK42" i="54"/>
  <c r="Y26" i="54"/>
  <c r="AK27" i="54"/>
  <c r="AE37" i="36"/>
  <c r="AV18" i="36"/>
  <c r="AV25" i="36"/>
  <c r="CL63" i="36"/>
  <c r="BC39" i="36"/>
  <c r="AE49" i="36"/>
  <c r="BU62" i="53"/>
  <c r="BC35" i="36"/>
  <c r="BH16" i="36"/>
  <c r="AI19" i="36"/>
  <c r="AE45" i="36"/>
  <c r="BC15" i="36"/>
  <c r="BC47" i="36"/>
  <c r="AP29" i="36"/>
  <c r="F29" i="36"/>
  <c r="BH57" i="36"/>
  <c r="CQ59" i="36"/>
  <c r="BH46" i="36"/>
  <c r="BH58" i="36"/>
  <c r="AV17" i="36"/>
  <c r="AV57" i="36"/>
  <c r="AJ56" i="36"/>
  <c r="BI16" i="54"/>
  <c r="M34" i="54"/>
  <c r="AQ40" i="36"/>
  <c r="AQ52" i="36"/>
  <c r="AQ44" i="36"/>
  <c r="AQ46" i="36"/>
  <c r="AQ50" i="36"/>
  <c r="AQ58" i="36"/>
  <c r="AQ62" i="36"/>
  <c r="AC29" i="36"/>
  <c r="AE39" i="36"/>
  <c r="AE51" i="36"/>
  <c r="AE55" i="36"/>
  <c r="AE63" i="36"/>
  <c r="CK20" i="36"/>
  <c r="CK63" i="36"/>
  <c r="BW13" i="36"/>
  <c r="AQ34" i="36"/>
  <c r="BC53" i="36"/>
  <c r="AQ38" i="36"/>
  <c r="V31" i="54"/>
  <c r="BF31" i="54"/>
  <c r="BI49" i="53"/>
  <c r="M26" i="54"/>
  <c r="Y27" i="54"/>
  <c r="Y48" i="54"/>
  <c r="Y60" i="54"/>
  <c r="AW62" i="54"/>
  <c r="AZ19" i="36"/>
  <c r="BH39" i="36"/>
  <c r="BH47" i="36"/>
  <c r="BH63" i="36"/>
  <c r="AS29" i="36"/>
  <c r="AK18" i="53"/>
  <c r="X29" i="53"/>
  <c r="Y57" i="53"/>
  <c r="AO31" i="54"/>
  <c r="BY31" i="54"/>
  <c r="R31" i="54"/>
  <c r="BB31" i="54"/>
  <c r="CG17" i="53"/>
  <c r="M39" i="53"/>
  <c r="BI55" i="53"/>
  <c r="BU56" i="53"/>
  <c r="CG16" i="53"/>
  <c r="AG29" i="36"/>
  <c r="AI31" i="54"/>
  <c r="AV15" i="36"/>
  <c r="AU29" i="36"/>
  <c r="BH24" i="36"/>
  <c r="AJ20" i="36"/>
  <c r="AV21" i="36"/>
  <c r="CQ37" i="36"/>
  <c r="CJ58" i="36"/>
  <c r="K31" i="53"/>
  <c r="AD31" i="53"/>
  <c r="AU31" i="53"/>
  <c r="BN31" i="53"/>
  <c r="BN95" i="53" s="1"/>
  <c r="CE31" i="53"/>
  <c r="AP31" i="54"/>
  <c r="BG31" i="54"/>
  <c r="BZ31" i="54"/>
  <c r="AT29" i="36"/>
  <c r="Z16" i="56"/>
  <c r="Y15" i="53"/>
  <c r="AW17" i="53"/>
  <c r="Q31" i="53"/>
  <c r="AH31" i="53"/>
  <c r="BA31" i="53"/>
  <c r="BR31" i="53"/>
  <c r="BR95" i="53" s="1"/>
  <c r="AK21" i="53"/>
  <c r="BI34" i="53"/>
  <c r="AC31" i="54"/>
  <c r="AT31" i="54"/>
  <c r="BM31" i="54"/>
  <c r="BM95" i="54" s="1"/>
  <c r="CD31" i="54"/>
  <c r="M21" i="54"/>
  <c r="CG21" i="54"/>
  <c r="AK25" i="54"/>
  <c r="AW35" i="54"/>
  <c r="AK58" i="54"/>
  <c r="R31" i="53"/>
  <c r="AI31" i="53"/>
  <c r="K31" i="54"/>
  <c r="AD31" i="54"/>
  <c r="AU31" i="54"/>
  <c r="BN31" i="54"/>
  <c r="BN95" i="54" s="1"/>
  <c r="CE31" i="54"/>
  <c r="BA29" i="36"/>
  <c r="BC37" i="36"/>
  <c r="BC55" i="36"/>
  <c r="BC61" i="36"/>
  <c r="AQ54" i="36"/>
  <c r="CK59" i="36"/>
  <c r="Y27" i="53"/>
  <c r="AK28" i="53"/>
  <c r="M41" i="53"/>
  <c r="AK49" i="53"/>
  <c r="Y16" i="54"/>
  <c r="AW25" i="54"/>
  <c r="BI26" i="54"/>
  <c r="BI35" i="54"/>
  <c r="BU54" i="54"/>
  <c r="CG55" i="54"/>
  <c r="CG25" i="53"/>
  <c r="Y26" i="53"/>
  <c r="BI38" i="53"/>
  <c r="M52" i="53"/>
  <c r="Y53" i="53"/>
  <c r="BI56" i="53"/>
  <c r="Y20" i="54"/>
  <c r="AK21" i="54"/>
  <c r="BU47" i="54"/>
  <c r="AK50" i="54"/>
  <c r="AK62" i="54"/>
  <c r="X15" i="58"/>
  <c r="T31" i="54"/>
  <c r="BD31" i="54"/>
  <c r="BC34" i="36"/>
  <c r="AQ63" i="36"/>
  <c r="AE25" i="36"/>
  <c r="AE56" i="36"/>
  <c r="AE62" i="36"/>
  <c r="AC31" i="53"/>
  <c r="AT31" i="53"/>
  <c r="CD31" i="53"/>
  <c r="CU46" i="53"/>
  <c r="N30" i="56" s="1"/>
  <c r="AH30" i="56" s="1"/>
  <c r="AK60" i="54"/>
  <c r="BC40" i="36"/>
  <c r="BC52" i="36"/>
  <c r="AQ39" i="36"/>
  <c r="CL13" i="54"/>
  <c r="CV13" i="54" s="1"/>
  <c r="BC58" i="36"/>
  <c r="BC28" i="36"/>
  <c r="AH29" i="36"/>
  <c r="BH17" i="36"/>
  <c r="BH28" i="36"/>
  <c r="AV16" i="36"/>
  <c r="AJ26" i="36"/>
  <c r="AI29" i="36"/>
  <c r="CL55" i="36"/>
  <c r="P31" i="53"/>
  <c r="AZ31" i="53"/>
  <c r="BQ31" i="53"/>
  <c r="BQ95" i="53" s="1"/>
  <c r="I31" i="54"/>
  <c r="AB31" i="54"/>
  <c r="AS31" i="54"/>
  <c r="CC31" i="54"/>
  <c r="AQ42" i="36"/>
  <c r="CK38" i="36"/>
  <c r="CP29" i="53"/>
  <c r="BH55" i="36"/>
  <c r="AV36" i="36"/>
  <c r="AV42" i="36"/>
  <c r="AV48" i="36"/>
  <c r="AV60" i="36"/>
  <c r="CL59" i="36"/>
  <c r="AE41" i="36"/>
  <c r="V31" i="53"/>
  <c r="S29" i="53"/>
  <c r="Q31" i="54"/>
  <c r="AH31" i="54"/>
  <c r="BA31" i="54"/>
  <c r="AE29" i="54"/>
  <c r="AV29" i="54"/>
  <c r="AO29" i="36"/>
  <c r="AV24" i="36"/>
  <c r="AB29" i="36"/>
  <c r="CJ29" i="53"/>
  <c r="BI20" i="37"/>
  <c r="AQ16" i="36"/>
  <c r="BK13" i="36"/>
  <c r="AW18" i="53"/>
  <c r="CG20" i="53"/>
  <c r="BU27" i="53"/>
  <c r="M28" i="53"/>
  <c r="M37" i="53"/>
  <c r="M43" i="53"/>
  <c r="M55" i="53"/>
  <c r="AK63" i="53"/>
  <c r="CN13" i="54"/>
  <c r="M17" i="54"/>
  <c r="CB31" i="54"/>
  <c r="BI20" i="54"/>
  <c r="AW27" i="54"/>
  <c r="BI28" i="54"/>
  <c r="AW36" i="54"/>
  <c r="BI37" i="54"/>
  <c r="BU50" i="54"/>
  <c r="CP38" i="36"/>
  <c r="CP62" i="36"/>
  <c r="BC42" i="36"/>
  <c r="BC48" i="36"/>
  <c r="BC54" i="36"/>
  <c r="BC60" i="36"/>
  <c r="AW20" i="37"/>
  <c r="AQ47" i="36"/>
  <c r="AQ53" i="36"/>
  <c r="AQ59" i="36"/>
  <c r="AE40" i="36"/>
  <c r="AE58" i="36"/>
  <c r="CP13" i="37"/>
  <c r="AV29" i="53"/>
  <c r="AV20" i="36"/>
  <c r="AV41" i="36"/>
  <c r="AJ27" i="36"/>
  <c r="AJ52" i="36"/>
  <c r="CJ59" i="36"/>
  <c r="BN13" i="36"/>
  <c r="BH42" i="36"/>
  <c r="Z15" i="57"/>
  <c r="CP36" i="36"/>
  <c r="AN31" i="53"/>
  <c r="BX31" i="53"/>
  <c r="P31" i="54"/>
  <c r="AZ31" i="54"/>
  <c r="CP13" i="53"/>
  <c r="AN29" i="36"/>
  <c r="AE54" i="36"/>
  <c r="AE60" i="36"/>
  <c r="CK13" i="53"/>
  <c r="CU13" i="53" s="1"/>
  <c r="BU17" i="53"/>
  <c r="AK16" i="54"/>
  <c r="CU16" i="54"/>
  <c r="BI18" i="54"/>
  <c r="AV49" i="36"/>
  <c r="AJ36" i="36"/>
  <c r="AJ48" i="36"/>
  <c r="CL13" i="53"/>
  <c r="CV13" i="53" s="1"/>
  <c r="BC62" i="36"/>
  <c r="AE48" i="36"/>
  <c r="BH50" i="36"/>
  <c r="BH56" i="36"/>
  <c r="CN13" i="53"/>
  <c r="CI13" i="54"/>
  <c r="AZ29" i="36"/>
  <c r="BC44" i="36"/>
  <c r="AQ37" i="36"/>
  <c r="AQ61" i="36"/>
  <c r="BH38" i="36"/>
  <c r="AJ18" i="36"/>
  <c r="AD29" i="36"/>
  <c r="CO13" i="53"/>
  <c r="AB31" i="53"/>
  <c r="AS31" i="53"/>
  <c r="BL31" i="53"/>
  <c r="BL95" i="53" s="1"/>
  <c r="CC31" i="53"/>
  <c r="D31" i="54"/>
  <c r="U31" i="54"/>
  <c r="AN31" i="54"/>
  <c r="BE31" i="54"/>
  <c r="BX31" i="54"/>
  <c r="AK16" i="53"/>
  <c r="BU16" i="53"/>
  <c r="AW21" i="53"/>
  <c r="AW24" i="53"/>
  <c r="BI24" i="53"/>
  <c r="BI26" i="53"/>
  <c r="AW28" i="53"/>
  <c r="BI28" i="53"/>
  <c r="AK34" i="53"/>
  <c r="M35" i="53"/>
  <c r="AK37" i="53"/>
  <c r="AW37" i="53"/>
  <c r="CG42" i="53"/>
  <c r="BU47" i="53"/>
  <c r="Y48" i="53"/>
  <c r="CG49" i="53"/>
  <c r="Y50" i="53"/>
  <c r="CG51" i="53"/>
  <c r="BI53" i="53"/>
  <c r="BU53" i="53"/>
  <c r="Y54" i="53"/>
  <c r="M56" i="53"/>
  <c r="AW61" i="53"/>
  <c r="BI61" i="53"/>
  <c r="AW63" i="53"/>
  <c r="AW16" i="54"/>
  <c r="AW21" i="54"/>
  <c r="AK24" i="54"/>
  <c r="M25" i="54"/>
  <c r="CG25" i="54"/>
  <c r="CG28" i="54"/>
  <c r="AW34" i="54"/>
  <c r="CG34" i="54"/>
  <c r="CG36" i="54"/>
  <c r="AK37" i="54"/>
  <c r="AW37" i="54"/>
  <c r="CG37" i="54"/>
  <c r="AW38" i="54"/>
  <c r="BU38" i="54"/>
  <c r="AK39" i="54"/>
  <c r="M40" i="54"/>
  <c r="AW40" i="54"/>
  <c r="CG40" i="54"/>
  <c r="AW41" i="54"/>
  <c r="CG41" i="54"/>
  <c r="M44" i="54"/>
  <c r="AW44" i="54"/>
  <c r="AK45" i="54"/>
  <c r="CG47" i="54"/>
  <c r="Y49" i="54"/>
  <c r="CG49" i="54"/>
  <c r="M53" i="54"/>
  <c r="AK56" i="54"/>
  <c r="AW57" i="54"/>
  <c r="BI58" i="54"/>
  <c r="BU58" i="54"/>
  <c r="Y59" i="54"/>
  <c r="BI60" i="54"/>
  <c r="BU60" i="54"/>
  <c r="BU62" i="54"/>
  <c r="AW63" i="54"/>
  <c r="F16" i="58"/>
  <c r="G21" i="55"/>
  <c r="G19" i="52" s="1"/>
  <c r="CG51" i="54"/>
  <c r="CQ49" i="36"/>
  <c r="CQ57" i="36"/>
  <c r="CQ61" i="36"/>
  <c r="CO56" i="36"/>
  <c r="CO60" i="36"/>
  <c r="CP48" i="36"/>
  <c r="CG61" i="54"/>
  <c r="CF29" i="54"/>
  <c r="CG15" i="54"/>
  <c r="CQ17" i="36"/>
  <c r="CG17" i="54"/>
  <c r="CG53" i="54"/>
  <c r="CG52" i="54"/>
  <c r="CG63" i="54"/>
  <c r="CJ48" i="36"/>
  <c r="CG44" i="54"/>
  <c r="CG57" i="54"/>
  <c r="BU44" i="54"/>
  <c r="CP56" i="36"/>
  <c r="CP60" i="36"/>
  <c r="BU40" i="54"/>
  <c r="BU52" i="54"/>
  <c r="BU56" i="54"/>
  <c r="BU35" i="54"/>
  <c r="BU59" i="54"/>
  <c r="BS31" i="54"/>
  <c r="BS95" i="54" s="1"/>
  <c r="BR31" i="54"/>
  <c r="BR95" i="54" s="1"/>
  <c r="BU21" i="54"/>
  <c r="BU15" i="54"/>
  <c r="BU18" i="54"/>
  <c r="BU17" i="54"/>
  <c r="BU45" i="54"/>
  <c r="BU42" i="54"/>
  <c r="BU41" i="54"/>
  <c r="BU43" i="54"/>
  <c r="BU37" i="54"/>
  <c r="BU36" i="54"/>
  <c r="BU48" i="54"/>
  <c r="BO29" i="54"/>
  <c r="BL31" i="54"/>
  <c r="BL95" i="54" s="1"/>
  <c r="BU24" i="54"/>
  <c r="BI53" i="54"/>
  <c r="BC45" i="36"/>
  <c r="BC49" i="36"/>
  <c r="BI62" i="54"/>
  <c r="BI36" i="54"/>
  <c r="BI49" i="54"/>
  <c r="BI57" i="54"/>
  <c r="BI61" i="54"/>
  <c r="BI63" i="54"/>
  <c r="BC50" i="36"/>
  <c r="BI41" i="54"/>
  <c r="BI45" i="54"/>
  <c r="BI48" i="54"/>
  <c r="BI42" i="54"/>
  <c r="AW42" i="54"/>
  <c r="CV48" i="54"/>
  <c r="O21" i="57" s="1"/>
  <c r="AI21" i="57" s="1"/>
  <c r="AV34" i="36"/>
  <c r="AV40" i="36"/>
  <c r="AV44" i="36"/>
  <c r="AV56" i="36"/>
  <c r="AV28" i="36"/>
  <c r="CO24" i="36"/>
  <c r="AW28" i="54"/>
  <c r="AW50" i="54"/>
  <c r="AW48" i="54"/>
  <c r="AW60" i="54"/>
  <c r="AW46" i="54"/>
  <c r="AQ48" i="36"/>
  <c r="AQ60" i="36"/>
  <c r="AW45" i="54"/>
  <c r="AW49" i="54"/>
  <c r="AW61" i="54"/>
  <c r="CI29" i="54"/>
  <c r="AM31" i="54"/>
  <c r="AW15" i="54"/>
  <c r="AK41" i="54"/>
  <c r="AK35" i="54"/>
  <c r="AK36" i="54"/>
  <c r="AJ21" i="36"/>
  <c r="CQ15" i="36"/>
  <c r="AK18" i="54"/>
  <c r="AE38" i="36"/>
  <c r="AE47" i="36"/>
  <c r="AE59" i="36"/>
  <c r="AK44" i="54"/>
  <c r="AE34" i="36"/>
  <c r="AE46" i="36"/>
  <c r="AK34" i="54"/>
  <c r="AK46" i="54"/>
  <c r="AK52" i="54"/>
  <c r="CL49" i="36"/>
  <c r="AE36" i="36"/>
  <c r="AE52" i="36"/>
  <c r="AK54" i="54"/>
  <c r="AK26" i="54"/>
  <c r="AK28" i="54"/>
  <c r="CJ20" i="36"/>
  <c r="AE16" i="36"/>
  <c r="AE15" i="36"/>
  <c r="CO36" i="36"/>
  <c r="CO52" i="36"/>
  <c r="CO58" i="36"/>
  <c r="CP46" i="36"/>
  <c r="CT53" i="54"/>
  <c r="M26" i="57" s="1"/>
  <c r="AG26" i="57" s="1"/>
  <c r="CU53" i="54"/>
  <c r="N26" i="57" s="1"/>
  <c r="AH26" i="57" s="1"/>
  <c r="CR59" i="54"/>
  <c r="Y46" i="54"/>
  <c r="Y58" i="54"/>
  <c r="CR44" i="54"/>
  <c r="CU46" i="54"/>
  <c r="N30" i="57" s="1"/>
  <c r="AH30" i="57" s="1"/>
  <c r="Y37" i="54"/>
  <c r="Y44" i="54"/>
  <c r="CR57" i="54"/>
  <c r="Y61" i="54"/>
  <c r="CR61" i="54"/>
  <c r="Y39" i="54"/>
  <c r="Y43" i="54"/>
  <c r="CV46" i="54"/>
  <c r="O30" i="57" s="1"/>
  <c r="AI30" i="57" s="1"/>
  <c r="CR54" i="54"/>
  <c r="CR46" i="54"/>
  <c r="Y50" i="54"/>
  <c r="Y28" i="54"/>
  <c r="CT20" i="54"/>
  <c r="Y18" i="54"/>
  <c r="CT15" i="54"/>
  <c r="CV16" i="54"/>
  <c r="CR16" i="54"/>
  <c r="CV15" i="54"/>
  <c r="Y41" i="54"/>
  <c r="Y35" i="54"/>
  <c r="CK39" i="36"/>
  <c r="CK43" i="36"/>
  <c r="CT58" i="54"/>
  <c r="Y55" i="54"/>
  <c r="Y53" i="54"/>
  <c r="Y51" i="54"/>
  <c r="Y63" i="54"/>
  <c r="S19" i="54"/>
  <c r="CV37" i="54"/>
  <c r="O18" i="57" s="1"/>
  <c r="AI18" i="57" s="1"/>
  <c r="M62" i="54"/>
  <c r="CT55" i="54"/>
  <c r="M32" i="57" s="1"/>
  <c r="AG32" i="57" s="1"/>
  <c r="CT34" i="54"/>
  <c r="M15" i="57" s="1"/>
  <c r="AG15" i="57" s="1"/>
  <c r="M63" i="54"/>
  <c r="M36" i="54"/>
  <c r="CR38" i="54"/>
  <c r="CQ63" i="36"/>
  <c r="CV35" i="54"/>
  <c r="O16" i="57" s="1"/>
  <c r="AI16" i="57" s="1"/>
  <c r="CT57" i="54"/>
  <c r="CT61" i="54"/>
  <c r="CO50" i="36"/>
  <c r="CO62" i="36"/>
  <c r="CU56" i="54"/>
  <c r="N31" i="57" s="1"/>
  <c r="AH31" i="57" s="1"/>
  <c r="CR62" i="54"/>
  <c r="CT63" i="54"/>
  <c r="CR37" i="54"/>
  <c r="CR49" i="54"/>
  <c r="CR50" i="54"/>
  <c r="CU60" i="54"/>
  <c r="CT36" i="54"/>
  <c r="M17" i="57" s="1"/>
  <c r="AG17" i="57" s="1"/>
  <c r="CU54" i="54"/>
  <c r="N27" i="57" s="1"/>
  <c r="AH27" i="57" s="1"/>
  <c r="CU59" i="54"/>
  <c r="CR42" i="54"/>
  <c r="CV54" i="54"/>
  <c r="O27" i="57" s="1"/>
  <c r="AI27" i="57" s="1"/>
  <c r="CT44" i="54"/>
  <c r="M29" i="57" s="1"/>
  <c r="AG29" i="57" s="1"/>
  <c r="CT49" i="54"/>
  <c r="M22" i="57" s="1"/>
  <c r="AG22" i="57" s="1"/>
  <c r="CU51" i="54"/>
  <c r="N24" i="57" s="1"/>
  <c r="AH24" i="57" s="1"/>
  <c r="CV52" i="54"/>
  <c r="O25" i="57" s="1"/>
  <c r="AI25" i="57" s="1"/>
  <c r="CV58" i="54"/>
  <c r="CT37" i="54"/>
  <c r="M18" i="57" s="1"/>
  <c r="AG18" i="57" s="1"/>
  <c r="CR39" i="54"/>
  <c r="CR43" i="54"/>
  <c r="CT46" i="54"/>
  <c r="M30" i="57" s="1"/>
  <c r="AG30" i="57" s="1"/>
  <c r="CV47" i="54"/>
  <c r="CR48" i="54"/>
  <c r="CU55" i="54"/>
  <c r="N32" i="57" s="1"/>
  <c r="AH32" i="57" s="1"/>
  <c r="CV56" i="54"/>
  <c r="O31" i="57" s="1"/>
  <c r="AI31" i="57" s="1"/>
  <c r="CT59" i="54"/>
  <c r="CV60" i="54"/>
  <c r="CT41" i="54"/>
  <c r="CR47" i="54"/>
  <c r="CR56" i="54"/>
  <c r="CR60" i="54"/>
  <c r="CT35" i="54"/>
  <c r="M16" i="57" s="1"/>
  <c r="AG16" i="57" s="1"/>
  <c r="CR55" i="54"/>
  <c r="CQ41" i="36"/>
  <c r="CQ53" i="36"/>
  <c r="CU35" i="54"/>
  <c r="N16" i="57" s="1"/>
  <c r="AH16" i="57" s="1"/>
  <c r="CV41" i="54"/>
  <c r="CU45" i="54"/>
  <c r="CT51" i="54"/>
  <c r="M24" i="57" s="1"/>
  <c r="AG24" i="57" s="1"/>
  <c r="CU52" i="54"/>
  <c r="N25" i="57" s="1"/>
  <c r="AH25" i="57" s="1"/>
  <c r="CU58" i="54"/>
  <c r="CU63" i="54"/>
  <c r="CR34" i="54"/>
  <c r="CR36" i="54"/>
  <c r="CR41" i="54"/>
  <c r="CR53" i="54"/>
  <c r="CO40" i="36"/>
  <c r="CR35" i="54"/>
  <c r="CV40" i="54"/>
  <c r="O20" i="57" s="1"/>
  <c r="AI20" i="57" s="1"/>
  <c r="CU44" i="54"/>
  <c r="N29" i="57" s="1"/>
  <c r="AH29" i="57" s="1"/>
  <c r="CR45" i="54"/>
  <c r="CT48" i="54"/>
  <c r="M21" i="57" s="1"/>
  <c r="AG21" i="57" s="1"/>
  <c r="CU49" i="54"/>
  <c r="N22" i="57" s="1"/>
  <c r="AH22" i="57" s="1"/>
  <c r="CU50" i="54"/>
  <c r="N23" i="57" s="1"/>
  <c r="AH23" i="57" s="1"/>
  <c r="CR52" i="54"/>
  <c r="CU57" i="54"/>
  <c r="CR58" i="54"/>
  <c r="CU61" i="54"/>
  <c r="CU62" i="54"/>
  <c r="CR63" i="54"/>
  <c r="CP52" i="36"/>
  <c r="CP58" i="36"/>
  <c r="CU39" i="54"/>
  <c r="CR40" i="54"/>
  <c r="CU43" i="54"/>
  <c r="CT47" i="54"/>
  <c r="CU48" i="54"/>
  <c r="N21" i="57" s="1"/>
  <c r="AH21" i="57" s="1"/>
  <c r="CV50" i="54"/>
  <c r="O23" i="57" s="1"/>
  <c r="AI23" i="57" s="1"/>
  <c r="CR51" i="54"/>
  <c r="CV62" i="54"/>
  <c r="J31" i="54"/>
  <c r="CU24" i="54"/>
  <c r="CV26" i="54"/>
  <c r="CV27" i="54"/>
  <c r="CT28" i="54"/>
  <c r="CT26" i="54"/>
  <c r="CT27" i="54"/>
  <c r="CU28" i="54"/>
  <c r="CS24" i="54"/>
  <c r="CR24" i="54"/>
  <c r="CU26" i="54"/>
  <c r="CU27" i="54"/>
  <c r="CV28" i="54"/>
  <c r="CR25" i="54"/>
  <c r="CR28" i="54"/>
  <c r="CR26" i="54"/>
  <c r="CR27" i="54"/>
  <c r="M20" i="54"/>
  <c r="CQ20" i="36"/>
  <c r="CT21" i="54"/>
  <c r="CU20" i="54"/>
  <c r="CV20" i="54"/>
  <c r="CR20" i="54"/>
  <c r="CR21" i="54"/>
  <c r="M15" i="54"/>
  <c r="CR15" i="54"/>
  <c r="CT17" i="54"/>
  <c r="CT18" i="54"/>
  <c r="CU18" i="54"/>
  <c r="CT16" i="54"/>
  <c r="CV17" i="54"/>
  <c r="CV18" i="54"/>
  <c r="CR17" i="54"/>
  <c r="CR18" i="54"/>
  <c r="M51" i="54"/>
  <c r="M49" i="54"/>
  <c r="M61" i="54"/>
  <c r="M55" i="54"/>
  <c r="CT39" i="54"/>
  <c r="CS47" i="54"/>
  <c r="CM58" i="54"/>
  <c r="CL39" i="36"/>
  <c r="CL43" i="36"/>
  <c r="CS37" i="54"/>
  <c r="L18" i="57" s="1"/>
  <c r="AF18" i="57" s="1"/>
  <c r="CJ38" i="36"/>
  <c r="CJ42" i="36"/>
  <c r="CS40" i="54"/>
  <c r="CM40" i="54"/>
  <c r="M46" i="54"/>
  <c r="CS44" i="54"/>
  <c r="CM44" i="54"/>
  <c r="CS39" i="54"/>
  <c r="CM39" i="54"/>
  <c r="CS41" i="54"/>
  <c r="CS43" i="54"/>
  <c r="CM43" i="54"/>
  <c r="CM48" i="54"/>
  <c r="CS49" i="54"/>
  <c r="CM49" i="54"/>
  <c r="CS50" i="54"/>
  <c r="CM50" i="54"/>
  <c r="M59" i="54"/>
  <c r="CS63" i="54"/>
  <c r="CM63" i="54"/>
  <c r="CK34" i="36"/>
  <c r="CK36" i="36"/>
  <c r="CK60" i="36"/>
  <c r="CM47" i="54"/>
  <c r="CM51" i="54"/>
  <c r="CS51" i="54"/>
  <c r="CM52" i="54"/>
  <c r="CM54" i="54"/>
  <c r="CS57" i="54"/>
  <c r="CM57" i="54"/>
  <c r="CS38" i="54"/>
  <c r="CM38" i="54"/>
  <c r="CS42" i="54"/>
  <c r="CM42" i="54"/>
  <c r="CT45" i="54"/>
  <c r="CS53" i="54"/>
  <c r="CM53" i="54"/>
  <c r="CM55" i="54"/>
  <c r="CS55" i="54"/>
  <c r="CM56" i="54"/>
  <c r="CS61" i="54"/>
  <c r="CM61" i="54"/>
  <c r="CS62" i="54"/>
  <c r="CM62" i="54"/>
  <c r="CM37" i="54"/>
  <c r="CS46" i="54"/>
  <c r="CM46" i="54"/>
  <c r="CM60" i="54"/>
  <c r="CS34" i="54"/>
  <c r="CM34" i="54"/>
  <c r="CS36" i="54"/>
  <c r="CM36" i="54"/>
  <c r="CM41" i="54"/>
  <c r="CS35" i="54"/>
  <c r="CM35" i="54"/>
  <c r="CS45" i="54"/>
  <c r="CM45" i="54"/>
  <c r="CS59" i="54"/>
  <c r="CM59" i="54"/>
  <c r="CS26" i="54"/>
  <c r="CM26" i="54"/>
  <c r="CT24" i="54"/>
  <c r="CS27" i="54"/>
  <c r="CM27" i="54"/>
  <c r="CJ28" i="36"/>
  <c r="CM24" i="54"/>
  <c r="CK24" i="36"/>
  <c r="CS25" i="54"/>
  <c r="CM25" i="54"/>
  <c r="CS28" i="54"/>
  <c r="CM28" i="54"/>
  <c r="CS20" i="54"/>
  <c r="CM20" i="54"/>
  <c r="CS21" i="54"/>
  <c r="CM21" i="54"/>
  <c r="CS16" i="54"/>
  <c r="CM16" i="54"/>
  <c r="CS15" i="54"/>
  <c r="CM15" i="54"/>
  <c r="CS17" i="54"/>
  <c r="CM17" i="54"/>
  <c r="CS18" i="54"/>
  <c r="CM18" i="54"/>
  <c r="CG47" i="53"/>
  <c r="CQ48" i="36"/>
  <c r="CQ52" i="36"/>
  <c r="CQ56" i="36"/>
  <c r="CG34" i="53"/>
  <c r="CG50" i="53"/>
  <c r="CG54" i="53"/>
  <c r="CG58" i="53"/>
  <c r="CO35" i="36"/>
  <c r="CO47" i="36"/>
  <c r="CG48" i="53"/>
  <c r="CG56" i="53"/>
  <c r="CG60" i="53"/>
  <c r="CG27" i="53"/>
  <c r="CG15" i="53"/>
  <c r="CG38" i="53"/>
  <c r="CG40" i="53"/>
  <c r="CG36" i="53"/>
  <c r="CG57" i="53"/>
  <c r="CG44" i="53"/>
  <c r="BZ31" i="53"/>
  <c r="CP51" i="36"/>
  <c r="CQ43" i="36"/>
  <c r="CQ47" i="36"/>
  <c r="CO42" i="36"/>
  <c r="CO46" i="36"/>
  <c r="CO51" i="36"/>
  <c r="CO55" i="36"/>
  <c r="CT52" i="53"/>
  <c r="M25" i="56" s="1"/>
  <c r="AG25" i="56" s="1"/>
  <c r="CV53" i="53"/>
  <c r="O26" i="56" s="1"/>
  <c r="AI26" i="56" s="1"/>
  <c r="CT56" i="53"/>
  <c r="M31" i="56" s="1"/>
  <c r="AG31" i="56" s="1"/>
  <c r="CP43" i="36"/>
  <c r="CP47" i="36"/>
  <c r="CR48" i="53"/>
  <c r="BU51" i="53"/>
  <c r="BU18" i="53"/>
  <c r="CK53" i="36"/>
  <c r="BU61" i="53"/>
  <c r="CJ53" i="36"/>
  <c r="CJ49" i="36"/>
  <c r="BU55" i="53"/>
  <c r="BU59" i="53"/>
  <c r="CK41" i="36"/>
  <c r="BU37" i="53"/>
  <c r="BU41" i="53"/>
  <c r="BU45" i="53"/>
  <c r="CK58" i="36"/>
  <c r="CK62" i="36"/>
  <c r="BU39" i="53"/>
  <c r="BU60" i="53"/>
  <c r="CK49" i="36"/>
  <c r="CL54" i="36"/>
  <c r="BM31" i="53"/>
  <c r="BM95" i="53" s="1"/>
  <c r="CJ18" i="36"/>
  <c r="BI58" i="53"/>
  <c r="BI60" i="53"/>
  <c r="CV47" i="53"/>
  <c r="BI42" i="53"/>
  <c r="BI63" i="53"/>
  <c r="CO37" i="36"/>
  <c r="CO41" i="36"/>
  <c r="CO45" i="36"/>
  <c r="CO53" i="36"/>
  <c r="CO57" i="36"/>
  <c r="CO61" i="36"/>
  <c r="CT57" i="53"/>
  <c r="CV58" i="53"/>
  <c r="CT61" i="53"/>
  <c r="CV62" i="53"/>
  <c r="CP37" i="36"/>
  <c r="CP41" i="36"/>
  <c r="CP45" i="36"/>
  <c r="CP49" i="36"/>
  <c r="CP53" i="36"/>
  <c r="CP57" i="36"/>
  <c r="CP61" i="36"/>
  <c r="BI36" i="53"/>
  <c r="BI40" i="53"/>
  <c r="BI44" i="53"/>
  <c r="BI57" i="53"/>
  <c r="CU57" i="53"/>
  <c r="CR58" i="53"/>
  <c r="CU61" i="53"/>
  <c r="CR62" i="53"/>
  <c r="BH40" i="36"/>
  <c r="BH48" i="36"/>
  <c r="BI47" i="53"/>
  <c r="CQ42" i="36"/>
  <c r="CQ46" i="36"/>
  <c r="CQ54" i="36"/>
  <c r="CQ58" i="36"/>
  <c r="CQ62" i="36"/>
  <c r="CV42" i="53"/>
  <c r="O28" i="56" s="1"/>
  <c r="AN28" i="56" s="1"/>
  <c r="CT58" i="53"/>
  <c r="CV59" i="53"/>
  <c r="CV63" i="53"/>
  <c r="BH34" i="36"/>
  <c r="CU37" i="53"/>
  <c r="N18" i="56" s="1"/>
  <c r="AH18" i="56" s="1"/>
  <c r="CR38" i="53"/>
  <c r="BI54" i="53"/>
  <c r="BH27" i="36"/>
  <c r="BE29" i="36"/>
  <c r="BE31" i="53"/>
  <c r="BI27" i="53"/>
  <c r="BF29" i="36"/>
  <c r="CO27" i="36"/>
  <c r="CP27" i="36"/>
  <c r="CO26" i="36"/>
  <c r="BG31" i="53"/>
  <c r="BH26" i="36"/>
  <c r="CP26" i="36"/>
  <c r="CP28" i="36"/>
  <c r="CQ28" i="36"/>
  <c r="BG29" i="36"/>
  <c r="CQ27" i="36"/>
  <c r="BH25" i="36"/>
  <c r="BF31" i="53"/>
  <c r="BH21" i="36"/>
  <c r="CP21" i="36"/>
  <c r="CO20" i="36"/>
  <c r="BH20" i="36"/>
  <c r="CO21" i="36"/>
  <c r="BH18" i="36"/>
  <c r="CQ16" i="36"/>
  <c r="CV17" i="53"/>
  <c r="CV15" i="53"/>
  <c r="BI37" i="53"/>
  <c r="BI35" i="53"/>
  <c r="BI52" i="53"/>
  <c r="BC57" i="36"/>
  <c r="CK48" i="36"/>
  <c r="CL44" i="36"/>
  <c r="BI46" i="53"/>
  <c r="CJ43" i="36"/>
  <c r="CJ35" i="36"/>
  <c r="CJ47" i="36"/>
  <c r="BC51" i="36"/>
  <c r="CJ45" i="36"/>
  <c r="BC36" i="36"/>
  <c r="BC56" i="36"/>
  <c r="BI41" i="53"/>
  <c r="BI51" i="53"/>
  <c r="BC41" i="36"/>
  <c r="CJ60" i="36"/>
  <c r="BI39" i="53"/>
  <c r="BI59" i="53"/>
  <c r="BB29" i="36"/>
  <c r="BC20" i="36"/>
  <c r="CU41" i="53"/>
  <c r="AV52" i="36"/>
  <c r="AV27" i="36"/>
  <c r="CQ26" i="36"/>
  <c r="CO25" i="36"/>
  <c r="AW27" i="53"/>
  <c r="CV27" i="53"/>
  <c r="CT25" i="53"/>
  <c r="CV20" i="53"/>
  <c r="AW15" i="53"/>
  <c r="AW39" i="53"/>
  <c r="CL37" i="36"/>
  <c r="CL57" i="36"/>
  <c r="AW35" i="53"/>
  <c r="AW34" i="53"/>
  <c r="AW54" i="53"/>
  <c r="CK44" i="36"/>
  <c r="CK54" i="36"/>
  <c r="CK56" i="36"/>
  <c r="AW38" i="53"/>
  <c r="CJ36" i="36"/>
  <c r="AQ35" i="36"/>
  <c r="CL40" i="36"/>
  <c r="CL46" i="36"/>
  <c r="CL50" i="36"/>
  <c r="CL52" i="36"/>
  <c r="CJ37" i="36"/>
  <c r="AW51" i="53"/>
  <c r="CK55" i="36"/>
  <c r="AW45" i="53"/>
  <c r="AW60" i="53"/>
  <c r="AQ36" i="36"/>
  <c r="AQ56" i="36"/>
  <c r="AW41" i="53"/>
  <c r="AQ45" i="36"/>
  <c r="CL51" i="36"/>
  <c r="CJ44" i="36"/>
  <c r="CJ54" i="36"/>
  <c r="AW58" i="53"/>
  <c r="AQ51" i="36"/>
  <c r="AQ55" i="36"/>
  <c r="CL60" i="36"/>
  <c r="AQ25" i="36"/>
  <c r="AW26" i="53"/>
  <c r="CL24" i="36"/>
  <c r="CL28" i="36"/>
  <c r="AO31" i="53"/>
  <c r="AP31" i="53"/>
  <c r="AQ26" i="36"/>
  <c r="AQ20" i="36"/>
  <c r="CK21" i="36"/>
  <c r="CL21" i="36"/>
  <c r="CL18" i="36"/>
  <c r="CT62" i="53"/>
  <c r="CP35" i="36"/>
  <c r="CP59" i="36"/>
  <c r="CP63" i="36"/>
  <c r="CV37" i="53"/>
  <c r="O18" i="56" s="1"/>
  <c r="AI18" i="56" s="1"/>
  <c r="CR42" i="53"/>
  <c r="CR47" i="53"/>
  <c r="CQ45" i="36"/>
  <c r="CO44" i="36"/>
  <c r="CP40" i="36"/>
  <c r="CP42" i="36"/>
  <c r="CP50" i="36"/>
  <c r="CO39" i="36"/>
  <c r="AJ40" i="36"/>
  <c r="AJ44" i="36"/>
  <c r="AJ60" i="36"/>
  <c r="CQ36" i="36"/>
  <c r="CQ38" i="36"/>
  <c r="AK35" i="53"/>
  <c r="AK50" i="53"/>
  <c r="CT36" i="53"/>
  <c r="M17" i="56" s="1"/>
  <c r="AG17" i="56" s="1"/>
  <c r="CV46" i="53"/>
  <c r="O30" i="56" s="1"/>
  <c r="AI30" i="56" s="1"/>
  <c r="AK61" i="53"/>
  <c r="AK51" i="53"/>
  <c r="AK24" i="53"/>
  <c r="CU26" i="53"/>
  <c r="AJ25" i="36"/>
  <c r="CU25" i="53"/>
  <c r="CV25" i="53"/>
  <c r="CP25" i="36"/>
  <c r="AF31" i="53"/>
  <c r="CQ25" i="36"/>
  <c r="AJ17" i="36"/>
  <c r="AJ16" i="36"/>
  <c r="AE50" i="36"/>
  <c r="AE35" i="36"/>
  <c r="CJ46" i="36"/>
  <c r="AE44" i="36"/>
  <c r="CK42" i="36"/>
  <c r="CL38" i="36"/>
  <c r="AE42" i="36"/>
  <c r="CK35" i="36"/>
  <c r="CK51" i="36"/>
  <c r="CL45" i="36"/>
  <c r="CK50" i="36"/>
  <c r="AK53" i="53"/>
  <c r="AE53" i="36"/>
  <c r="AK36" i="53"/>
  <c r="AK41" i="53"/>
  <c r="AK39" i="53"/>
  <c r="AK62" i="53"/>
  <c r="AK52" i="53"/>
  <c r="AK40" i="53"/>
  <c r="CK27" i="36"/>
  <c r="AE24" i="36"/>
  <c r="CJ26" i="36"/>
  <c r="CJ24" i="36"/>
  <c r="AE28" i="36"/>
  <c r="AE20" i="36"/>
  <c r="CL20" i="36"/>
  <c r="CK17" i="36"/>
  <c r="CV54" i="53"/>
  <c r="O27" i="56" s="1"/>
  <c r="AI27" i="56" s="1"/>
  <c r="CO43" i="36"/>
  <c r="CO49" i="36"/>
  <c r="CO59" i="36"/>
  <c r="CO63" i="36"/>
  <c r="CU40" i="53"/>
  <c r="N20" i="56" s="1"/>
  <c r="AH20" i="56" s="1"/>
  <c r="CV45" i="53"/>
  <c r="CQ35" i="36"/>
  <c r="CR36" i="53"/>
  <c r="CO34" i="36"/>
  <c r="Y59" i="53"/>
  <c r="CT35" i="53"/>
  <c r="M16" i="56" s="1"/>
  <c r="AG16" i="56" s="1"/>
  <c r="CU45" i="53"/>
  <c r="CU35" i="53"/>
  <c r="N16" i="56" s="1"/>
  <c r="AH16" i="56" s="1"/>
  <c r="CU51" i="53"/>
  <c r="N24" i="56" s="1"/>
  <c r="AH24" i="56" s="1"/>
  <c r="CR52" i="53"/>
  <c r="CT55" i="53"/>
  <c r="M32" i="56" s="1"/>
  <c r="AG32" i="56" s="1"/>
  <c r="CT34" i="53"/>
  <c r="M15" i="56" s="1"/>
  <c r="AG15" i="56" s="1"/>
  <c r="CR35" i="53"/>
  <c r="CO28" i="36"/>
  <c r="T31" i="53"/>
  <c r="CN29" i="53"/>
  <c r="CQ24" i="36"/>
  <c r="Y28" i="53"/>
  <c r="CR27" i="53"/>
  <c r="CP24" i="36"/>
  <c r="CR24" i="53"/>
  <c r="CT20" i="53"/>
  <c r="Y21" i="53"/>
  <c r="Y16" i="53"/>
  <c r="Y17" i="53"/>
  <c r="CM59" i="53"/>
  <c r="CM63" i="53"/>
  <c r="Y34" i="53"/>
  <c r="CJ41" i="36"/>
  <c r="CJ57" i="36"/>
  <c r="CJ61" i="36"/>
  <c r="Y38" i="53"/>
  <c r="CK37" i="36"/>
  <c r="CL47" i="36"/>
  <c r="CL53" i="36"/>
  <c r="Y52" i="53"/>
  <c r="CJ52" i="36"/>
  <c r="CM53" i="53"/>
  <c r="CK46" i="36"/>
  <c r="CL42" i="36"/>
  <c r="CL58" i="36"/>
  <c r="CL62" i="36"/>
  <c r="Y24" i="53"/>
  <c r="CK15" i="36"/>
  <c r="CK16" i="36"/>
  <c r="CL15" i="36"/>
  <c r="CL17" i="36"/>
  <c r="CL16" i="36"/>
  <c r="CU36" i="53"/>
  <c r="N17" i="56" s="1"/>
  <c r="AH17" i="56" s="1"/>
  <c r="CR45" i="53"/>
  <c r="CR53" i="53"/>
  <c r="CR46" i="53"/>
  <c r="CR57" i="53"/>
  <c r="CQ39" i="36"/>
  <c r="CQ51" i="36"/>
  <c r="CQ55" i="36"/>
  <c r="CR37" i="53"/>
  <c r="CT40" i="53"/>
  <c r="M20" i="56" s="1"/>
  <c r="AG20" i="56" s="1"/>
  <c r="CV41" i="53"/>
  <c r="CT50" i="53"/>
  <c r="M23" i="56" s="1"/>
  <c r="AG23" i="56" s="1"/>
  <c r="CT51" i="53"/>
  <c r="M24" i="56" s="1"/>
  <c r="AG24" i="56" s="1"/>
  <c r="CV52" i="53"/>
  <c r="O25" i="56" s="1"/>
  <c r="AI25" i="56" s="1"/>
  <c r="CU56" i="53"/>
  <c r="N31" i="56" s="1"/>
  <c r="AH31" i="56" s="1"/>
  <c r="CV57" i="53"/>
  <c r="CT60" i="53"/>
  <c r="CV61" i="53"/>
  <c r="CP55" i="36"/>
  <c r="CV35" i="53"/>
  <c r="O16" i="56" s="1"/>
  <c r="AI16" i="56" s="1"/>
  <c r="CV36" i="53"/>
  <c r="O17" i="56" s="1"/>
  <c r="AI17" i="56" s="1"/>
  <c r="CT39" i="53"/>
  <c r="CR41" i="53"/>
  <c r="CT44" i="53"/>
  <c r="M29" i="56" s="1"/>
  <c r="AG29" i="56" s="1"/>
  <c r="CV56" i="53"/>
  <c r="O31" i="56" s="1"/>
  <c r="AI31" i="56" s="1"/>
  <c r="CU60" i="53"/>
  <c r="CR61" i="53"/>
  <c r="CP39" i="36"/>
  <c r="CO38" i="36"/>
  <c r="CO48" i="36"/>
  <c r="CO54" i="36"/>
  <c r="CU39" i="53"/>
  <c r="CV40" i="53"/>
  <c r="O20" i="56" s="1"/>
  <c r="AI20" i="56" s="1"/>
  <c r="CU44" i="53"/>
  <c r="N29" i="56" s="1"/>
  <c r="AH29" i="56" s="1"/>
  <c r="CT49" i="53"/>
  <c r="M22" i="56" s="1"/>
  <c r="AG22" i="56" s="1"/>
  <c r="CV50" i="53"/>
  <c r="O23" i="56" s="1"/>
  <c r="AI23" i="56" s="1"/>
  <c r="CV51" i="53"/>
  <c r="O24" i="56" s="1"/>
  <c r="AI24" i="56" s="1"/>
  <c r="CT54" i="53"/>
  <c r="M27" i="56" s="1"/>
  <c r="AG27" i="56" s="1"/>
  <c r="CU55" i="53"/>
  <c r="N32" i="56" s="1"/>
  <c r="AH32" i="56" s="1"/>
  <c r="CR56" i="53"/>
  <c r="CT59" i="53"/>
  <c r="CV60" i="53"/>
  <c r="CT63" i="53"/>
  <c r="CP34" i="36"/>
  <c r="CP44" i="36"/>
  <c r="CP54" i="36"/>
  <c r="CV34" i="53"/>
  <c r="O15" i="56" s="1"/>
  <c r="AI15" i="56" s="1"/>
  <c r="CT38" i="53"/>
  <c r="M19" i="56" s="1"/>
  <c r="AG19" i="56" s="1"/>
  <c r="CV39" i="53"/>
  <c r="CR40" i="53"/>
  <c r="CV44" i="53"/>
  <c r="O29" i="56" s="1"/>
  <c r="AI29" i="56" s="1"/>
  <c r="CT48" i="53"/>
  <c r="M21" i="56" s="1"/>
  <c r="AG21" i="56" s="1"/>
  <c r="CU49" i="53"/>
  <c r="N22" i="56" s="1"/>
  <c r="AH22" i="56" s="1"/>
  <c r="CR50" i="53"/>
  <c r="CR51" i="53"/>
  <c r="CU54" i="53"/>
  <c r="N27" i="56" s="1"/>
  <c r="AH27" i="56" s="1"/>
  <c r="CV55" i="53"/>
  <c r="O32" i="56" s="1"/>
  <c r="AI32" i="56" s="1"/>
  <c r="CU59" i="53"/>
  <c r="CR60" i="53"/>
  <c r="CU63" i="53"/>
  <c r="CQ34" i="36"/>
  <c r="CQ40" i="36"/>
  <c r="CQ44" i="36"/>
  <c r="CQ50" i="36"/>
  <c r="CQ60" i="36"/>
  <c r="CR34" i="53"/>
  <c r="CU38" i="53"/>
  <c r="N19" i="56" s="1"/>
  <c r="AH19" i="56" s="1"/>
  <c r="CR39" i="53"/>
  <c r="CT42" i="53"/>
  <c r="M28" i="56" s="1"/>
  <c r="AL28" i="56" s="1"/>
  <c r="CV43" i="53"/>
  <c r="CR44" i="53"/>
  <c r="CT47" i="53"/>
  <c r="CV49" i="53"/>
  <c r="O22" i="56" s="1"/>
  <c r="AI22" i="56" s="1"/>
  <c r="CT53" i="53"/>
  <c r="M26" i="56" s="1"/>
  <c r="AG26" i="56" s="1"/>
  <c r="CR55" i="53"/>
  <c r="CV38" i="53"/>
  <c r="O19" i="56" s="1"/>
  <c r="AI19" i="56" s="1"/>
  <c r="CU42" i="53"/>
  <c r="N28" i="56" s="1"/>
  <c r="AM28" i="56" s="1"/>
  <c r="CR43" i="53"/>
  <c r="CT46" i="53"/>
  <c r="M30" i="56" s="1"/>
  <c r="AG30" i="56" s="1"/>
  <c r="CU47" i="53"/>
  <c r="CR49" i="53"/>
  <c r="CU53" i="53"/>
  <c r="N26" i="56" s="1"/>
  <c r="AH26" i="56" s="1"/>
  <c r="CR54" i="53"/>
  <c r="CR59" i="53"/>
  <c r="M62" i="53"/>
  <c r="CR63" i="53"/>
  <c r="CU24" i="53"/>
  <c r="CR26" i="53"/>
  <c r="CR25" i="53"/>
  <c r="CV24" i="53"/>
  <c r="CT28" i="53"/>
  <c r="CT27" i="53"/>
  <c r="CU28" i="53"/>
  <c r="CT26" i="53"/>
  <c r="CV28" i="53"/>
  <c r="CR28" i="53"/>
  <c r="CP20" i="36"/>
  <c r="CU21" i="53"/>
  <c r="CU20" i="53"/>
  <c r="CR21" i="53"/>
  <c r="CQ21" i="36"/>
  <c r="CR20" i="53"/>
  <c r="CO15" i="36"/>
  <c r="CO17" i="36"/>
  <c r="CR18" i="53"/>
  <c r="CP15" i="36"/>
  <c r="CP17" i="36"/>
  <c r="CO16" i="36"/>
  <c r="CP16" i="36"/>
  <c r="CP18" i="36"/>
  <c r="CQ18" i="36"/>
  <c r="CR15" i="53"/>
  <c r="CR16" i="53"/>
  <c r="CR17" i="53"/>
  <c r="CO18" i="36"/>
  <c r="CT15" i="53"/>
  <c r="CT17" i="53"/>
  <c r="CU18" i="53"/>
  <c r="CU15" i="53"/>
  <c r="CU16" i="53"/>
  <c r="CU17" i="53"/>
  <c r="CV18" i="53"/>
  <c r="M50" i="53"/>
  <c r="CJ34" i="36"/>
  <c r="CJ50" i="36"/>
  <c r="CJ56" i="36"/>
  <c r="M45" i="53"/>
  <c r="CK40" i="36"/>
  <c r="CK52" i="36"/>
  <c r="CL36" i="36"/>
  <c r="CS51" i="53"/>
  <c r="L24" i="56" s="1"/>
  <c r="AF24" i="56" s="1"/>
  <c r="CJ39" i="36"/>
  <c r="CJ51" i="36"/>
  <c r="CM36" i="53"/>
  <c r="CK45" i="36"/>
  <c r="CK57" i="36"/>
  <c r="CK61" i="36"/>
  <c r="CM45" i="53"/>
  <c r="CL35" i="36"/>
  <c r="CM51" i="53"/>
  <c r="CL34" i="36"/>
  <c r="CL48" i="36"/>
  <c r="CL56" i="36"/>
  <c r="CS38" i="53"/>
  <c r="CM38" i="53"/>
  <c r="M40" i="53"/>
  <c r="M60" i="53"/>
  <c r="CS39" i="53"/>
  <c r="CM39" i="53"/>
  <c r="CM37" i="53"/>
  <c r="CS44" i="53"/>
  <c r="CM44" i="53"/>
  <c r="CS50" i="53"/>
  <c r="CM50" i="53"/>
  <c r="CS52" i="53"/>
  <c r="CM52" i="53"/>
  <c r="CS58" i="53"/>
  <c r="CM58" i="53"/>
  <c r="CJ55" i="36"/>
  <c r="CS35" i="53"/>
  <c r="CM35" i="53"/>
  <c r="CS36" i="53"/>
  <c r="CM42" i="53"/>
  <c r="CS42" i="53"/>
  <c r="CM43" i="53"/>
  <c r="CS62" i="53"/>
  <c r="CM62" i="53"/>
  <c r="CK47" i="36"/>
  <c r="CS49" i="53"/>
  <c r="CM49" i="53"/>
  <c r="CM57" i="53"/>
  <c r="CL41" i="36"/>
  <c r="CL61" i="36"/>
  <c r="CS34" i="53"/>
  <c r="CM34" i="53"/>
  <c r="M36" i="53"/>
  <c r="CM41" i="53"/>
  <c r="CM48" i="53"/>
  <c r="CM56" i="53"/>
  <c r="M58" i="53"/>
  <c r="CM61" i="53"/>
  <c r="CM46" i="53"/>
  <c r="CS46" i="53"/>
  <c r="CM47" i="53"/>
  <c r="CM54" i="53"/>
  <c r="CM60" i="53"/>
  <c r="CJ40" i="36"/>
  <c r="M34" i="53"/>
  <c r="CS40" i="53"/>
  <c r="CM40" i="53"/>
  <c r="CM55" i="53"/>
  <c r="CK26" i="36"/>
  <c r="M25" i="53"/>
  <c r="CL25" i="36"/>
  <c r="CL27" i="36"/>
  <c r="CL26" i="36"/>
  <c r="CK25" i="36"/>
  <c r="CS26" i="53"/>
  <c r="CM26" i="53"/>
  <c r="CM24" i="53"/>
  <c r="CS25" i="53"/>
  <c r="CM25" i="53"/>
  <c r="CK28" i="36"/>
  <c r="E29" i="36"/>
  <c r="CJ25" i="36"/>
  <c r="CJ27" i="36"/>
  <c r="CS28" i="53"/>
  <c r="CM28" i="53"/>
  <c r="G29" i="53"/>
  <c r="CS27" i="53"/>
  <c r="CM27" i="53"/>
  <c r="CM21" i="53"/>
  <c r="CS20" i="53"/>
  <c r="CM20" i="53"/>
  <c r="CJ21" i="36"/>
  <c r="CJ15" i="36"/>
  <c r="CJ17" i="36"/>
  <c r="CJ16" i="36"/>
  <c r="CK18" i="36"/>
  <c r="CS18" i="53"/>
  <c r="CS16" i="53"/>
  <c r="CT18" i="53"/>
  <c r="CT16" i="53"/>
  <c r="CM18" i="53"/>
  <c r="CS15" i="53"/>
  <c r="CM15" i="53"/>
  <c r="CM16" i="53"/>
  <c r="CS17" i="53"/>
  <c r="CM17" i="53"/>
  <c r="BI39" i="37"/>
  <c r="BI42" i="37"/>
  <c r="CM63" i="37"/>
  <c r="BI57" i="37"/>
  <c r="AW56" i="37"/>
  <c r="AW34" i="37"/>
  <c r="AW44" i="37"/>
  <c r="AK52" i="37"/>
  <c r="AK20" i="37"/>
  <c r="AI22" i="37"/>
  <c r="AI22" i="36" s="1"/>
  <c r="AI31" i="36" s="1"/>
  <c r="AK36" i="37"/>
  <c r="CN43" i="36"/>
  <c r="CR43" i="37"/>
  <c r="CN53" i="36"/>
  <c r="CR53" i="37"/>
  <c r="CN59" i="36"/>
  <c r="CR59" i="37"/>
  <c r="CN41" i="36"/>
  <c r="CR41" i="37"/>
  <c r="CN51" i="36"/>
  <c r="CR51" i="37"/>
  <c r="CN63" i="36"/>
  <c r="CR63" i="37"/>
  <c r="CN35" i="36"/>
  <c r="CR35" i="37"/>
  <c r="CN47" i="36"/>
  <c r="CR47" i="37"/>
  <c r="CN57" i="36"/>
  <c r="CR57" i="37"/>
  <c r="CN34" i="36"/>
  <c r="CR34" i="37"/>
  <c r="CN36" i="36"/>
  <c r="CR36" i="37"/>
  <c r="CN38" i="36"/>
  <c r="CR38" i="37"/>
  <c r="CN40" i="36"/>
  <c r="CR40" i="37"/>
  <c r="CN42" i="36"/>
  <c r="CR42" i="37"/>
  <c r="CN44" i="36"/>
  <c r="CR44" i="37"/>
  <c r="CN46" i="36"/>
  <c r="CR46" i="37"/>
  <c r="CN48" i="36"/>
  <c r="CR48" i="37"/>
  <c r="CN50" i="36"/>
  <c r="CR50" i="37"/>
  <c r="CN52" i="36"/>
  <c r="CR52" i="37"/>
  <c r="CN54" i="36"/>
  <c r="CR54" i="37"/>
  <c r="CN56" i="36"/>
  <c r="CR56" i="37"/>
  <c r="CN58" i="36"/>
  <c r="CR58" i="37"/>
  <c r="CN60" i="36"/>
  <c r="CR60" i="37"/>
  <c r="CN62" i="36"/>
  <c r="CR62" i="37"/>
  <c r="CN39" i="36"/>
  <c r="CR39" i="37"/>
  <c r="CN49" i="36"/>
  <c r="CR49" i="37"/>
  <c r="CN61" i="36"/>
  <c r="CR61" i="37"/>
  <c r="CN37" i="36"/>
  <c r="CR37" i="37"/>
  <c r="CN45" i="36"/>
  <c r="CR45" i="37"/>
  <c r="CN55" i="36"/>
  <c r="CR55" i="37"/>
  <c r="CN24" i="36"/>
  <c r="CR24" i="37"/>
  <c r="CN25" i="36"/>
  <c r="CR25" i="37"/>
  <c r="CN27" i="36"/>
  <c r="CR27" i="37"/>
  <c r="CN28" i="36"/>
  <c r="CR28" i="37"/>
  <c r="CN26" i="36"/>
  <c r="CR26" i="37"/>
  <c r="CN20" i="36"/>
  <c r="CR20" i="37"/>
  <c r="CN21" i="36"/>
  <c r="CR21" i="37"/>
  <c r="CN15" i="36"/>
  <c r="CR15" i="37"/>
  <c r="CN17" i="36"/>
  <c r="CR17" i="37"/>
  <c r="CN16" i="36"/>
  <c r="CR16" i="37"/>
  <c r="CN18" i="36"/>
  <c r="CR18" i="37"/>
  <c r="CI35" i="36"/>
  <c r="CM35" i="37"/>
  <c r="CI37" i="36"/>
  <c r="CM37" i="37"/>
  <c r="CI39" i="36"/>
  <c r="CM39" i="37"/>
  <c r="CI41" i="36"/>
  <c r="CM41" i="37"/>
  <c r="CI43" i="36"/>
  <c r="CM43" i="37"/>
  <c r="CI45" i="36"/>
  <c r="CM45" i="37"/>
  <c r="CI47" i="36"/>
  <c r="CM47" i="37"/>
  <c r="CI49" i="36"/>
  <c r="CM49" i="37"/>
  <c r="CI51" i="36"/>
  <c r="CM51" i="37"/>
  <c r="CI53" i="36"/>
  <c r="CM53" i="37"/>
  <c r="CI55" i="36"/>
  <c r="CM55" i="37"/>
  <c r="CI57" i="36"/>
  <c r="CM57" i="37"/>
  <c r="CI59" i="36"/>
  <c r="CM59" i="37"/>
  <c r="CI61" i="36"/>
  <c r="CM61" i="37"/>
  <c r="CI34" i="36"/>
  <c r="CM34" i="37"/>
  <c r="CI36" i="36"/>
  <c r="CM36" i="37"/>
  <c r="CI38" i="36"/>
  <c r="CM38" i="37"/>
  <c r="CI40" i="36"/>
  <c r="CM40" i="37"/>
  <c r="CI42" i="36"/>
  <c r="CM42" i="37"/>
  <c r="CI44" i="36"/>
  <c r="CM44" i="37"/>
  <c r="CI46" i="36"/>
  <c r="CM46" i="37"/>
  <c r="CI48" i="36"/>
  <c r="CM48" i="37"/>
  <c r="CI50" i="36"/>
  <c r="CM50" i="37"/>
  <c r="CI52" i="36"/>
  <c r="CM52" i="37"/>
  <c r="CI54" i="36"/>
  <c r="CM54" i="37"/>
  <c r="CI56" i="36"/>
  <c r="CM56" i="37"/>
  <c r="CI58" i="36"/>
  <c r="CM58" i="37"/>
  <c r="CI60" i="36"/>
  <c r="CM60" i="37"/>
  <c r="CI62" i="36"/>
  <c r="CM62" i="37"/>
  <c r="CI24" i="36"/>
  <c r="CM24" i="37"/>
  <c r="CI26" i="36"/>
  <c r="CM26" i="37"/>
  <c r="CI28" i="36"/>
  <c r="CM28" i="37"/>
  <c r="CI25" i="36"/>
  <c r="CM25" i="37"/>
  <c r="CI27" i="36"/>
  <c r="CM27" i="37"/>
  <c r="CI20" i="36"/>
  <c r="CM20" i="37"/>
  <c r="CI21" i="36"/>
  <c r="CM21" i="37"/>
  <c r="CI15" i="36"/>
  <c r="CM15" i="37"/>
  <c r="CI17" i="36"/>
  <c r="CM17" i="37"/>
  <c r="CI16" i="36"/>
  <c r="CM16" i="37"/>
  <c r="CI18" i="36"/>
  <c r="CM18" i="37"/>
  <c r="CP13" i="54"/>
  <c r="CI13" i="53"/>
  <c r="CS13" i="53" s="1"/>
  <c r="CQ13" i="37"/>
  <c r="AI13" i="36"/>
  <c r="BS13" i="36"/>
  <c r="W13" i="36"/>
  <c r="BG13" i="36"/>
  <c r="CQ13" i="54"/>
  <c r="CJ13" i="53"/>
  <c r="CT13" i="53" s="1"/>
  <c r="CI13" i="37"/>
  <c r="CS13" i="37" s="1"/>
  <c r="CQ13" i="53"/>
  <c r="AU13" i="36"/>
  <c r="CL13" i="37"/>
  <c r="CV13" i="37" s="1"/>
  <c r="CJ13" i="54"/>
  <c r="CT13" i="54" s="1"/>
  <c r="CO13" i="37"/>
  <c r="D13" i="36"/>
  <c r="CJ13" i="37"/>
  <c r="CT13" i="37" s="1"/>
  <c r="E13" i="36"/>
  <c r="CK13" i="37"/>
  <c r="CU13" i="37" s="1"/>
  <c r="BM13" i="36"/>
  <c r="CS13" i="54"/>
  <c r="CO13" i="54"/>
  <c r="CN13" i="37"/>
  <c r="CK13" i="54"/>
  <c r="CU13" i="54" s="1"/>
  <c r="AY13" i="36"/>
  <c r="V13" i="36"/>
  <c r="AH13" i="36"/>
  <c r="AT13" i="36"/>
  <c r="BF13" i="36"/>
  <c r="BR13" i="36"/>
  <c r="CD13" i="36"/>
  <c r="AZ13" i="36"/>
  <c r="P13" i="36"/>
  <c r="AB13" i="36"/>
  <c r="AN13" i="36"/>
  <c r="E22" i="37"/>
  <c r="E19" i="36"/>
  <c r="BB22" i="37"/>
  <c r="BB19" i="36"/>
  <c r="BG22" i="37"/>
  <c r="BG19" i="36"/>
  <c r="BI21" i="37"/>
  <c r="BC21" i="36"/>
  <c r="BI34" i="37"/>
  <c r="BI36" i="37"/>
  <c r="BH36" i="36"/>
  <c r="BI41" i="37"/>
  <c r="BH41" i="36"/>
  <c r="BC65" i="37"/>
  <c r="BC43" i="36"/>
  <c r="BI51" i="37"/>
  <c r="BH51" i="36"/>
  <c r="BI53" i="37"/>
  <c r="BH53" i="36"/>
  <c r="BI56" i="37"/>
  <c r="BI59" i="37"/>
  <c r="BH59" i="36"/>
  <c r="BI61" i="37"/>
  <c r="BH61" i="36"/>
  <c r="AW15" i="37"/>
  <c r="AQ15" i="36"/>
  <c r="AW16" i="37"/>
  <c r="AP22" i="37"/>
  <c r="AP19" i="36"/>
  <c r="AU22" i="37"/>
  <c r="AU19" i="36"/>
  <c r="AW21" i="37"/>
  <c r="AQ21" i="36"/>
  <c r="AW26" i="37"/>
  <c r="AV26" i="36"/>
  <c r="AW36" i="37"/>
  <c r="AW38" i="37"/>
  <c r="AV38" i="36"/>
  <c r="AV65" i="37"/>
  <c r="AV43" i="36"/>
  <c r="AW48" i="37"/>
  <c r="AW53" i="37"/>
  <c r="AV53" i="36"/>
  <c r="AW55" i="37"/>
  <c r="AV55" i="36"/>
  <c r="AW57" i="37"/>
  <c r="AQ57" i="36"/>
  <c r="AW58" i="37"/>
  <c r="AK16" i="37"/>
  <c r="AD22" i="37"/>
  <c r="AD19" i="36"/>
  <c r="AK21" i="37"/>
  <c r="AE21" i="36"/>
  <c r="AK25" i="37"/>
  <c r="AK35" i="37"/>
  <c r="AJ35" i="36"/>
  <c r="AK40" i="37"/>
  <c r="AK42" i="37"/>
  <c r="AJ42" i="36"/>
  <c r="AK49" i="37"/>
  <c r="AJ49" i="36"/>
  <c r="AK51" i="37"/>
  <c r="AJ51" i="36"/>
  <c r="AK56" i="37"/>
  <c r="AK58" i="37"/>
  <c r="AJ58" i="36"/>
  <c r="CU15" i="37"/>
  <c r="CU16" i="37"/>
  <c r="CU17" i="37"/>
  <c r="CU18" i="37"/>
  <c r="CU20" i="37"/>
  <c r="CU21" i="37"/>
  <c r="CU24" i="37"/>
  <c r="CU25" i="37"/>
  <c r="CU26" i="37"/>
  <c r="CU27" i="37"/>
  <c r="CU28" i="37"/>
  <c r="CU34" i="37"/>
  <c r="CU35" i="37"/>
  <c r="CU36" i="37"/>
  <c r="CU37" i="37"/>
  <c r="CU38" i="37"/>
  <c r="CU39" i="37"/>
  <c r="CU40" i="37"/>
  <c r="CU41" i="37"/>
  <c r="CU42" i="37"/>
  <c r="CU43" i="37"/>
  <c r="CU44" i="37"/>
  <c r="CU45" i="37"/>
  <c r="CU46" i="37"/>
  <c r="CU47" i="37"/>
  <c r="CU48" i="37"/>
  <c r="CU49" i="37"/>
  <c r="CU50" i="37"/>
  <c r="CU51" i="37"/>
  <c r="CU52" i="37"/>
  <c r="CU53" i="37"/>
  <c r="CU54" i="37"/>
  <c r="CU55" i="37"/>
  <c r="CU56" i="37"/>
  <c r="CU57" i="37"/>
  <c r="CU58" i="37"/>
  <c r="CU59" i="37"/>
  <c r="CU60" i="37"/>
  <c r="CU61" i="37"/>
  <c r="CV62" i="37"/>
  <c r="AC31" i="56"/>
  <c r="AC32" i="56"/>
  <c r="AC28" i="56"/>
  <c r="K20" i="39"/>
  <c r="C10" i="28"/>
  <c r="C10" i="58" s="1"/>
  <c r="AB21" i="58" s="1"/>
  <c r="AC31" i="57"/>
  <c r="AC34" i="57"/>
  <c r="AB34" i="56"/>
  <c r="AL19" i="56"/>
  <c r="AB26" i="56"/>
  <c r="AB22" i="56"/>
  <c r="AB15" i="56"/>
  <c r="AB28" i="56"/>
  <c r="AB24" i="56"/>
  <c r="BI17" i="37"/>
  <c r="BC17" i="36"/>
  <c r="BC19" i="37"/>
  <c r="AY19" i="36"/>
  <c r="BH19" i="37"/>
  <c r="BD19" i="36"/>
  <c r="BI25" i="37"/>
  <c r="BC25" i="36"/>
  <c r="BI27" i="37"/>
  <c r="BC27" i="36"/>
  <c r="BI28" i="37"/>
  <c r="BH65" i="37"/>
  <c r="BH43" i="36"/>
  <c r="BI45" i="37"/>
  <c r="BH45" i="36"/>
  <c r="BI48" i="37"/>
  <c r="BI55" i="37"/>
  <c r="BI63" i="37"/>
  <c r="AW17" i="37"/>
  <c r="AQ17" i="36"/>
  <c r="AQ19" i="37"/>
  <c r="AM19" i="36"/>
  <c r="AV19" i="37"/>
  <c r="AR19" i="36"/>
  <c r="AW27" i="37"/>
  <c r="AW27" i="36" s="1"/>
  <c r="AQ27" i="36"/>
  <c r="AQ29" i="37"/>
  <c r="AM29" i="36"/>
  <c r="AV29" i="37"/>
  <c r="AR29" i="36"/>
  <c r="AW35" i="37"/>
  <c r="AV35" i="36"/>
  <c r="AW40" i="37"/>
  <c r="AW45" i="37"/>
  <c r="AV45" i="36"/>
  <c r="AW47" i="37"/>
  <c r="AV47" i="36"/>
  <c r="AW49" i="37"/>
  <c r="AQ49" i="36"/>
  <c r="AW50" i="37"/>
  <c r="AW60" i="37"/>
  <c r="AW62" i="37"/>
  <c r="AV62" i="36"/>
  <c r="AK15" i="37"/>
  <c r="AJ15" i="36"/>
  <c r="AK17" i="37"/>
  <c r="AE17" i="36"/>
  <c r="AE19" i="37"/>
  <c r="AA19" i="36"/>
  <c r="AF22" i="37"/>
  <c r="AF31" i="37" s="1"/>
  <c r="AF19" i="36"/>
  <c r="AK24" i="37"/>
  <c r="AJ24" i="36"/>
  <c r="AK26" i="37"/>
  <c r="AE26" i="36"/>
  <c r="AK37" i="37"/>
  <c r="AJ37" i="36"/>
  <c r="AK39" i="37"/>
  <c r="AJ39" i="36"/>
  <c r="AE65" i="37"/>
  <c r="AE43" i="36"/>
  <c r="AK44" i="37"/>
  <c r="AK46" i="37"/>
  <c r="AJ46" i="36"/>
  <c r="AK53" i="37"/>
  <c r="AJ53" i="36"/>
  <c r="AK55" i="37"/>
  <c r="AJ55" i="36"/>
  <c r="AK60" i="37"/>
  <c r="AK62" i="37"/>
  <c r="AJ62" i="36"/>
  <c r="CV15" i="37"/>
  <c r="CV16" i="37"/>
  <c r="CV17" i="37"/>
  <c r="CV18" i="37"/>
  <c r="CV20" i="37"/>
  <c r="CV21" i="37"/>
  <c r="CV24" i="37"/>
  <c r="CV25" i="37"/>
  <c r="CV26" i="37"/>
  <c r="CV27" i="37"/>
  <c r="CV28" i="37"/>
  <c r="CV34" i="37"/>
  <c r="CV35" i="37"/>
  <c r="CV36" i="37"/>
  <c r="CV37" i="37"/>
  <c r="CV38" i="37"/>
  <c r="CV39" i="37"/>
  <c r="CV40" i="37"/>
  <c r="CV41" i="37"/>
  <c r="CV42" i="37"/>
  <c r="CV43" i="37"/>
  <c r="CV44" i="37"/>
  <c r="CV45" i="37"/>
  <c r="CV46" i="37"/>
  <c r="CV47" i="37"/>
  <c r="CV48" i="37"/>
  <c r="CV49" i="37"/>
  <c r="CV50" i="37"/>
  <c r="CV51" i="37"/>
  <c r="CV52" i="37"/>
  <c r="CV53" i="37"/>
  <c r="CV54" i="37"/>
  <c r="CV55" i="37"/>
  <c r="CV56" i="37"/>
  <c r="CV57" i="37"/>
  <c r="CV58" i="37"/>
  <c r="CV58" i="36" s="1"/>
  <c r="CV59" i="37"/>
  <c r="CV60" i="37"/>
  <c r="CV61" i="37"/>
  <c r="CU63" i="37"/>
  <c r="AB34" i="57"/>
  <c r="AB24" i="57"/>
  <c r="AB32" i="57"/>
  <c r="AB28" i="57"/>
  <c r="AB20" i="57"/>
  <c r="AB16" i="57"/>
  <c r="AB15" i="57"/>
  <c r="K26" i="39"/>
  <c r="D10" i="28"/>
  <c r="D10" i="58" s="1"/>
  <c r="AC31" i="58" s="1"/>
  <c r="K32" i="39"/>
  <c r="E10" i="57"/>
  <c r="BI15" i="37"/>
  <c r="BH15" i="36"/>
  <c r="BE22" i="37"/>
  <c r="BE19" i="36"/>
  <c r="AZ22" i="37"/>
  <c r="BC29" i="37"/>
  <c r="AY29" i="36"/>
  <c r="BH29" i="37"/>
  <c r="BD29" i="36"/>
  <c r="BI35" i="37"/>
  <c r="BH35" i="36"/>
  <c r="BI37" i="37"/>
  <c r="BH37" i="36"/>
  <c r="BI40" i="37"/>
  <c r="BI46" i="37"/>
  <c r="BC46" i="36"/>
  <c r="BI47" i="37"/>
  <c r="BI50" i="37"/>
  <c r="BI52" i="37"/>
  <c r="BH52" i="36"/>
  <c r="BI54" i="37"/>
  <c r="BH54" i="36"/>
  <c r="BI58" i="37"/>
  <c r="BI60" i="37"/>
  <c r="BH60" i="36"/>
  <c r="BI62" i="37"/>
  <c r="BH62" i="36"/>
  <c r="AN22" i="37"/>
  <c r="AN19" i="36"/>
  <c r="AS22" i="37"/>
  <c r="AS19" i="36"/>
  <c r="AW24" i="37"/>
  <c r="AQ24" i="36"/>
  <c r="AW25" i="37"/>
  <c r="AW37" i="37"/>
  <c r="AV37" i="36"/>
  <c r="AW39" i="37"/>
  <c r="AV39" i="36"/>
  <c r="AW41" i="37"/>
  <c r="AQ41" i="36"/>
  <c r="AW42" i="37"/>
  <c r="AW52" i="37"/>
  <c r="AW54" i="37"/>
  <c r="AV54" i="36"/>
  <c r="AW59" i="37"/>
  <c r="AV59" i="36"/>
  <c r="AB22" i="37"/>
  <c r="AB22" i="36" s="1"/>
  <c r="AB19" i="36"/>
  <c r="AG22" i="37"/>
  <c r="AG19" i="36"/>
  <c r="AK28" i="37"/>
  <c r="AJ28" i="36"/>
  <c r="AK34" i="37"/>
  <c r="AJ34" i="36"/>
  <c r="AK41" i="37"/>
  <c r="AJ41" i="36"/>
  <c r="AJ65" i="37"/>
  <c r="AJ43" i="36"/>
  <c r="AK48" i="37"/>
  <c r="AK50" i="37"/>
  <c r="AJ50" i="36"/>
  <c r="AK57" i="37"/>
  <c r="AJ57" i="36"/>
  <c r="AK59" i="37"/>
  <c r="AJ59" i="36"/>
  <c r="CI63" i="36"/>
  <c r="CS63" i="37"/>
  <c r="CS15" i="37"/>
  <c r="CS16" i="37"/>
  <c r="CS17" i="37"/>
  <c r="CS18" i="37"/>
  <c r="CS20" i="37"/>
  <c r="CS21" i="37"/>
  <c r="CS24" i="37"/>
  <c r="CS25" i="37"/>
  <c r="CS26" i="37"/>
  <c r="CS27" i="37"/>
  <c r="CS28" i="37"/>
  <c r="CS34" i="37"/>
  <c r="CS35" i="37"/>
  <c r="CS36" i="37"/>
  <c r="CS37" i="37"/>
  <c r="CS38" i="37"/>
  <c r="CS39" i="37"/>
  <c r="CS40" i="37"/>
  <c r="CS41" i="37"/>
  <c r="CS42" i="37"/>
  <c r="CS43" i="37"/>
  <c r="CS44" i="37"/>
  <c r="CS45" i="37"/>
  <c r="CS46" i="37"/>
  <c r="CS47" i="37"/>
  <c r="CS48" i="37"/>
  <c r="CS49" i="37"/>
  <c r="CS50" i="37"/>
  <c r="CS51" i="37"/>
  <c r="CS52" i="37"/>
  <c r="CS53" i="37"/>
  <c r="CS54" i="37"/>
  <c r="CS55" i="37"/>
  <c r="CS56" i="37"/>
  <c r="CS57" i="37"/>
  <c r="CS58" i="37"/>
  <c r="CS59" i="37"/>
  <c r="CS60" i="37"/>
  <c r="CS61" i="37"/>
  <c r="CS62" i="37"/>
  <c r="CV63" i="37"/>
  <c r="K36" i="39"/>
  <c r="B10" i="56"/>
  <c r="F10" i="56" s="1"/>
  <c r="F22" i="37"/>
  <c r="F31" i="37" s="1"/>
  <c r="F19" i="36"/>
  <c r="BI16" i="37"/>
  <c r="BC16" i="36"/>
  <c r="BI18" i="37"/>
  <c r="BC18" i="36"/>
  <c r="BA22" i="37"/>
  <c r="BA19" i="36"/>
  <c r="BF22" i="37"/>
  <c r="BF19" i="36"/>
  <c r="BI24" i="37"/>
  <c r="BI24" i="36" s="1"/>
  <c r="BC24" i="36"/>
  <c r="BI26" i="37"/>
  <c r="BC26" i="36"/>
  <c r="BI38" i="37"/>
  <c r="BC38" i="36"/>
  <c r="BI44" i="37"/>
  <c r="BH44" i="36"/>
  <c r="BI49" i="37"/>
  <c r="BH49" i="36"/>
  <c r="AW18" i="37"/>
  <c r="AQ18" i="36"/>
  <c r="AO22" i="37"/>
  <c r="AO19" i="36"/>
  <c r="AT22" i="37"/>
  <c r="AT19" i="36"/>
  <c r="AW28" i="37"/>
  <c r="AQ28" i="36"/>
  <c r="AQ65" i="37"/>
  <c r="AQ43" i="36"/>
  <c r="AW46" i="37"/>
  <c r="AV46" i="36"/>
  <c r="AW51" i="37"/>
  <c r="AV51" i="36"/>
  <c r="AW61" i="37"/>
  <c r="AV61" i="36"/>
  <c r="AW63" i="37"/>
  <c r="AV63" i="36"/>
  <c r="AK18" i="37"/>
  <c r="AE18" i="36"/>
  <c r="AC22" i="37"/>
  <c r="AC19" i="36"/>
  <c r="AH22" i="37"/>
  <c r="AH19" i="36"/>
  <c r="AK27" i="37"/>
  <c r="AE27" i="36"/>
  <c r="AE29" i="37"/>
  <c r="AA29" i="36"/>
  <c r="AJ29" i="37"/>
  <c r="AF29" i="36"/>
  <c r="AA31" i="37"/>
  <c r="AK38" i="37"/>
  <c r="AJ38" i="36"/>
  <c r="AK45" i="37"/>
  <c r="AJ45" i="36"/>
  <c r="AK47" i="37"/>
  <c r="AJ47" i="36"/>
  <c r="AK54" i="37"/>
  <c r="AJ54" i="36"/>
  <c r="AK61" i="37"/>
  <c r="AJ61" i="36"/>
  <c r="AK63" i="37"/>
  <c r="AJ63" i="36"/>
  <c r="CJ62" i="36"/>
  <c r="CT62" i="37"/>
  <c r="CJ63" i="36"/>
  <c r="CT63" i="37"/>
  <c r="CT15" i="37"/>
  <c r="CT16" i="37"/>
  <c r="CT17" i="37"/>
  <c r="CT18" i="37"/>
  <c r="CT20" i="37"/>
  <c r="CT21" i="37"/>
  <c r="CT24" i="37"/>
  <c r="CT25" i="37"/>
  <c r="CT26" i="37"/>
  <c r="CT27" i="37"/>
  <c r="CT28" i="37"/>
  <c r="CT34" i="37"/>
  <c r="CT35" i="37"/>
  <c r="CT36" i="37"/>
  <c r="CT37" i="37"/>
  <c r="CT38" i="37"/>
  <c r="CT39" i="37"/>
  <c r="CT40" i="37"/>
  <c r="CT41" i="37"/>
  <c r="CT42" i="37"/>
  <c r="CT43" i="37"/>
  <c r="CT44" i="37"/>
  <c r="CT45" i="37"/>
  <c r="CT46" i="37"/>
  <c r="CT47" i="37"/>
  <c r="CT48" i="37"/>
  <c r="CT49" i="37"/>
  <c r="CT50" i="37"/>
  <c r="CT51" i="37"/>
  <c r="CT52" i="37"/>
  <c r="CT53" i="37"/>
  <c r="CT54" i="37"/>
  <c r="CT55" i="37"/>
  <c r="CT56" i="37"/>
  <c r="CT57" i="37"/>
  <c r="CT58" i="37"/>
  <c r="CT59" i="37"/>
  <c r="CT60" i="37"/>
  <c r="CT61" i="37"/>
  <c r="CU62" i="37"/>
  <c r="BT13" i="53"/>
  <c r="BU13" i="53" s="1"/>
  <c r="BI15" i="53"/>
  <c r="BI16" i="53"/>
  <c r="Y18" i="53"/>
  <c r="CG18" i="53"/>
  <c r="G19" i="53"/>
  <c r="BT19" i="53"/>
  <c r="AW20" i="53"/>
  <c r="BI21" i="53"/>
  <c r="CG24" i="53"/>
  <c r="Y25" i="53"/>
  <c r="AW25" i="53"/>
  <c r="BU26" i="53"/>
  <c r="AJ29" i="53"/>
  <c r="Y35" i="53"/>
  <c r="AV65" i="53"/>
  <c r="AK45" i="53"/>
  <c r="BI45" i="53"/>
  <c r="CG46" i="53"/>
  <c r="M48" i="53"/>
  <c r="BU49" i="53"/>
  <c r="AW52" i="53"/>
  <c r="BU52" i="53"/>
  <c r="M54" i="53"/>
  <c r="AK55" i="53"/>
  <c r="AW56" i="53"/>
  <c r="AK57" i="53"/>
  <c r="BU57" i="53"/>
  <c r="BU58" i="53"/>
  <c r="AW59" i="53"/>
  <c r="CS59" i="53"/>
  <c r="AK60" i="53"/>
  <c r="Y61" i="53"/>
  <c r="CG61" i="53"/>
  <c r="BI62" i="53"/>
  <c r="CG62" i="53"/>
  <c r="M16" i="54"/>
  <c r="AK17" i="54"/>
  <c r="BI17" i="54"/>
  <c r="CG18" i="54"/>
  <c r="G19" i="54"/>
  <c r="CN19" i="54"/>
  <c r="AV19" i="54"/>
  <c r="CU21" i="54"/>
  <c r="M27" i="54"/>
  <c r="BU27" i="54"/>
  <c r="BC29" i="54"/>
  <c r="AV65" i="54"/>
  <c r="Y57" i="54"/>
  <c r="CV59" i="54"/>
  <c r="BU61" i="54"/>
  <c r="CV61" i="54"/>
  <c r="X19" i="53"/>
  <c r="CQ19" i="53"/>
  <c r="CV21" i="53"/>
  <c r="CK29" i="53"/>
  <c r="CA29" i="53"/>
  <c r="G65" i="53"/>
  <c r="Y37" i="53"/>
  <c r="Y41" i="53"/>
  <c r="Y42" i="53"/>
  <c r="AW42" i="53"/>
  <c r="M44" i="53"/>
  <c r="AK44" i="53"/>
  <c r="Y45" i="53"/>
  <c r="Y46" i="53"/>
  <c r="AW46" i="53"/>
  <c r="BI48" i="53"/>
  <c r="BI50" i="53"/>
  <c r="CG52" i="53"/>
  <c r="CS53" i="53"/>
  <c r="BU54" i="53"/>
  <c r="AK59" i="53"/>
  <c r="CS61" i="53"/>
  <c r="Y63" i="53"/>
  <c r="CG63" i="53"/>
  <c r="CU15" i="54"/>
  <c r="BU16" i="54"/>
  <c r="M18" i="54"/>
  <c r="AW18" i="54"/>
  <c r="L19" i="54"/>
  <c r="CO19" i="54"/>
  <c r="BO22" i="54"/>
  <c r="CP19" i="54"/>
  <c r="CG20" i="54"/>
  <c r="M24" i="54"/>
  <c r="BU25" i="54"/>
  <c r="AW26" i="54"/>
  <c r="G29" i="54"/>
  <c r="X29" i="54"/>
  <c r="AQ29" i="54"/>
  <c r="Y34" i="54"/>
  <c r="Y36" i="54"/>
  <c r="BO65" i="54"/>
  <c r="CU37" i="54"/>
  <c r="N18" i="57" s="1"/>
  <c r="AH18" i="57" s="1"/>
  <c r="Y38" i="54"/>
  <c r="CG38" i="54"/>
  <c r="BI39" i="54"/>
  <c r="CG39" i="54"/>
  <c r="CV39" i="54"/>
  <c r="AK40" i="54"/>
  <c r="M42" i="54"/>
  <c r="AE65" i="54"/>
  <c r="BU46" i="54"/>
  <c r="AK47" i="54"/>
  <c r="BI47" i="54"/>
  <c r="CU47" i="54"/>
  <c r="M50" i="54"/>
  <c r="BI51" i="54"/>
  <c r="AW52" i="54"/>
  <c r="BI55" i="54"/>
  <c r="AW56" i="54"/>
  <c r="M57" i="54"/>
  <c r="AW58" i="54"/>
  <c r="AW59" i="54"/>
  <c r="Y62" i="54"/>
  <c r="CT62" i="54"/>
  <c r="BC13" i="53"/>
  <c r="M15" i="53"/>
  <c r="BU15" i="53"/>
  <c r="AW16" i="53"/>
  <c r="CV16" i="53"/>
  <c r="AK17" i="53"/>
  <c r="M18" i="53"/>
  <c r="AE19" i="53"/>
  <c r="AQ19" i="53"/>
  <c r="M20" i="53"/>
  <c r="AK20" i="53"/>
  <c r="BI20" i="53"/>
  <c r="AK25" i="53"/>
  <c r="BI25" i="53"/>
  <c r="M26" i="53"/>
  <c r="M27" i="53"/>
  <c r="BU28" i="53"/>
  <c r="CV48" i="53"/>
  <c r="O21" i="56" s="1"/>
  <c r="AI21" i="56" s="1"/>
  <c r="CS63" i="53"/>
  <c r="CU17" i="54"/>
  <c r="X19" i="54"/>
  <c r="AF22" i="54"/>
  <c r="AF31" i="54" s="1"/>
  <c r="CP29" i="54"/>
  <c r="CO29" i="54"/>
  <c r="BK31" i="54"/>
  <c r="BK95" i="54" s="1"/>
  <c r="CU42" i="54"/>
  <c r="N28" i="57" s="1"/>
  <c r="AM28" i="57" s="1"/>
  <c r="CO65" i="54"/>
  <c r="CT43" i="54"/>
  <c r="CV49" i="54"/>
  <c r="O22" i="57" s="1"/>
  <c r="AI22" i="57" s="1"/>
  <c r="CT50" i="54"/>
  <c r="M23" i="57" s="1"/>
  <c r="CV51" i="54"/>
  <c r="O24" i="57" s="1"/>
  <c r="AI24" i="57" s="1"/>
  <c r="CT52" i="54"/>
  <c r="M25" i="57" s="1"/>
  <c r="AG25" i="57" s="1"/>
  <c r="CV55" i="54"/>
  <c r="O32" i="57" s="1"/>
  <c r="AI32" i="57" s="1"/>
  <c r="CN65" i="54"/>
  <c r="AK15" i="53"/>
  <c r="M16" i="53"/>
  <c r="BI17" i="53"/>
  <c r="BI18" i="53"/>
  <c r="CO19" i="53"/>
  <c r="AV19" i="53"/>
  <c r="BH19" i="53"/>
  <c r="CT21" i="53"/>
  <c r="AA22" i="53"/>
  <c r="AA22" i="36" s="1"/>
  <c r="CT24" i="53"/>
  <c r="CV26" i="53"/>
  <c r="BH29" i="53"/>
  <c r="BO29" i="53"/>
  <c r="CF29" i="53"/>
  <c r="Y36" i="53"/>
  <c r="AW36" i="53"/>
  <c r="M38" i="53"/>
  <c r="Y39" i="53"/>
  <c r="Y40" i="53"/>
  <c r="AW40" i="53"/>
  <c r="M42" i="53"/>
  <c r="Y44" i="53"/>
  <c r="AW44" i="53"/>
  <c r="M46" i="53"/>
  <c r="Y47" i="53"/>
  <c r="AW48" i="53"/>
  <c r="BU48" i="53"/>
  <c r="Y49" i="53"/>
  <c r="AW49" i="53"/>
  <c r="AW50" i="53"/>
  <c r="BU50" i="53"/>
  <c r="Y55" i="53"/>
  <c r="AW55" i="53"/>
  <c r="CS55" i="53"/>
  <c r="AW57" i="53"/>
  <c r="CS57" i="53"/>
  <c r="AK58" i="53"/>
  <c r="CG59" i="53"/>
  <c r="AW62" i="53"/>
  <c r="BU63" i="53"/>
  <c r="AK15" i="54"/>
  <c r="BI15" i="54"/>
  <c r="CG16" i="54"/>
  <c r="AW17" i="54"/>
  <c r="AE19" i="54"/>
  <c r="BU20" i="54"/>
  <c r="Y24" i="54"/>
  <c r="AW24" i="54"/>
  <c r="CG24" i="54"/>
  <c r="CV24" i="54"/>
  <c r="Y25" i="54"/>
  <c r="BI25" i="54"/>
  <c r="CG27" i="54"/>
  <c r="BU28" i="54"/>
  <c r="AJ29" i="54"/>
  <c r="AK29" i="54" s="1"/>
  <c r="CQ29" i="54"/>
  <c r="BU34" i="54"/>
  <c r="CG35" i="54"/>
  <c r="M38" i="54"/>
  <c r="AK38" i="54"/>
  <c r="BU39" i="54"/>
  <c r="Y40" i="54"/>
  <c r="CU40" i="54"/>
  <c r="N20" i="57" s="1"/>
  <c r="AH20" i="57" s="1"/>
  <c r="CU41" i="54"/>
  <c r="CG42" i="54"/>
  <c r="CG43" i="54"/>
  <c r="CV43" i="54"/>
  <c r="BI44" i="54"/>
  <c r="Y45" i="54"/>
  <c r="CG45" i="54"/>
  <c r="CV45" i="54"/>
  <c r="BI46" i="54"/>
  <c r="CG46" i="54"/>
  <c r="Y47" i="54"/>
  <c r="M48" i="54"/>
  <c r="AK48" i="54"/>
  <c r="BI50" i="54"/>
  <c r="AW51" i="54"/>
  <c r="Y52" i="54"/>
  <c r="BI52" i="54"/>
  <c r="AW53" i="54"/>
  <c r="CV53" i="54"/>
  <c r="O26" i="57" s="1"/>
  <c r="AI26" i="57" s="1"/>
  <c r="Y54" i="54"/>
  <c r="BI54" i="54"/>
  <c r="AW55" i="54"/>
  <c r="Y56" i="54"/>
  <c r="BI56" i="54"/>
  <c r="BU57" i="54"/>
  <c r="CV57" i="54"/>
  <c r="M58" i="54"/>
  <c r="AK59" i="54"/>
  <c r="BI59" i="54"/>
  <c r="CT60" i="54"/>
  <c r="BU63" i="54"/>
  <c r="CV63" i="54"/>
  <c r="R21" i="55"/>
  <c r="G20" i="52" s="1"/>
  <c r="K34" i="57"/>
  <c r="Z15" i="56"/>
  <c r="F34" i="56"/>
  <c r="K34" i="56"/>
  <c r="Z16" i="57"/>
  <c r="F34" i="57"/>
  <c r="F15" i="58"/>
  <c r="H21" i="55"/>
  <c r="CA13" i="54"/>
  <c r="AE13" i="53"/>
  <c r="O13" i="36"/>
  <c r="AM13" i="36"/>
  <c r="AA13" i="36"/>
  <c r="L13" i="53"/>
  <c r="M13" i="53" s="1"/>
  <c r="BY65" i="36"/>
  <c r="AR65" i="36"/>
  <c r="BD65" i="36"/>
  <c r="BR65" i="36"/>
  <c r="BX65" i="36"/>
  <c r="BZ65" i="36"/>
  <c r="T65" i="36"/>
  <c r="AH65" i="36"/>
  <c r="AG65" i="36"/>
  <c r="AT65" i="36"/>
  <c r="BF65" i="36"/>
  <c r="BM65" i="36"/>
  <c r="BL65" i="36"/>
  <c r="AU65" i="36"/>
  <c r="V65" i="36"/>
  <c r="AA65" i="36"/>
  <c r="AI65" i="36"/>
  <c r="AO65" i="36"/>
  <c r="AN65" i="36"/>
  <c r="BA65" i="36"/>
  <c r="AZ65" i="36"/>
  <c r="BN65" i="36"/>
  <c r="CB65" i="36"/>
  <c r="U65" i="36"/>
  <c r="AM65" i="36"/>
  <c r="BG65" i="36"/>
  <c r="AC65" i="36"/>
  <c r="AB65" i="36"/>
  <c r="CC65" i="36"/>
  <c r="AY65" i="36"/>
  <c r="O65" i="36"/>
  <c r="W65" i="36"/>
  <c r="Q65" i="36"/>
  <c r="P65" i="36"/>
  <c r="R65" i="36"/>
  <c r="AP65" i="36"/>
  <c r="BB65" i="36"/>
  <c r="BP65" i="36"/>
  <c r="CD65" i="36"/>
  <c r="AD65" i="36"/>
  <c r="BQ65" i="36"/>
  <c r="BW65" i="36"/>
  <c r="CE65" i="36"/>
  <c r="AF65" i="36"/>
  <c r="AS65" i="36"/>
  <c r="BE65" i="36"/>
  <c r="BK65" i="36"/>
  <c r="BS65" i="36"/>
  <c r="W15" i="58"/>
  <c r="AG28" i="58"/>
  <c r="AH28" i="58"/>
  <c r="AI28" i="58"/>
  <c r="B34" i="58"/>
  <c r="V15" i="58"/>
  <c r="C34" i="58"/>
  <c r="D34" i="58"/>
  <c r="AC15" i="57"/>
  <c r="AC16" i="57"/>
  <c r="AC20" i="57"/>
  <c r="AC24" i="57"/>
  <c r="AC28" i="57"/>
  <c r="AC32" i="57"/>
  <c r="AD34" i="57"/>
  <c r="AB17" i="57"/>
  <c r="AB21" i="57"/>
  <c r="AB25" i="57"/>
  <c r="AB29" i="57"/>
  <c r="AB33" i="57"/>
  <c r="AC17" i="57"/>
  <c r="AC21" i="57"/>
  <c r="AM24" i="57"/>
  <c r="AC25" i="57"/>
  <c r="AC29" i="57"/>
  <c r="AM32" i="57"/>
  <c r="AC33" i="57"/>
  <c r="AB18" i="57"/>
  <c r="AB22" i="57"/>
  <c r="AB26" i="57"/>
  <c r="AB30" i="57"/>
  <c r="AC18" i="57"/>
  <c r="AC22" i="57"/>
  <c r="AM25" i="57"/>
  <c r="AC26" i="57"/>
  <c r="AC30" i="57"/>
  <c r="R15" i="57"/>
  <c r="R16" i="57"/>
  <c r="AB19" i="57"/>
  <c r="AB23" i="57"/>
  <c r="AL26" i="57"/>
  <c r="AB27" i="57"/>
  <c r="AB31" i="57"/>
  <c r="S15" i="57"/>
  <c r="S16" i="57"/>
  <c r="AC19" i="57"/>
  <c r="AM22" i="57"/>
  <c r="AC23" i="57"/>
  <c r="AC27" i="57"/>
  <c r="AM30" i="57"/>
  <c r="AC15" i="56"/>
  <c r="AC24" i="56"/>
  <c r="AB16" i="56"/>
  <c r="AC16" i="56"/>
  <c r="AB18" i="56"/>
  <c r="AB20" i="56"/>
  <c r="AC34" i="56"/>
  <c r="AC20" i="56"/>
  <c r="AD15" i="56"/>
  <c r="AD16" i="56"/>
  <c r="AB17" i="56"/>
  <c r="AD20" i="56"/>
  <c r="AB21" i="56"/>
  <c r="AD24" i="56"/>
  <c r="AB25" i="56"/>
  <c r="AD28" i="56"/>
  <c r="AB29" i="56"/>
  <c r="AD32" i="56"/>
  <c r="AB33" i="56"/>
  <c r="AD34" i="56"/>
  <c r="AC17" i="56"/>
  <c r="AC21" i="56"/>
  <c r="AC25" i="56"/>
  <c r="AC29" i="56"/>
  <c r="AM32" i="56"/>
  <c r="AC33" i="56"/>
  <c r="AN15" i="56"/>
  <c r="AN16" i="56"/>
  <c r="AD17" i="56"/>
  <c r="AD21" i="56"/>
  <c r="AD25" i="56"/>
  <c r="AD29" i="56"/>
  <c r="AB30" i="56"/>
  <c r="AD33" i="56"/>
  <c r="AC18" i="56"/>
  <c r="AC22" i="56"/>
  <c r="AC26" i="56"/>
  <c r="AC30" i="56"/>
  <c r="R15" i="56"/>
  <c r="R16" i="56"/>
  <c r="AD18" i="56"/>
  <c r="AB19" i="56"/>
  <c r="AD22" i="56"/>
  <c r="AB23" i="56"/>
  <c r="AN25" i="56"/>
  <c r="AD26" i="56"/>
  <c r="AB27" i="56"/>
  <c r="AD30" i="56"/>
  <c r="AL30" i="56"/>
  <c r="AB31" i="56"/>
  <c r="S15" i="56"/>
  <c r="S16" i="56"/>
  <c r="AC19" i="56"/>
  <c r="AC23" i="56"/>
  <c r="AC27" i="56"/>
  <c r="T15" i="56"/>
  <c r="T16" i="56"/>
  <c r="AD19" i="56"/>
  <c r="AD23" i="56"/>
  <c r="AD27"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AV13" i="54"/>
  <c r="AW13" i="54" s="1"/>
  <c r="BH13" i="54"/>
  <c r="BI13" i="54" s="1"/>
  <c r="BT13" i="54"/>
  <c r="BU13" i="54" s="1"/>
  <c r="AE13" i="54"/>
  <c r="AQ13" i="54"/>
  <c r="BC13" i="54"/>
  <c r="BO13" i="54"/>
  <c r="S13" i="54"/>
  <c r="W31" i="54"/>
  <c r="CQ22" i="54"/>
  <c r="BP31" i="54"/>
  <c r="BP95" i="54" s="1"/>
  <c r="BT22" i="54"/>
  <c r="CK22" i="54"/>
  <c r="E31" i="54"/>
  <c r="G22" i="54"/>
  <c r="CL22" i="54"/>
  <c r="F31" i="54"/>
  <c r="AQ22" i="54"/>
  <c r="H31" i="54"/>
  <c r="L22" i="54"/>
  <c r="AY31" i="54"/>
  <c r="BC22" i="54"/>
  <c r="L13" i="54"/>
  <c r="Y15" i="54"/>
  <c r="Y17" i="54"/>
  <c r="AQ19" i="54"/>
  <c r="BH19" i="54"/>
  <c r="CI19" i="54"/>
  <c r="CQ19" i="54"/>
  <c r="Y21" i="54"/>
  <c r="AG22" i="54"/>
  <c r="AG31" i="54" s="1"/>
  <c r="BU26" i="54"/>
  <c r="BH29" i="54"/>
  <c r="BI34" i="54"/>
  <c r="CU34" i="54"/>
  <c r="M35" i="54"/>
  <c r="AQ65" i="54"/>
  <c r="AW47" i="54"/>
  <c r="AA31" i="54"/>
  <c r="AE22" i="54"/>
  <c r="AR31" i="54"/>
  <c r="AV22" i="54"/>
  <c r="CA19" i="54"/>
  <c r="CJ19" i="54"/>
  <c r="O22" i="54"/>
  <c r="CF22" i="54"/>
  <c r="CT25" i="54"/>
  <c r="C31" i="54"/>
  <c r="CV34" i="54"/>
  <c r="O15" i="57" s="1"/>
  <c r="AI15" i="57" s="1"/>
  <c r="CU36" i="54"/>
  <c r="N17" i="57" s="1"/>
  <c r="M37" i="54"/>
  <c r="CT42" i="54"/>
  <c r="CV44" i="54"/>
  <c r="O29" i="57" s="1"/>
  <c r="AI29" i="57" s="1"/>
  <c r="AJ19" i="54"/>
  <c r="CK19" i="54"/>
  <c r="BH22" i="54"/>
  <c r="CU25" i="54"/>
  <c r="CJ29" i="54"/>
  <c r="S29" i="54"/>
  <c r="CA29" i="54"/>
  <c r="CV36" i="54"/>
  <c r="BI38" i="54"/>
  <c r="CT38" i="54"/>
  <c r="M19" i="57" s="1"/>
  <c r="BI40" i="54"/>
  <c r="CT40" i="54"/>
  <c r="M20" i="57" s="1"/>
  <c r="L65" i="54"/>
  <c r="M43" i="54"/>
  <c r="M47" i="54"/>
  <c r="M45" i="54"/>
  <c r="G13" i="54"/>
  <c r="BC19" i="54"/>
  <c r="BT19" i="54"/>
  <c r="CL19" i="54"/>
  <c r="CV21" i="54"/>
  <c r="CV25" i="54"/>
  <c r="CK29" i="54"/>
  <c r="CU38" i="54"/>
  <c r="N19" i="57" s="1"/>
  <c r="M39" i="54"/>
  <c r="AW39" i="54"/>
  <c r="M41" i="54"/>
  <c r="CV42" i="54"/>
  <c r="O28" i="57" s="1"/>
  <c r="BU51" i="54"/>
  <c r="M52" i="54"/>
  <c r="CJ22" i="54"/>
  <c r="BI27" i="54"/>
  <c r="M28" i="54"/>
  <c r="CL29" i="54"/>
  <c r="CF65" i="54"/>
  <c r="CV38" i="54"/>
  <c r="O19" i="57" s="1"/>
  <c r="AI19" i="57" s="1"/>
  <c r="BW31" i="54"/>
  <c r="CA22" i="54"/>
  <c r="X22" i="54"/>
  <c r="BQ31" i="54"/>
  <c r="BQ95" i="54" s="1"/>
  <c r="CP22" i="54"/>
  <c r="BO19" i="54"/>
  <c r="CF19" i="54"/>
  <c r="CN29" i="54"/>
  <c r="L29" i="54"/>
  <c r="BT29" i="54"/>
  <c r="BU29" i="54" s="1"/>
  <c r="BL96" i="54"/>
  <c r="AW54" i="54"/>
  <c r="CA65" i="54"/>
  <c r="AK49" i="54"/>
  <c r="CS52" i="54"/>
  <c r="BU53" i="54"/>
  <c r="CG54" i="54"/>
  <c r="AK63" i="54"/>
  <c r="S65" i="54"/>
  <c r="AW43" i="54"/>
  <c r="AK51" i="54"/>
  <c r="M54" i="54"/>
  <c r="CS54" i="54"/>
  <c r="BU55" i="54"/>
  <c r="CG56" i="54"/>
  <c r="X65" i="54"/>
  <c r="BC65" i="54"/>
  <c r="CP65" i="54"/>
  <c r="AK53" i="54"/>
  <c r="CT54" i="54"/>
  <c r="M27" i="57" s="1"/>
  <c r="M56" i="54"/>
  <c r="CS56" i="54"/>
  <c r="CG58" i="54"/>
  <c r="BH65" i="54"/>
  <c r="CI65" i="54"/>
  <c r="CQ65" i="54"/>
  <c r="CG48" i="54"/>
  <c r="AK55" i="54"/>
  <c r="CT56" i="54"/>
  <c r="M31" i="57" s="1"/>
  <c r="CS58" i="54"/>
  <c r="CG60" i="54"/>
  <c r="BI43" i="54"/>
  <c r="CJ65" i="54"/>
  <c r="CS48" i="54"/>
  <c r="AK57" i="54"/>
  <c r="M60" i="54"/>
  <c r="CS60" i="54"/>
  <c r="CG62" i="54"/>
  <c r="AJ65" i="54"/>
  <c r="CK65" i="54"/>
  <c r="G65" i="54"/>
  <c r="AK43" i="54"/>
  <c r="BT65" i="54"/>
  <c r="CL65" i="54"/>
  <c r="BU49" i="54"/>
  <c r="CG50" i="54"/>
  <c r="AK61" i="54"/>
  <c r="AM31" i="53"/>
  <c r="AQ22" i="53"/>
  <c r="U31" i="53"/>
  <c r="X22" i="53"/>
  <c r="J31" i="53"/>
  <c r="CP22" i="53"/>
  <c r="CP31" i="53" s="1"/>
  <c r="BD31" i="53"/>
  <c r="BH22" i="53"/>
  <c r="BN96" i="53"/>
  <c r="BN93" i="53"/>
  <c r="BL94" i="53"/>
  <c r="S22" i="53"/>
  <c r="BU20" i="53"/>
  <c r="CG21" i="53"/>
  <c r="BK31" i="53"/>
  <c r="BK95" i="53" s="1"/>
  <c r="BO22" i="53"/>
  <c r="CB31" i="53"/>
  <c r="CF22" i="53"/>
  <c r="BU24" i="53"/>
  <c r="CO29" i="53"/>
  <c r="CT29" i="53" s="1"/>
  <c r="L29" i="53"/>
  <c r="BU38" i="53"/>
  <c r="BU42" i="53"/>
  <c r="AW43" i="53"/>
  <c r="BU46" i="53"/>
  <c r="AK56" i="53"/>
  <c r="Y60" i="53"/>
  <c r="CP19" i="53"/>
  <c r="G13" i="53"/>
  <c r="CQ22" i="53"/>
  <c r="BC19" i="53"/>
  <c r="BW22" i="53"/>
  <c r="CA19" i="53"/>
  <c r="CF19" i="53"/>
  <c r="M21" i="53"/>
  <c r="CS21" i="53"/>
  <c r="AG22" i="53"/>
  <c r="AG31" i="53" s="1"/>
  <c r="AY31" i="53"/>
  <c r="BC22" i="53"/>
  <c r="BP31" i="53"/>
  <c r="BP95" i="53" s="1"/>
  <c r="BT22" i="53"/>
  <c r="CI29" i="53"/>
  <c r="CQ29" i="53"/>
  <c r="CG37" i="53"/>
  <c r="AK38" i="53"/>
  <c r="CG41" i="53"/>
  <c r="AK42" i="53"/>
  <c r="S65" i="53"/>
  <c r="Y43" i="53"/>
  <c r="CG45" i="53"/>
  <c r="AK46" i="53"/>
  <c r="CN22" i="53"/>
  <c r="H31" i="53"/>
  <c r="I31" i="53"/>
  <c r="S19" i="53"/>
  <c r="AJ19" i="53"/>
  <c r="L22" i="53"/>
  <c r="CJ19" i="53"/>
  <c r="L19" i="53"/>
  <c r="CI19" i="53"/>
  <c r="BT29" i="53"/>
  <c r="O31" i="53"/>
  <c r="BU35" i="53"/>
  <c r="CS37" i="53"/>
  <c r="CS41" i="53"/>
  <c r="X65" i="53"/>
  <c r="CN65" i="53"/>
  <c r="CS45" i="53"/>
  <c r="M59" i="53"/>
  <c r="AR31" i="53"/>
  <c r="AV22" i="53"/>
  <c r="CK19" i="53"/>
  <c r="E22" i="53"/>
  <c r="BO19" i="53"/>
  <c r="CL19" i="53"/>
  <c r="BB31" i="53"/>
  <c r="BS31" i="53"/>
  <c r="BS95" i="53" s="1"/>
  <c r="M24" i="53"/>
  <c r="CS24" i="53"/>
  <c r="BU25" i="53"/>
  <c r="CU34" i="53"/>
  <c r="N15" i="56" s="1"/>
  <c r="BU36" i="53"/>
  <c r="CT37" i="53"/>
  <c r="M18" i="56" s="1"/>
  <c r="BU40" i="53"/>
  <c r="CT41" i="53"/>
  <c r="AE65" i="53"/>
  <c r="CO65" i="53"/>
  <c r="BU44" i="53"/>
  <c r="CT45" i="53"/>
  <c r="CL22" i="53"/>
  <c r="CN19" i="53"/>
  <c r="Y20" i="53"/>
  <c r="D22" i="53"/>
  <c r="CG26" i="53"/>
  <c r="CU27" i="53"/>
  <c r="CG28" i="53"/>
  <c r="CL29" i="53"/>
  <c r="AE29" i="53"/>
  <c r="BU34" i="53"/>
  <c r="CG35" i="53"/>
  <c r="CA65" i="53"/>
  <c r="CP65" i="53"/>
  <c r="M49" i="53"/>
  <c r="AK54" i="53"/>
  <c r="M63" i="53"/>
  <c r="BQ96" i="53"/>
  <c r="BU21" i="53"/>
  <c r="BY31" i="53"/>
  <c r="AK27" i="53"/>
  <c r="AQ29" i="53"/>
  <c r="BC29" i="53"/>
  <c r="C31" i="53"/>
  <c r="CG39" i="53"/>
  <c r="CF65" i="53"/>
  <c r="CG43" i="53"/>
  <c r="BC65" i="53"/>
  <c r="AK48" i="53"/>
  <c r="CU50" i="53"/>
  <c r="N23" i="56" s="1"/>
  <c r="CU58" i="53"/>
  <c r="CU62" i="53"/>
  <c r="BH65" i="53"/>
  <c r="CI65" i="53"/>
  <c r="CQ65" i="53"/>
  <c r="BI43" i="53"/>
  <c r="CJ65" i="53"/>
  <c r="M51" i="53"/>
  <c r="CS54" i="53"/>
  <c r="CS56" i="53"/>
  <c r="Y58" i="53"/>
  <c r="CS60" i="53"/>
  <c r="Y62" i="53"/>
  <c r="AJ65" i="53"/>
  <c r="BO65" i="53"/>
  <c r="CK65" i="53"/>
  <c r="CS43" i="53"/>
  <c r="AW47" i="53"/>
  <c r="CS48" i="53"/>
  <c r="CU52" i="53"/>
  <c r="N25" i="56" s="1"/>
  <c r="M57" i="53"/>
  <c r="M61" i="53"/>
  <c r="AK43" i="53"/>
  <c r="BT65" i="53"/>
  <c r="CL65" i="53"/>
  <c r="CT43" i="53"/>
  <c r="M47" i="53"/>
  <c r="CS47" i="53"/>
  <c r="AW53" i="53"/>
  <c r="CG53" i="53"/>
  <c r="CG55" i="53"/>
  <c r="L65" i="53"/>
  <c r="AQ65" i="53"/>
  <c r="BU43" i="53"/>
  <c r="CU43" i="53"/>
  <c r="CU48" i="53"/>
  <c r="N21" i="56" s="1"/>
  <c r="M53" i="53"/>
  <c r="Y56" i="53"/>
  <c r="X13" i="37"/>
  <c r="AJ13" i="37"/>
  <c r="AV13" i="37"/>
  <c r="BH13" i="37"/>
  <c r="BT13" i="37"/>
  <c r="CF13" i="37"/>
  <c r="S13" i="37"/>
  <c r="BC13" i="37"/>
  <c r="BO13" i="37"/>
  <c r="AK43" i="37"/>
  <c r="AJ19" i="37"/>
  <c r="AR22" i="37"/>
  <c r="AR22" i="36" s="1"/>
  <c r="AW43" i="37"/>
  <c r="AM22" i="37"/>
  <c r="AM22" i="36" s="1"/>
  <c r="BD22" i="37"/>
  <c r="BD22" i="36" s="1"/>
  <c r="BI43" i="37"/>
  <c r="AY22" i="37"/>
  <c r="AY22" i="36" s="1"/>
  <c r="E31" i="37"/>
  <c r="AW35" i="36" l="1"/>
  <c r="AK28" i="36"/>
  <c r="BQ93" i="53"/>
  <c r="BQ94" i="53"/>
  <c r="AN29" i="56"/>
  <c r="AK20" i="36"/>
  <c r="AN27" i="56"/>
  <c r="AN30" i="56"/>
  <c r="AB31" i="36"/>
  <c r="AM31" i="56"/>
  <c r="CU29" i="53"/>
  <c r="BM94" i="53"/>
  <c r="AM30" i="56"/>
  <c r="AN31" i="56"/>
  <c r="AK18" i="36"/>
  <c r="AW21" i="36"/>
  <c r="BM93" i="53"/>
  <c r="AM21" i="57"/>
  <c r="AM29" i="57"/>
  <c r="Y19" i="54"/>
  <c r="AW34" i="36"/>
  <c r="AL20" i="56"/>
  <c r="AM26" i="56"/>
  <c r="AL17" i="56"/>
  <c r="AN18" i="56"/>
  <c r="AM29" i="56"/>
  <c r="AN17" i="56"/>
  <c r="AL25" i="57"/>
  <c r="AL22" i="57"/>
  <c r="BI28" i="36"/>
  <c r="AN24" i="56"/>
  <c r="AK19" i="53"/>
  <c r="AN21" i="56"/>
  <c r="Y29" i="53"/>
  <c r="AN26" i="56"/>
  <c r="AB31" i="58"/>
  <c r="AW29" i="54"/>
  <c r="AK16" i="36"/>
  <c r="AN30" i="57"/>
  <c r="BM93" i="54"/>
  <c r="M29" i="53"/>
  <c r="AN32" i="56"/>
  <c r="AL15" i="56"/>
  <c r="AN20" i="56"/>
  <c r="BM96" i="54"/>
  <c r="BR93" i="54"/>
  <c r="AL32" i="57"/>
  <c r="AN22" i="56"/>
  <c r="AL21" i="57"/>
  <c r="BR94" i="54"/>
  <c r="AM19" i="56"/>
  <c r="CN13" i="36"/>
  <c r="X31" i="53"/>
  <c r="BL94" i="54"/>
  <c r="BR96" i="54"/>
  <c r="BL93" i="54"/>
  <c r="AV31" i="54"/>
  <c r="T16" i="57"/>
  <c r="AW63" i="36"/>
  <c r="BI26" i="36"/>
  <c r="BI37" i="36"/>
  <c r="AK26" i="36"/>
  <c r="CF31" i="53"/>
  <c r="AN23" i="56"/>
  <c r="BL96" i="53"/>
  <c r="AL15" i="57"/>
  <c r="CN22" i="54"/>
  <c r="CN31" i="54" s="1"/>
  <c r="Y19" i="53"/>
  <c r="BL93" i="53"/>
  <c r="AL21" i="56"/>
  <c r="AM20" i="56"/>
  <c r="AN19" i="56"/>
  <c r="AL24" i="57"/>
  <c r="Y29" i="54"/>
  <c r="AL29" i="56"/>
  <c r="AL18" i="57"/>
  <c r="AW38" i="36"/>
  <c r="AM23" i="57"/>
  <c r="CF31" i="54"/>
  <c r="CG29" i="54"/>
  <c r="AL23" i="56"/>
  <c r="BU29" i="53"/>
  <c r="BR93" i="53"/>
  <c r="AA31" i="53"/>
  <c r="AB30" i="58"/>
  <c r="BU22" i="54"/>
  <c r="BU31" i="54" s="1"/>
  <c r="BU95" i="54" s="1"/>
  <c r="AW28" i="36"/>
  <c r="AK50" i="36"/>
  <c r="AV31" i="53"/>
  <c r="BI29" i="53"/>
  <c r="BR96" i="53"/>
  <c r="AL16" i="57"/>
  <c r="AB25" i="58"/>
  <c r="BI53" i="36"/>
  <c r="BD31" i="36"/>
  <c r="AW29" i="53"/>
  <c r="BR94" i="53"/>
  <c r="BN94" i="53"/>
  <c r="AW19" i="54"/>
  <c r="AM17" i="56"/>
  <c r="BI60" i="36"/>
  <c r="AM24" i="56"/>
  <c r="BI20" i="36"/>
  <c r="CM59" i="36"/>
  <c r="AM26" i="57"/>
  <c r="AK21" i="36"/>
  <c r="AM16" i="57"/>
  <c r="AM31" i="57"/>
  <c r="AL29" i="57"/>
  <c r="AB31" i="37"/>
  <c r="AE22" i="37"/>
  <c r="AE31" i="37" s="1"/>
  <c r="BS94" i="54"/>
  <c r="AW20" i="36"/>
  <c r="BK94" i="54"/>
  <c r="BN96" i="54"/>
  <c r="BS93" i="54"/>
  <c r="AM22" i="56"/>
  <c r="AM16" i="56"/>
  <c r="AK29" i="53"/>
  <c r="BK93" i="54"/>
  <c r="BN93" i="54"/>
  <c r="BI29" i="54"/>
  <c r="BS96" i="54"/>
  <c r="BI19" i="53"/>
  <c r="BK96" i="54"/>
  <c r="BN94" i="54"/>
  <c r="BI49" i="36"/>
  <c r="CR13" i="53"/>
  <c r="BM94" i="54"/>
  <c r="BI36" i="36"/>
  <c r="AM27" i="56"/>
  <c r="AN26" i="57"/>
  <c r="BM96" i="53"/>
  <c r="X31" i="54"/>
  <c r="AK19" i="54"/>
  <c r="AL32" i="56"/>
  <c r="AD27" i="57"/>
  <c r="BI58" i="36"/>
  <c r="AM18" i="57"/>
  <c r="BO31" i="54"/>
  <c r="BO95" i="54" s="1"/>
  <c r="AN20" i="57"/>
  <c r="BI35" i="36"/>
  <c r="AL25" i="56"/>
  <c r="AK36" i="36"/>
  <c r="AK62" i="36"/>
  <c r="AK37" i="36"/>
  <c r="AM20" i="57"/>
  <c r="AW15" i="36"/>
  <c r="AW60" i="36"/>
  <c r="AV29" i="36"/>
  <c r="AL27" i="56"/>
  <c r="CI22" i="53"/>
  <c r="CS22" i="53" s="1"/>
  <c r="BI19" i="54"/>
  <c r="AL16" i="56"/>
  <c r="AK24" i="36"/>
  <c r="AL26" i="56"/>
  <c r="AL30" i="57"/>
  <c r="AL17" i="57"/>
  <c r="AW37" i="36"/>
  <c r="AK35" i="36"/>
  <c r="AM18" i="56"/>
  <c r="AL24" i="56"/>
  <c r="AM27" i="57"/>
  <c r="AK41" i="36"/>
  <c r="AI31" i="37"/>
  <c r="AE22" i="53"/>
  <c r="AL22" i="56"/>
  <c r="AL31" i="56"/>
  <c r="AH21" i="56"/>
  <c r="AM21" i="56"/>
  <c r="AH25" i="56"/>
  <c r="AM25" i="56"/>
  <c r="AH23" i="56"/>
  <c r="AM23" i="56"/>
  <c r="AH15" i="56"/>
  <c r="AM15" i="56"/>
  <c r="AH19" i="57"/>
  <c r="AM19" i="57"/>
  <c r="AH17" i="57"/>
  <c r="AM17" i="57"/>
  <c r="AG18" i="56"/>
  <c r="AL18" i="56"/>
  <c r="AG31" i="57"/>
  <c r="AL31" i="57"/>
  <c r="AG27" i="57"/>
  <c r="AL27" i="57"/>
  <c r="AG20" i="57"/>
  <c r="AL20" i="57"/>
  <c r="AG19" i="57"/>
  <c r="AL19" i="57"/>
  <c r="AG23" i="57"/>
  <c r="AL23" i="57"/>
  <c r="F34" i="58"/>
  <c r="S21" i="55"/>
  <c r="CV29" i="54"/>
  <c r="BU65" i="54"/>
  <c r="CP31" i="54"/>
  <c r="CQ31" i="54"/>
  <c r="BI63" i="36"/>
  <c r="BI57" i="36"/>
  <c r="BI61" i="36"/>
  <c r="BI42" i="36"/>
  <c r="CV20" i="36"/>
  <c r="AR31" i="36"/>
  <c r="AW61" i="36"/>
  <c r="AW56" i="36"/>
  <c r="CT63" i="36"/>
  <c r="CW60" i="54"/>
  <c r="CR52" i="36"/>
  <c r="CU29" i="54"/>
  <c r="CR21" i="36"/>
  <c r="AJ22" i="54"/>
  <c r="AJ31" i="54" s="1"/>
  <c r="CO22" i="54"/>
  <c r="CT58" i="36"/>
  <c r="AK34" i="36"/>
  <c r="AE65" i="36"/>
  <c r="CW24" i="54"/>
  <c r="CV15" i="36"/>
  <c r="Y65" i="54"/>
  <c r="CU19" i="54"/>
  <c r="CT19" i="54"/>
  <c r="CW48" i="54"/>
  <c r="CW58" i="54"/>
  <c r="CM24" i="36"/>
  <c r="CW26" i="54"/>
  <c r="CW20" i="54"/>
  <c r="CW47" i="54"/>
  <c r="CV62" i="36"/>
  <c r="N33" i="57"/>
  <c r="CR46" i="36"/>
  <c r="CR65" i="54"/>
  <c r="CR56" i="36"/>
  <c r="CW28" i="54"/>
  <c r="CT29" i="54"/>
  <c r="CW27" i="54"/>
  <c r="CS29" i="54"/>
  <c r="CR29" i="54"/>
  <c r="CR20" i="36"/>
  <c r="CW16" i="54"/>
  <c r="M19" i="54"/>
  <c r="CR19" i="54"/>
  <c r="CW18" i="54"/>
  <c r="CM38" i="36"/>
  <c r="P18" i="57"/>
  <c r="AJ18" i="57" s="1"/>
  <c r="L25" i="57"/>
  <c r="CW52" i="54"/>
  <c r="CW45" i="54"/>
  <c r="L23" i="57"/>
  <c r="CW50" i="54"/>
  <c r="CW39" i="54"/>
  <c r="L27" i="57"/>
  <c r="CW54" i="54"/>
  <c r="L32" i="57"/>
  <c r="CW55" i="54"/>
  <c r="L19" i="57"/>
  <c r="CW38" i="54"/>
  <c r="L16" i="57"/>
  <c r="CW35" i="54"/>
  <c r="L30" i="57"/>
  <c r="CW46" i="54"/>
  <c r="L22" i="57"/>
  <c r="CW49" i="54"/>
  <c r="L29" i="57"/>
  <c r="CW44" i="54"/>
  <c r="CW57" i="54"/>
  <c r="CW37" i="54"/>
  <c r="L31" i="57"/>
  <c r="CW56" i="54"/>
  <c r="L26" i="57"/>
  <c r="CW53" i="54"/>
  <c r="CW59" i="54"/>
  <c r="L17" i="57"/>
  <c r="AF17" i="57" s="1"/>
  <c r="CW36" i="54"/>
  <c r="CW62" i="54"/>
  <c r="CW63" i="54"/>
  <c r="CW43" i="54"/>
  <c r="L24" i="57"/>
  <c r="CW51" i="54"/>
  <c r="CW41" i="54"/>
  <c r="CM65" i="54"/>
  <c r="L15" i="57"/>
  <c r="AF15" i="57" s="1"/>
  <c r="CW34" i="54"/>
  <c r="CW61" i="54"/>
  <c r="L28" i="57"/>
  <c r="CW42" i="54"/>
  <c r="L20" i="57"/>
  <c r="CW40" i="54"/>
  <c r="CM29" i="54"/>
  <c r="CW25" i="54"/>
  <c r="CW21" i="54"/>
  <c r="CS19" i="54"/>
  <c r="CM19" i="54"/>
  <c r="CW17" i="54"/>
  <c r="CW15" i="54"/>
  <c r="CR62" i="36"/>
  <c r="CT61" i="36"/>
  <c r="CR61" i="36"/>
  <c r="CR51" i="36"/>
  <c r="CR49" i="36"/>
  <c r="CR42" i="36"/>
  <c r="CR53" i="36"/>
  <c r="CR43" i="36"/>
  <c r="CR47" i="36"/>
  <c r="CR41" i="36"/>
  <c r="CR27" i="36"/>
  <c r="BU19" i="53"/>
  <c r="CM43" i="36"/>
  <c r="CM49" i="36"/>
  <c r="CT57" i="36"/>
  <c r="CV47" i="36"/>
  <c r="CU57" i="36"/>
  <c r="CM53" i="36"/>
  <c r="CM45" i="36"/>
  <c r="CV17" i="36"/>
  <c r="CM18" i="36"/>
  <c r="CR37" i="36"/>
  <c r="BI41" i="36"/>
  <c r="CR58" i="36"/>
  <c r="CU61" i="36"/>
  <c r="CR57" i="36"/>
  <c r="CR26" i="36"/>
  <c r="BH31" i="53"/>
  <c r="BC65" i="36"/>
  <c r="BI39" i="36"/>
  <c r="BI65" i="53"/>
  <c r="CM44" i="36"/>
  <c r="CM55" i="36"/>
  <c r="CV27" i="36"/>
  <c r="CR36" i="36"/>
  <c r="CR59" i="36"/>
  <c r="AV65" i="36"/>
  <c r="AW45" i="36"/>
  <c r="CU26" i="36"/>
  <c r="CR28" i="36"/>
  <c r="CU19" i="53"/>
  <c r="CR17" i="36"/>
  <c r="CM54" i="36"/>
  <c r="AQ65" i="36"/>
  <c r="AW41" i="36"/>
  <c r="CM60" i="36"/>
  <c r="CM57" i="36"/>
  <c r="CM41" i="36"/>
  <c r="CM46" i="36"/>
  <c r="CU63" i="36"/>
  <c r="CM28" i="36"/>
  <c r="CW25" i="53"/>
  <c r="AM31" i="36"/>
  <c r="CT20" i="36"/>
  <c r="CM20" i="36"/>
  <c r="CM16" i="36"/>
  <c r="CU16" i="36"/>
  <c r="AK52" i="36"/>
  <c r="CR63" i="36"/>
  <c r="CU45" i="36"/>
  <c r="CR45" i="36"/>
  <c r="CR48" i="36"/>
  <c r="CR40" i="36"/>
  <c r="CR60" i="36"/>
  <c r="CU24" i="36"/>
  <c r="CR25" i="36"/>
  <c r="CR24" i="36"/>
  <c r="CR15" i="36"/>
  <c r="CR16" i="36"/>
  <c r="AK39" i="36"/>
  <c r="CM39" i="36"/>
  <c r="CM40" i="36"/>
  <c r="CT59" i="36"/>
  <c r="CU28" i="36"/>
  <c r="AA31" i="36"/>
  <c r="CM26" i="36"/>
  <c r="CW20" i="53"/>
  <c r="CU20" i="36"/>
  <c r="CW47" i="53"/>
  <c r="CR35" i="36"/>
  <c r="CQ65" i="36"/>
  <c r="CT27" i="36"/>
  <c r="CW24" i="53"/>
  <c r="CV60" i="36"/>
  <c r="CM50" i="36"/>
  <c r="CM42" i="36"/>
  <c r="CM34" i="36"/>
  <c r="CM61" i="36"/>
  <c r="CM37" i="36"/>
  <c r="CM51" i="36"/>
  <c r="CV41" i="36"/>
  <c r="CM56" i="36"/>
  <c r="CM48" i="36"/>
  <c r="CM58" i="36"/>
  <c r="CT28" i="36"/>
  <c r="CM27" i="36"/>
  <c r="CM21" i="36"/>
  <c r="CT18" i="36"/>
  <c r="CT15" i="36"/>
  <c r="CM17" i="36"/>
  <c r="CM15" i="36"/>
  <c r="CT17" i="36"/>
  <c r="M33" i="56"/>
  <c r="CR54" i="36"/>
  <c r="CT47" i="36"/>
  <c r="CW57" i="53"/>
  <c r="CO65" i="36"/>
  <c r="CR44" i="36"/>
  <c r="CR55" i="36"/>
  <c r="CR50" i="36"/>
  <c r="O33" i="56"/>
  <c r="CW39" i="53"/>
  <c r="CU60" i="36"/>
  <c r="CU59" i="36"/>
  <c r="CW61" i="53"/>
  <c r="CW60" i="53"/>
  <c r="N33" i="56"/>
  <c r="CW59" i="53"/>
  <c r="CP65" i="36"/>
  <c r="CR34" i="36"/>
  <c r="CR39" i="36"/>
  <c r="CR65" i="53"/>
  <c r="P24" i="56"/>
  <c r="AJ24" i="56" s="1"/>
  <c r="CW51" i="53"/>
  <c r="CR38" i="36"/>
  <c r="CW63" i="53"/>
  <c r="CR29" i="53"/>
  <c r="CV28" i="36"/>
  <c r="CW28" i="53"/>
  <c r="CT26" i="36"/>
  <c r="CT19" i="53"/>
  <c r="CR19" i="53"/>
  <c r="CR18" i="36"/>
  <c r="CW15" i="53"/>
  <c r="CN31" i="53"/>
  <c r="CV18" i="36"/>
  <c r="CU18" i="36"/>
  <c r="CV19" i="53"/>
  <c r="CW17" i="53"/>
  <c r="CM52" i="36"/>
  <c r="CM36" i="36"/>
  <c r="CM35" i="36"/>
  <c r="L27" i="56"/>
  <c r="AK27" i="56" s="1"/>
  <c r="CW54" i="53"/>
  <c r="L25" i="56"/>
  <c r="AK25" i="56" s="1"/>
  <c r="CW52" i="53"/>
  <c r="L31" i="56"/>
  <c r="AK31" i="56" s="1"/>
  <c r="CW56" i="53"/>
  <c r="CM65" i="53"/>
  <c r="CV65" i="53"/>
  <c r="L22" i="56"/>
  <c r="AK22" i="56" s="1"/>
  <c r="CW49" i="53"/>
  <c r="L17" i="56"/>
  <c r="AK17" i="56" s="1"/>
  <c r="CW36" i="53"/>
  <c r="L20" i="56"/>
  <c r="AK20" i="56" s="1"/>
  <c r="CW40" i="53"/>
  <c r="L30" i="56"/>
  <c r="CW46" i="53"/>
  <c r="L23" i="56"/>
  <c r="AK23" i="56" s="1"/>
  <c r="CW50" i="53"/>
  <c r="CW45" i="53"/>
  <c r="L32" i="56"/>
  <c r="AK32" i="56" s="1"/>
  <c r="CW55" i="53"/>
  <c r="L16" i="56"/>
  <c r="AK16" i="56" s="1"/>
  <c r="CW35" i="53"/>
  <c r="L19" i="56"/>
  <c r="AK19" i="56" s="1"/>
  <c r="CW38" i="53"/>
  <c r="L21" i="56"/>
  <c r="AK21" i="56" s="1"/>
  <c r="CW48" i="53"/>
  <c r="CW43" i="53"/>
  <c r="L26" i="56"/>
  <c r="AK26" i="56" s="1"/>
  <c r="CW53" i="53"/>
  <c r="L15" i="56"/>
  <c r="AK15" i="56" s="1"/>
  <c r="CW34" i="53"/>
  <c r="CW62" i="53"/>
  <c r="L29" i="56"/>
  <c r="AK29" i="56" s="1"/>
  <c r="CW44" i="53"/>
  <c r="L18" i="56"/>
  <c r="AK18" i="56" s="1"/>
  <c r="CW37" i="53"/>
  <c r="L33" i="56"/>
  <c r="AF33" i="56" s="1"/>
  <c r="CW41" i="53"/>
  <c r="CM47" i="36"/>
  <c r="L28" i="56"/>
  <c r="P28" i="56" s="1"/>
  <c r="AO28" i="56" s="1"/>
  <c r="CW42" i="53"/>
  <c r="CW58" i="53"/>
  <c r="CS29" i="53"/>
  <c r="CM29" i="53"/>
  <c r="CW27" i="53"/>
  <c r="CM25" i="36"/>
  <c r="CW26" i="53"/>
  <c r="CW21" i="53"/>
  <c r="CW18" i="53"/>
  <c r="CT16" i="36"/>
  <c r="CM19" i="53"/>
  <c r="CW16" i="53"/>
  <c r="BH65" i="36"/>
  <c r="AY31" i="36"/>
  <c r="AW44" i="36"/>
  <c r="AJ65" i="36"/>
  <c r="AJ22" i="37"/>
  <c r="CN65" i="36"/>
  <c r="CM62" i="36"/>
  <c r="CW57" i="37"/>
  <c r="CW49" i="37"/>
  <c r="CW41" i="37"/>
  <c r="CW56" i="37"/>
  <c r="CW48" i="37"/>
  <c r="CW40" i="37"/>
  <c r="CW55" i="37"/>
  <c r="CW47" i="37"/>
  <c r="CW39" i="37"/>
  <c r="CS62" i="36"/>
  <c r="CW62" i="37"/>
  <c r="CW54" i="37"/>
  <c r="CW46" i="37"/>
  <c r="CW38" i="37"/>
  <c r="CW61" i="37"/>
  <c r="CW53" i="37"/>
  <c r="CW45" i="37"/>
  <c r="CW37" i="37"/>
  <c r="CW60" i="37"/>
  <c r="CW52" i="37"/>
  <c r="CW44" i="37"/>
  <c r="CW36" i="37"/>
  <c r="CW63" i="37"/>
  <c r="CW59" i="37"/>
  <c r="CW51" i="37"/>
  <c r="CW43" i="37"/>
  <c r="CW35" i="37"/>
  <c r="CM63" i="36"/>
  <c r="CW58" i="37"/>
  <c r="CW50" i="37"/>
  <c r="CW42" i="37"/>
  <c r="CW34" i="37"/>
  <c r="CS28" i="36"/>
  <c r="CW28" i="37"/>
  <c r="CS27" i="36"/>
  <c r="CW27" i="37"/>
  <c r="CS26" i="36"/>
  <c r="CW26" i="37"/>
  <c r="CS25" i="36"/>
  <c r="CW25" i="37"/>
  <c r="CW24" i="37"/>
  <c r="CW21" i="37"/>
  <c r="CS20" i="36"/>
  <c r="CW20" i="37"/>
  <c r="CS16" i="36"/>
  <c r="CW16" i="37"/>
  <c r="CS15" i="36"/>
  <c r="CW15" i="37"/>
  <c r="CS17" i="36"/>
  <c r="CW17" i="37"/>
  <c r="CS18" i="36"/>
  <c r="CW18" i="37"/>
  <c r="CR13" i="54"/>
  <c r="AD31" i="57"/>
  <c r="CM13" i="53"/>
  <c r="CI13" i="36"/>
  <c r="CQ13" i="36"/>
  <c r="CW13" i="53"/>
  <c r="AC18" i="58"/>
  <c r="AC24" i="58"/>
  <c r="S16" i="58"/>
  <c r="AC29" i="58"/>
  <c r="AN18" i="57"/>
  <c r="AN21" i="57"/>
  <c r="AD20" i="57"/>
  <c r="AA18" i="56"/>
  <c r="AN19" i="57"/>
  <c r="R16" i="58"/>
  <c r="AB26" i="58"/>
  <c r="AN28" i="57"/>
  <c r="AD28" i="57"/>
  <c r="AB28" i="58"/>
  <c r="R15" i="58"/>
  <c r="AN29" i="57"/>
  <c r="AN27" i="57"/>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N15" i="57"/>
  <c r="AD32" i="57"/>
  <c r="AD24" i="57"/>
  <c r="AD16" i="57"/>
  <c r="AD19" i="57"/>
  <c r="AB23" i="58"/>
  <c r="AA28" i="56"/>
  <c r="AN22" i="57"/>
  <c r="AN31" i="57"/>
  <c r="AN23" i="57"/>
  <c r="AB32" i="58"/>
  <c r="AB16" i="58"/>
  <c r="AB18" i="58"/>
  <c r="AB29" i="58"/>
  <c r="AD30" i="57"/>
  <c r="AD22" i="57"/>
  <c r="AD23" i="57"/>
  <c r="AD29" i="57"/>
  <c r="AD21" i="57"/>
  <c r="AD15" i="57"/>
  <c r="AB15" i="58"/>
  <c r="AB19" i="58"/>
  <c r="AA16" i="56"/>
  <c r="AA23" i="56"/>
  <c r="Q16" i="56"/>
  <c r="AA17" i="56"/>
  <c r="AA31" i="56"/>
  <c r="Q15" i="56"/>
  <c r="AA32" i="56"/>
  <c r="AA15" i="56"/>
  <c r="AK30" i="56"/>
  <c r="T15" i="57"/>
  <c r="AD26" i="57"/>
  <c r="AD18" i="57"/>
  <c r="AD33" i="57"/>
  <c r="AD25" i="57"/>
  <c r="AD17" i="57"/>
  <c r="AB27" i="58"/>
  <c r="AA30" i="56"/>
  <c r="AA22" i="56"/>
  <c r="AA29" i="56"/>
  <c r="AN25" i="57"/>
  <c r="AN32" i="57"/>
  <c r="AN24" i="57"/>
  <c r="AN16" i="57"/>
  <c r="AB20"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M19" i="53"/>
  <c r="CS65" i="54"/>
  <c r="L21" i="57"/>
  <c r="AF21" i="57" s="1"/>
  <c r="CG29" i="53"/>
  <c r="CT60" i="36"/>
  <c r="M31" i="28"/>
  <c r="CT56" i="36"/>
  <c r="M31" i="58" s="1"/>
  <c r="AL31" i="58" s="1"/>
  <c r="M25" i="28"/>
  <c r="CT52" i="36"/>
  <c r="M25" i="58" s="1"/>
  <c r="AL25" i="58" s="1"/>
  <c r="M21" i="28"/>
  <c r="CT48" i="36"/>
  <c r="M21" i="58" s="1"/>
  <c r="AL21" i="58" s="1"/>
  <c r="M29" i="28"/>
  <c r="CT44" i="36"/>
  <c r="M29" i="58" s="1"/>
  <c r="AL29" i="58" s="1"/>
  <c r="M20" i="28"/>
  <c r="CT40" i="36"/>
  <c r="M20" i="58" s="1"/>
  <c r="M17" i="28"/>
  <c r="CT36" i="36"/>
  <c r="M17" i="58" s="1"/>
  <c r="AL17" i="58" s="1"/>
  <c r="CT21" i="36"/>
  <c r="AK63" i="36"/>
  <c r="AK54" i="36"/>
  <c r="AK45" i="36"/>
  <c r="AH31" i="37"/>
  <c r="AH22" i="36"/>
  <c r="AH31" i="36" s="1"/>
  <c r="AW51" i="36"/>
  <c r="AO31" i="37"/>
  <c r="AO22" i="36"/>
  <c r="AO31" i="36" s="1"/>
  <c r="BF31" i="37"/>
  <c r="BF22" i="36"/>
  <c r="BF31" i="36" s="1"/>
  <c r="BI18" i="36"/>
  <c r="F22" i="36"/>
  <c r="M33" i="57"/>
  <c r="CS58" i="36"/>
  <c r="L27" i="28"/>
  <c r="CS54" i="36"/>
  <c r="L23" i="28"/>
  <c r="CS50" i="36"/>
  <c r="L30" i="28"/>
  <c r="CS46" i="36"/>
  <c r="L28" i="28"/>
  <c r="CS42" i="36"/>
  <c r="L19" i="28"/>
  <c r="CS38" i="36"/>
  <c r="L15" i="28"/>
  <c r="CS34" i="36"/>
  <c r="AK57" i="36"/>
  <c r="AW59" i="36"/>
  <c r="AW42" i="36"/>
  <c r="AW39" i="36"/>
  <c r="BH29" i="36"/>
  <c r="O27" i="28"/>
  <c r="CV54" i="36"/>
  <c r="O27" i="58" s="1"/>
  <c r="AI27" i="58" s="1"/>
  <c r="O23" i="28"/>
  <c r="CV50" i="36"/>
  <c r="O23" i="58" s="1"/>
  <c r="AI23" i="58" s="1"/>
  <c r="O30" i="28"/>
  <c r="CV46" i="36"/>
  <c r="O30" i="58" s="1"/>
  <c r="AI30" i="58" s="1"/>
  <c r="O28" i="28"/>
  <c r="CV42" i="36"/>
  <c r="O28" i="58" s="1"/>
  <c r="O19" i="28"/>
  <c r="CV38" i="36"/>
  <c r="O19" i="58" s="1"/>
  <c r="O15" i="28"/>
  <c r="CV34" i="36"/>
  <c r="O15" i="58" s="1"/>
  <c r="CV25" i="36"/>
  <c r="AE19" i="36"/>
  <c r="AK15" i="36"/>
  <c r="AW29" i="37"/>
  <c r="AQ29" i="36"/>
  <c r="AV19" i="36"/>
  <c r="AW17" i="36"/>
  <c r="BI55" i="36"/>
  <c r="BI27" i="36"/>
  <c r="BH19" i="36"/>
  <c r="BI17" i="36"/>
  <c r="N26" i="28"/>
  <c r="CU53" i="36"/>
  <c r="N26" i="58" s="1"/>
  <c r="N22" i="28"/>
  <c r="CU49" i="36"/>
  <c r="N22" i="58" s="1"/>
  <c r="CU41" i="36"/>
  <c r="N18" i="28"/>
  <c r="CU37" i="36"/>
  <c r="N18" i="58" s="1"/>
  <c r="AM18" i="58" s="1"/>
  <c r="CU17" i="36"/>
  <c r="AK51" i="36"/>
  <c r="AK42" i="36"/>
  <c r="AW16" i="36"/>
  <c r="BI21" i="36"/>
  <c r="BB31" i="37"/>
  <c r="BB22" i="36"/>
  <c r="BB31" i="36" s="1"/>
  <c r="BI65" i="37"/>
  <c r="BI43" i="36"/>
  <c r="AK19" i="37"/>
  <c r="AJ19" i="36"/>
  <c r="CU65" i="54"/>
  <c r="N15" i="57"/>
  <c r="M32" i="28"/>
  <c r="CT55" i="36"/>
  <c r="M32" i="58" s="1"/>
  <c r="M24" i="28"/>
  <c r="CT51" i="36"/>
  <c r="M24" i="58" s="1"/>
  <c r="CT43" i="36"/>
  <c r="M33" i="28"/>
  <c r="CT39" i="36"/>
  <c r="M16" i="28"/>
  <c r="CT35" i="36"/>
  <c r="M16" i="58" s="1"/>
  <c r="AJ29" i="36"/>
  <c r="AK27" i="36"/>
  <c r="BI38" i="36"/>
  <c r="AA34" i="56"/>
  <c r="AK24" i="56"/>
  <c r="AA21" i="56"/>
  <c r="CS61" i="36"/>
  <c r="CS57" i="36"/>
  <c r="L26" i="28"/>
  <c r="CS53" i="36"/>
  <c r="L22" i="28"/>
  <c r="CS49" i="36"/>
  <c r="CS45" i="36"/>
  <c r="CS41" i="36"/>
  <c r="L18" i="28"/>
  <c r="CS37" i="36"/>
  <c r="CS24" i="36"/>
  <c r="AW24" i="36"/>
  <c r="AN31" i="37"/>
  <c r="AN22" i="36"/>
  <c r="AN31" i="36" s="1"/>
  <c r="BI52" i="36"/>
  <c r="BI46" i="36"/>
  <c r="BE31" i="37"/>
  <c r="BE22" i="36"/>
  <c r="BE31" i="36" s="1"/>
  <c r="CV61" i="36"/>
  <c r="CV57" i="36"/>
  <c r="O26" i="28"/>
  <c r="CV53" i="36"/>
  <c r="O26" i="58" s="1"/>
  <c r="AI26" i="58" s="1"/>
  <c r="O22" i="28"/>
  <c r="CV49" i="36"/>
  <c r="O22" i="58" s="1"/>
  <c r="AI22" i="58" s="1"/>
  <c r="CV45" i="36"/>
  <c r="O18" i="28"/>
  <c r="CV37" i="36"/>
  <c r="O18" i="58" s="1"/>
  <c r="CV24" i="36"/>
  <c r="AK55" i="36"/>
  <c r="AK46" i="36"/>
  <c r="AW62" i="36"/>
  <c r="AW49" i="36"/>
  <c r="BI48" i="36"/>
  <c r="N31" i="28"/>
  <c r="CU56" i="36"/>
  <c r="N31" i="58" s="1"/>
  <c r="N25" i="28"/>
  <c r="CU52" i="36"/>
  <c r="N25" i="58" s="1"/>
  <c r="AM25" i="58" s="1"/>
  <c r="N21" i="28"/>
  <c r="CU48" i="36"/>
  <c r="N21" i="58" s="1"/>
  <c r="N29" i="28"/>
  <c r="CU44" i="36"/>
  <c r="N29" i="58" s="1"/>
  <c r="N20" i="28"/>
  <c r="CU40" i="36"/>
  <c r="N20" i="58" s="1"/>
  <c r="AM20" i="58" s="1"/>
  <c r="N17" i="28"/>
  <c r="CU36" i="36"/>
  <c r="N17" i="58" s="1"/>
  <c r="CU27" i="36"/>
  <c r="CU21" i="36"/>
  <c r="AK58" i="36"/>
  <c r="AK40" i="36"/>
  <c r="AK25" i="36"/>
  <c r="AD31" i="37"/>
  <c r="AD22" i="36"/>
  <c r="AD31" i="36" s="1"/>
  <c r="AW57" i="36"/>
  <c r="AW53" i="36"/>
  <c r="AW26" i="36"/>
  <c r="AU31" i="37"/>
  <c r="AU22" i="36"/>
  <c r="AU31" i="36" s="1"/>
  <c r="AK65" i="37"/>
  <c r="AK43" i="36"/>
  <c r="CU62" i="36"/>
  <c r="M27" i="28"/>
  <c r="CT54" i="36"/>
  <c r="M27" i="58" s="1"/>
  <c r="AL27" i="58" s="1"/>
  <c r="M23" i="28"/>
  <c r="CT50" i="36"/>
  <c r="M23" i="58" s="1"/>
  <c r="AL23" i="58" s="1"/>
  <c r="M30" i="28"/>
  <c r="CT46" i="36"/>
  <c r="M30" i="58" s="1"/>
  <c r="AL30" i="58" s="1"/>
  <c r="M28" i="28"/>
  <c r="CT42" i="36"/>
  <c r="M28" i="58" s="1"/>
  <c r="AL28" i="58" s="1"/>
  <c r="M19" i="28"/>
  <c r="CT38" i="36"/>
  <c r="M19" i="58" s="1"/>
  <c r="AL19" i="58" s="1"/>
  <c r="M15" i="28"/>
  <c r="CT34" i="36"/>
  <c r="M15" i="58" s="1"/>
  <c r="AL15" i="58" s="1"/>
  <c r="CT25" i="36"/>
  <c r="CT62" i="36"/>
  <c r="AK61" i="36"/>
  <c r="AK47" i="36"/>
  <c r="AK38" i="36"/>
  <c r="AC31" i="37"/>
  <c r="AC22" i="36"/>
  <c r="AC31" i="36" s="1"/>
  <c r="AW46" i="36"/>
  <c r="AT31" i="37"/>
  <c r="AT22" i="36"/>
  <c r="AT31" i="36" s="1"/>
  <c r="AW18" i="36"/>
  <c r="BI44" i="36"/>
  <c r="BA31" i="37"/>
  <c r="BA22" i="36"/>
  <c r="BA31" i="36" s="1"/>
  <c r="BI16" i="36"/>
  <c r="CS60" i="36"/>
  <c r="L31" i="28"/>
  <c r="CS56" i="36"/>
  <c r="L25" i="28"/>
  <c r="CS52" i="36"/>
  <c r="L21" i="28"/>
  <c r="CS48" i="36"/>
  <c r="L29" i="28"/>
  <c r="CS44" i="36"/>
  <c r="L20" i="28"/>
  <c r="CS40" i="36"/>
  <c r="L17" i="28"/>
  <c r="CS36" i="36"/>
  <c r="CS21" i="36"/>
  <c r="CS63" i="36"/>
  <c r="AK59" i="36"/>
  <c r="AG31" i="37"/>
  <c r="AG22" i="36"/>
  <c r="AG31" i="36" s="1"/>
  <c r="AW54" i="36"/>
  <c r="BI62" i="36"/>
  <c r="BI50" i="36"/>
  <c r="BI40" i="36"/>
  <c r="BI29" i="37"/>
  <c r="BC29" i="36"/>
  <c r="L33" i="57"/>
  <c r="AF33" i="57" s="1"/>
  <c r="O31" i="28"/>
  <c r="CV56" i="36"/>
  <c r="O31" i="58" s="1"/>
  <c r="AI31" i="58" s="1"/>
  <c r="O25" i="28"/>
  <c r="CV52" i="36"/>
  <c r="O25" i="58" s="1"/>
  <c r="AI25" i="58" s="1"/>
  <c r="O21" i="28"/>
  <c r="CV48" i="36"/>
  <c r="O21" i="58" s="1"/>
  <c r="AI21" i="58" s="1"/>
  <c r="O29" i="28"/>
  <c r="CV44" i="36"/>
  <c r="O29" i="58" s="1"/>
  <c r="AI29" i="58" s="1"/>
  <c r="O20" i="28"/>
  <c r="CV40" i="36"/>
  <c r="O20" i="58" s="1"/>
  <c r="O17" i="28"/>
  <c r="CV36" i="36"/>
  <c r="O17" i="58" s="1"/>
  <c r="CV21" i="36"/>
  <c r="CV16" i="36"/>
  <c r="AK44" i="36"/>
  <c r="AF22" i="36"/>
  <c r="AF31" i="36" s="1"/>
  <c r="AK17" i="36"/>
  <c r="AW40" i="36"/>
  <c r="AW19" i="37"/>
  <c r="AQ19" i="36"/>
  <c r="BI25" i="36"/>
  <c r="BI19" i="37"/>
  <c r="BC19" i="36"/>
  <c r="N32" i="28"/>
  <c r="CU55" i="36"/>
  <c r="N32" i="58" s="1"/>
  <c r="N24" i="28"/>
  <c r="CU51" i="36"/>
  <c r="N24" i="58" s="1"/>
  <c r="AM24" i="58" s="1"/>
  <c r="CU47" i="36"/>
  <c r="CU43" i="36"/>
  <c r="N33" i="28"/>
  <c r="CU39" i="36"/>
  <c r="N16" i="28"/>
  <c r="CU35" i="36"/>
  <c r="N16" i="58" s="1"/>
  <c r="AM16" i="58" s="1"/>
  <c r="CU15" i="36"/>
  <c r="AK56" i="36"/>
  <c r="AK49" i="36"/>
  <c r="AW48" i="36"/>
  <c r="BI59" i="36"/>
  <c r="BI34" i="36"/>
  <c r="BG31" i="37"/>
  <c r="BG22" i="36"/>
  <c r="BG31" i="36" s="1"/>
  <c r="E22" i="36"/>
  <c r="AW65" i="37"/>
  <c r="AW43" i="36"/>
  <c r="CV65" i="54"/>
  <c r="O17" i="57"/>
  <c r="CT65" i="54"/>
  <c r="M28" i="57"/>
  <c r="AL28" i="57" s="1"/>
  <c r="AW19" i="53"/>
  <c r="O33" i="57"/>
  <c r="M26" i="28"/>
  <c r="CT53" i="36"/>
  <c r="M26" i="58" s="1"/>
  <c r="M22" i="28"/>
  <c r="CT49" i="36"/>
  <c r="M22" i="58" s="1"/>
  <c r="AL22" i="58" s="1"/>
  <c r="CT45" i="36"/>
  <c r="CT41" i="36"/>
  <c r="M18" i="28"/>
  <c r="CT37" i="36"/>
  <c r="M18" i="58" s="1"/>
  <c r="CT24" i="36"/>
  <c r="AK29" i="37"/>
  <c r="AE29" i="36"/>
  <c r="CV63" i="36"/>
  <c r="CS59" i="36"/>
  <c r="L32" i="28"/>
  <c r="CS55" i="36"/>
  <c r="L24" i="28"/>
  <c r="CS51" i="36"/>
  <c r="CS47" i="36"/>
  <c r="CS43" i="36"/>
  <c r="L33" i="28"/>
  <c r="CS39" i="36"/>
  <c r="L16" i="28"/>
  <c r="CS35" i="36"/>
  <c r="AK48" i="36"/>
  <c r="AW52" i="36"/>
  <c r="AW25" i="36"/>
  <c r="AS31" i="37"/>
  <c r="AS22" i="36"/>
  <c r="AS31" i="36" s="1"/>
  <c r="BI54" i="36"/>
  <c r="BI47" i="36"/>
  <c r="AZ31" i="37"/>
  <c r="AZ22" i="36"/>
  <c r="AZ31" i="36" s="1"/>
  <c r="BI15" i="36"/>
  <c r="CV59" i="36"/>
  <c r="O32" i="28"/>
  <c r="CV55" i="36"/>
  <c r="O32" i="58" s="1"/>
  <c r="AI32" i="58" s="1"/>
  <c r="O24" i="28"/>
  <c r="CV51" i="36"/>
  <c r="O24" i="58" s="1"/>
  <c r="CV43" i="36"/>
  <c r="O33" i="28"/>
  <c r="CV39" i="36"/>
  <c r="O16" i="28"/>
  <c r="CV35" i="36"/>
  <c r="O16" i="58" s="1"/>
  <c r="CV26" i="36"/>
  <c r="AK60" i="36"/>
  <c r="AK53" i="36"/>
  <c r="AW50" i="36"/>
  <c r="AW47" i="36"/>
  <c r="BI45" i="36"/>
  <c r="CU58" i="36"/>
  <c r="N27" i="28"/>
  <c r="CU54" i="36"/>
  <c r="N27" i="58" s="1"/>
  <c r="N23" i="28"/>
  <c r="CU50" i="36"/>
  <c r="N23" i="58" s="1"/>
  <c r="N30" i="28"/>
  <c r="CU46" i="36"/>
  <c r="N30" i="58" s="1"/>
  <c r="AM30" i="58" s="1"/>
  <c r="N28" i="28"/>
  <c r="CU42" i="36"/>
  <c r="N28" i="58" s="1"/>
  <c r="AM28" i="58" s="1"/>
  <c r="N19" i="28"/>
  <c r="CU38" i="36"/>
  <c r="N19" i="58" s="1"/>
  <c r="AM19" i="58" s="1"/>
  <c r="N15" i="28"/>
  <c r="CU34" i="36"/>
  <c r="CU25" i="36"/>
  <c r="AW58" i="36"/>
  <c r="AW55" i="36"/>
  <c r="AW36" i="36"/>
  <c r="AP31" i="37"/>
  <c r="AP22" i="36"/>
  <c r="AP31" i="36" s="1"/>
  <c r="BI56" i="36"/>
  <c r="BI51" i="36"/>
  <c r="E10" i="58"/>
  <c r="CS13" i="36"/>
  <c r="G34" i="58"/>
  <c r="AI16" i="58"/>
  <c r="H34" i="58"/>
  <c r="AG17" i="58"/>
  <c r="K19" i="58"/>
  <c r="K31" i="58"/>
  <c r="K33" i="58"/>
  <c r="K28" i="58"/>
  <c r="AJ28" i="58" s="1"/>
  <c r="K26" i="58"/>
  <c r="AI17" i="58"/>
  <c r="K22" i="58"/>
  <c r="K32" i="58"/>
  <c r="AI19"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AE31" i="54"/>
  <c r="BU19" i="54"/>
  <c r="BO94" i="54"/>
  <c r="BO93" i="54"/>
  <c r="BO96" i="54"/>
  <c r="L31" i="54"/>
  <c r="O31" i="54"/>
  <c r="S22" i="54"/>
  <c r="AW65" i="54"/>
  <c r="CG19" i="54"/>
  <c r="CG65" i="54"/>
  <c r="CV22" i="54"/>
  <c r="CL31" i="54"/>
  <c r="M29" i="54"/>
  <c r="CA31" i="54"/>
  <c r="CG22" i="54"/>
  <c r="BI22" i="54"/>
  <c r="BC31" i="54"/>
  <c r="BI65" i="54"/>
  <c r="CI22" i="54"/>
  <c r="CM22" i="54" s="1"/>
  <c r="M22" i="54"/>
  <c r="G31" i="54"/>
  <c r="BQ94" i="54"/>
  <c r="BQ96" i="54"/>
  <c r="BQ93" i="54"/>
  <c r="CV19" i="54"/>
  <c r="BT31" i="54"/>
  <c r="BT95" i="54" s="1"/>
  <c r="CJ31" i="54"/>
  <c r="M65" i="54"/>
  <c r="BH31" i="54"/>
  <c r="AQ31" i="54"/>
  <c r="AW22" i="54"/>
  <c r="AW31" i="54" s="1"/>
  <c r="CU22" i="54"/>
  <c r="CK31" i="54"/>
  <c r="BP94" i="54"/>
  <c r="BP93" i="54"/>
  <c r="BP96" i="54"/>
  <c r="AK65" i="54"/>
  <c r="M13" i="54"/>
  <c r="D31" i="53"/>
  <c r="G22" i="53"/>
  <c r="CJ22" i="53"/>
  <c r="CI31" i="53"/>
  <c r="BK94" i="53"/>
  <c r="BK96" i="53"/>
  <c r="BK93" i="53"/>
  <c r="AK65" i="53"/>
  <c r="BI22" i="53"/>
  <c r="BC31" i="53"/>
  <c r="CG65" i="53"/>
  <c r="CV22" i="53"/>
  <c r="CL31" i="53"/>
  <c r="CK22" i="53"/>
  <c r="E31" i="53"/>
  <c r="CO22" i="53"/>
  <c r="CO31" i="53" s="1"/>
  <c r="CQ31" i="53"/>
  <c r="BO31" i="53"/>
  <c r="BO95" i="53" s="1"/>
  <c r="BU22" i="53"/>
  <c r="M65" i="53"/>
  <c r="Y65" i="53"/>
  <c r="BU65" i="53"/>
  <c r="AW22" i="53"/>
  <c r="AQ31" i="53"/>
  <c r="CT65" i="53"/>
  <c r="CS65" i="53"/>
  <c r="CV29" i="53"/>
  <c r="BS94" i="53"/>
  <c r="BS96" i="53"/>
  <c r="BS93" i="53"/>
  <c r="CS19" i="53"/>
  <c r="Y22" i="53"/>
  <c r="S31" i="53"/>
  <c r="AJ22" i="53"/>
  <c r="AJ31" i="53" s="1"/>
  <c r="BT31" i="53"/>
  <c r="BT95" i="53" s="1"/>
  <c r="CG19" i="53"/>
  <c r="CU65" i="53"/>
  <c r="L31" i="53"/>
  <c r="BP94" i="53"/>
  <c r="BP96" i="53"/>
  <c r="BP93" i="53"/>
  <c r="BW31" i="53"/>
  <c r="CA22" i="53"/>
  <c r="AW65" i="53"/>
  <c r="AR31" i="37"/>
  <c r="AV22" i="37"/>
  <c r="AQ22" i="37"/>
  <c r="AQ22" i="36" s="1"/>
  <c r="AM31" i="37"/>
  <c r="AY31" i="37"/>
  <c r="BC22" i="37"/>
  <c r="BC22" i="36" s="1"/>
  <c r="BD31" i="37"/>
  <c r="BH22" i="37"/>
  <c r="AW29" i="36" l="1"/>
  <c r="AW31" i="53"/>
  <c r="Y31" i="53"/>
  <c r="BU31" i="53"/>
  <c r="BU95" i="53" s="1"/>
  <c r="BI31" i="53"/>
  <c r="AE22" i="36"/>
  <c r="AK19" i="36"/>
  <c r="CR22" i="54"/>
  <c r="AE31" i="53"/>
  <c r="AK22" i="37"/>
  <c r="AK31" i="37" s="1"/>
  <c r="AI33" i="57"/>
  <c r="AN33" i="57"/>
  <c r="AI17" i="57"/>
  <c r="AN17" i="57"/>
  <c r="O34" i="56"/>
  <c r="AI34" i="56" s="1"/>
  <c r="AI33" i="56"/>
  <c r="AN33" i="56"/>
  <c r="BI31" i="54"/>
  <c r="BI29" i="36"/>
  <c r="AH19" i="58"/>
  <c r="AG30" i="58"/>
  <c r="AG31" i="58"/>
  <c r="AK29" i="36"/>
  <c r="AG15" i="58"/>
  <c r="AH25" i="58"/>
  <c r="AG29" i="58"/>
  <c r="AK28" i="56"/>
  <c r="AO24" i="56"/>
  <c r="AG25" i="58"/>
  <c r="BI19" i="36"/>
  <c r="AG27" i="58"/>
  <c r="AG19" i="58"/>
  <c r="AG21" i="58"/>
  <c r="AK22" i="54"/>
  <c r="AK31" i="54" s="1"/>
  <c r="CV31" i="54"/>
  <c r="AH24" i="58"/>
  <c r="AK33" i="56"/>
  <c r="AG22" i="58"/>
  <c r="BC31" i="36"/>
  <c r="AQ31" i="36"/>
  <c r="AH30" i="58"/>
  <c r="AH18" i="58"/>
  <c r="AE31" i="36"/>
  <c r="AG23" i="58"/>
  <c r="AH16" i="58"/>
  <c r="AJ31" i="37"/>
  <c r="F11" i="52"/>
  <c r="AH23" i="58"/>
  <c r="AM23" i="58"/>
  <c r="AH27" i="58"/>
  <c r="AM27" i="58"/>
  <c r="AH32" i="58"/>
  <c r="AM32" i="58"/>
  <c r="AH17" i="58"/>
  <c r="AM17" i="58"/>
  <c r="AH29" i="58"/>
  <c r="AM29" i="58"/>
  <c r="AH21" i="58"/>
  <c r="AM21" i="58"/>
  <c r="AH31" i="58"/>
  <c r="AM31" i="58"/>
  <c r="AH15" i="57"/>
  <c r="AM15" i="57"/>
  <c r="AH22" i="58"/>
  <c r="AM22" i="58"/>
  <c r="AH26" i="58"/>
  <c r="AM26" i="58"/>
  <c r="N34" i="56"/>
  <c r="AH34" i="56" s="1"/>
  <c r="AH33" i="56"/>
  <c r="AM33" i="56"/>
  <c r="AH33" i="57"/>
  <c r="AM33" i="57"/>
  <c r="AB34" i="58"/>
  <c r="AG18" i="58"/>
  <c r="AL18" i="58"/>
  <c r="AG26" i="58"/>
  <c r="AL26" i="58"/>
  <c r="AG16" i="58"/>
  <c r="AL16" i="58"/>
  <c r="AG24" i="58"/>
  <c r="AL24" i="58"/>
  <c r="AG32" i="58"/>
  <c r="AL32" i="58"/>
  <c r="AG33" i="57"/>
  <c r="AL33" i="57"/>
  <c r="AG20" i="58"/>
  <c r="AL20" i="58"/>
  <c r="P18" i="56"/>
  <c r="AF18" i="56"/>
  <c r="P29" i="56"/>
  <c r="AF29" i="56"/>
  <c r="P15" i="56"/>
  <c r="AF15" i="56"/>
  <c r="P26" i="56"/>
  <c r="AF26" i="56"/>
  <c r="P21" i="56"/>
  <c r="AF21" i="56"/>
  <c r="P19" i="56"/>
  <c r="AF19" i="56"/>
  <c r="P16" i="56"/>
  <c r="AF16" i="56"/>
  <c r="P32" i="56"/>
  <c r="AF32" i="56"/>
  <c r="P23" i="56"/>
  <c r="AF23" i="56"/>
  <c r="P30" i="56"/>
  <c r="AF30" i="56"/>
  <c r="P20" i="56"/>
  <c r="AF20" i="56"/>
  <c r="P17" i="56"/>
  <c r="AF17" i="56"/>
  <c r="P22" i="56"/>
  <c r="AF22" i="56"/>
  <c r="P31" i="56"/>
  <c r="AF31" i="56"/>
  <c r="P25" i="56"/>
  <c r="AF25" i="56"/>
  <c r="P27" i="56"/>
  <c r="AF27" i="56"/>
  <c r="M34" i="56"/>
  <c r="AG34" i="56" s="1"/>
  <c r="AG33" i="56"/>
  <c r="AL33" i="56"/>
  <c r="P20" i="57"/>
  <c r="AJ20" i="57" s="1"/>
  <c r="AF20" i="57"/>
  <c r="P24" i="57"/>
  <c r="AJ24" i="57" s="1"/>
  <c r="AF24" i="57"/>
  <c r="P26" i="57"/>
  <c r="AJ26" i="57" s="1"/>
  <c r="AF26" i="57"/>
  <c r="P31" i="57"/>
  <c r="AJ31" i="57" s="1"/>
  <c r="AF31" i="57"/>
  <c r="P29" i="57"/>
  <c r="AJ29" i="57" s="1"/>
  <c r="AF29" i="57"/>
  <c r="P22" i="57"/>
  <c r="AJ22" i="57" s="1"/>
  <c r="AF22" i="57"/>
  <c r="P30" i="57"/>
  <c r="AJ30" i="57" s="1"/>
  <c r="AF30" i="57"/>
  <c r="P16" i="57"/>
  <c r="AJ16" i="57" s="1"/>
  <c r="AF16" i="57"/>
  <c r="P19" i="57"/>
  <c r="AJ19" i="57" s="1"/>
  <c r="AF19" i="57"/>
  <c r="P32" i="57"/>
  <c r="AJ32" i="57" s="1"/>
  <c r="AF32" i="57"/>
  <c r="P27" i="57"/>
  <c r="AJ27" i="57" s="1"/>
  <c r="AF27" i="57"/>
  <c r="P23" i="57"/>
  <c r="AJ23" i="57" s="1"/>
  <c r="AF23" i="57"/>
  <c r="P25" i="57"/>
  <c r="AJ25" i="57" s="1"/>
  <c r="AF25" i="57"/>
  <c r="CT22" i="54"/>
  <c r="CT31" i="54" s="1"/>
  <c r="CO31" i="54"/>
  <c r="P28" i="57"/>
  <c r="CU31" i="54"/>
  <c r="P17" i="57"/>
  <c r="AJ17" i="57" s="1"/>
  <c r="CW29" i="54"/>
  <c r="O34" i="57"/>
  <c r="AI34" i="57" s="1"/>
  <c r="M31" i="54"/>
  <c r="CW65" i="54"/>
  <c r="CW19" i="54"/>
  <c r="E11" i="52"/>
  <c r="D11" i="52"/>
  <c r="CW20" i="36"/>
  <c r="CW28" i="36"/>
  <c r="P33" i="56"/>
  <c r="CR65" i="36"/>
  <c r="CW19" i="53"/>
  <c r="CW18" i="36"/>
  <c r="CR22" i="53"/>
  <c r="CR31" i="53"/>
  <c r="CW65" i="53"/>
  <c r="L34" i="56"/>
  <c r="AF34" i="56" s="1"/>
  <c r="CW29" i="53"/>
  <c r="CM22" i="53"/>
  <c r="CS31" i="53"/>
  <c r="CW60" i="36"/>
  <c r="CW39" i="36"/>
  <c r="CW43" i="36"/>
  <c r="CW59" i="36"/>
  <c r="CW57" i="36"/>
  <c r="CW61" i="36"/>
  <c r="CW47" i="36"/>
  <c r="L29" i="58"/>
  <c r="CW44" i="36"/>
  <c r="L24" i="58"/>
  <c r="CW51" i="36"/>
  <c r="L20" i="58"/>
  <c r="CW40" i="36"/>
  <c r="L31" i="58"/>
  <c r="CW56" i="36"/>
  <c r="L26" i="58"/>
  <c r="CW53" i="36"/>
  <c r="L28" i="58"/>
  <c r="P28" i="58" s="1"/>
  <c r="CW42" i="36"/>
  <c r="CW58" i="36"/>
  <c r="CW63" i="36"/>
  <c r="L30" i="58"/>
  <c r="CW46" i="36"/>
  <c r="L32" i="58"/>
  <c r="CW55" i="36"/>
  <c r="L21" i="58"/>
  <c r="CW48" i="36"/>
  <c r="CW41" i="36"/>
  <c r="L18" i="58"/>
  <c r="CW37" i="36"/>
  <c r="CW45" i="36"/>
  <c r="L15" i="58"/>
  <c r="AF15" i="58" s="1"/>
  <c r="CW34" i="36"/>
  <c r="L23" i="58"/>
  <c r="CW50" i="36"/>
  <c r="L16" i="58"/>
  <c r="CW35" i="36"/>
  <c r="O33" i="58"/>
  <c r="AN33" i="58" s="1"/>
  <c r="L17" i="58"/>
  <c r="CW36" i="36"/>
  <c r="L25" i="58"/>
  <c r="CW52" i="36"/>
  <c r="L22" i="58"/>
  <c r="CW49" i="36"/>
  <c r="CW62" i="36"/>
  <c r="L19" i="58"/>
  <c r="CW38" i="36"/>
  <c r="L27" i="58"/>
  <c r="CW54" i="36"/>
  <c r="CW24" i="36"/>
  <c r="CW25" i="36"/>
  <c r="CW26" i="36"/>
  <c r="CW27" i="36"/>
  <c r="CW21" i="36"/>
  <c r="CW17" i="36"/>
  <c r="CW15" i="36"/>
  <c r="C11" i="52"/>
  <c r="CW16" i="36"/>
  <c r="CR13" i="36"/>
  <c r="CM13" i="36"/>
  <c r="CU13" i="36"/>
  <c r="CV13" i="36"/>
  <c r="AV31" i="37"/>
  <c r="AV22" i="36"/>
  <c r="AV31" i="36" s="1"/>
  <c r="N33" i="58"/>
  <c r="BI65" i="36"/>
  <c r="CS65" i="36"/>
  <c r="AK65" i="36"/>
  <c r="M33" i="58"/>
  <c r="P21" i="57"/>
  <c r="AJ21" i="57" s="1"/>
  <c r="L34" i="57"/>
  <c r="AF34" i="57" s="1"/>
  <c r="M34" i="57"/>
  <c r="AG34" i="57" s="1"/>
  <c r="AD31" i="58"/>
  <c r="AN16" i="58"/>
  <c r="AN20" i="58"/>
  <c r="AN24" i="58"/>
  <c r="AN28" i="58"/>
  <c r="AN32" i="58"/>
  <c r="T16" i="58"/>
  <c r="AD15" i="58"/>
  <c r="AD17" i="58"/>
  <c r="AD21" i="58"/>
  <c r="AD25" i="58"/>
  <c r="AD29" i="58"/>
  <c r="AD33" i="58"/>
  <c r="AN19" i="58"/>
  <c r="AN23" i="58"/>
  <c r="AN27" i="58"/>
  <c r="AN31" i="58"/>
  <c r="AN17" i="58"/>
  <c r="AN21" i="58"/>
  <c r="AN25" i="58"/>
  <c r="AN29" i="58"/>
  <c r="T15" i="58"/>
  <c r="AN18" i="58"/>
  <c r="AN22" i="58"/>
  <c r="AN26" i="58"/>
  <c r="AN30" i="58"/>
  <c r="AD16" i="58"/>
  <c r="AD20" i="58"/>
  <c r="AD24" i="58"/>
  <c r="AD28" i="58"/>
  <c r="AD32" i="58"/>
  <c r="AN15" i="58"/>
  <c r="AD18" i="58"/>
  <c r="AD22" i="58"/>
  <c r="AD26" i="58"/>
  <c r="AD30" i="58"/>
  <c r="AD19" i="58"/>
  <c r="AD23" i="58"/>
  <c r="AD27" i="58"/>
  <c r="AW19" i="36"/>
  <c r="P33" i="57"/>
  <c r="AJ33" i="57" s="1"/>
  <c r="AJ22" i="36"/>
  <c r="AJ31" i="36" s="1"/>
  <c r="BH31" i="37"/>
  <c r="BH22" i="36"/>
  <c r="BH31" i="36" s="1"/>
  <c r="CU65" i="36"/>
  <c r="E15" i="52" s="1"/>
  <c r="N15" i="58"/>
  <c r="CV65" i="36"/>
  <c r="F15" i="52" s="1"/>
  <c r="L33" i="58"/>
  <c r="AF33" i="58" s="1"/>
  <c r="AW65" i="36"/>
  <c r="CT65" i="36"/>
  <c r="D15" i="52" s="1"/>
  <c r="N34" i="57"/>
  <c r="AH34" i="57" s="1"/>
  <c r="P15" i="57"/>
  <c r="AJ15" i="57" s="1"/>
  <c r="J34" i="58"/>
  <c r="AI15" i="58"/>
  <c r="K15" i="58"/>
  <c r="Z15" i="58" s="1"/>
  <c r="K16" i="58"/>
  <c r="I34" i="58"/>
  <c r="K30" i="58"/>
  <c r="K25" i="58"/>
  <c r="K21" i="58"/>
  <c r="AH20" i="58"/>
  <c r="K20" i="58"/>
  <c r="AI20" i="58"/>
  <c r="AI18" i="58"/>
  <c r="K23" i="58"/>
  <c r="K29" i="58"/>
  <c r="K17" i="58"/>
  <c r="K27" i="58"/>
  <c r="CT13" i="36"/>
  <c r="CG31" i="54"/>
  <c r="BT96" i="54"/>
  <c r="BT93" i="54"/>
  <c r="BT94" i="54"/>
  <c r="CI31" i="54"/>
  <c r="CS22" i="54"/>
  <c r="BU96" i="54"/>
  <c r="BU93" i="54"/>
  <c r="BU94" i="54"/>
  <c r="S31" i="54"/>
  <c r="Y22" i="54"/>
  <c r="Y31" i="54" s="1"/>
  <c r="BU96" i="53"/>
  <c r="BU93" i="53"/>
  <c r="BU94" i="53"/>
  <c r="BT96" i="53"/>
  <c r="BT93" i="53"/>
  <c r="BT94" i="53"/>
  <c r="BO96" i="53"/>
  <c r="BO93" i="53"/>
  <c r="BO94" i="53"/>
  <c r="AK22" i="53"/>
  <c r="AK31" i="53" s="1"/>
  <c r="CJ31" i="53"/>
  <c r="CT22" i="53"/>
  <c r="CT31" i="53" s="1"/>
  <c r="CV31" i="53"/>
  <c r="CA31" i="53"/>
  <c r="CG22" i="53"/>
  <c r="CK31" i="53"/>
  <c r="CU22" i="53"/>
  <c r="CU31" i="53" s="1"/>
  <c r="M22" i="53"/>
  <c r="M31" i="53" s="1"/>
  <c r="G31" i="53"/>
  <c r="AW22" i="37"/>
  <c r="AQ31" i="37"/>
  <c r="BI22" i="37"/>
  <c r="BC31" i="37"/>
  <c r="AD34" i="58" l="1"/>
  <c r="O34" i="58"/>
  <c r="AI34" i="58" s="1"/>
  <c r="AI33" i="58"/>
  <c r="CW13" i="36"/>
  <c r="AC34" i="58"/>
  <c r="AM15" i="58"/>
  <c r="AH15" i="58"/>
  <c r="AH33" i="58"/>
  <c r="AM33" i="58"/>
  <c r="Z16" i="58"/>
  <c r="M34" i="58"/>
  <c r="AG34" i="58" s="1"/>
  <c r="AG33" i="58"/>
  <c r="AL33" i="58"/>
  <c r="P27" i="58"/>
  <c r="AJ27" i="58" s="1"/>
  <c r="AF27" i="58"/>
  <c r="P19" i="58"/>
  <c r="AJ19" i="58" s="1"/>
  <c r="AF19" i="58"/>
  <c r="P22" i="58"/>
  <c r="AJ22" i="58" s="1"/>
  <c r="AF22" i="58"/>
  <c r="P25" i="58"/>
  <c r="AJ25" i="58" s="1"/>
  <c r="AF25" i="58"/>
  <c r="P17" i="58"/>
  <c r="AJ17" i="58" s="1"/>
  <c r="AF17" i="58"/>
  <c r="P16" i="58"/>
  <c r="AJ16" i="58" s="1"/>
  <c r="AF16" i="58"/>
  <c r="P23" i="58"/>
  <c r="AJ23" i="58" s="1"/>
  <c r="AF23" i="58"/>
  <c r="P18" i="58"/>
  <c r="AF18" i="58"/>
  <c r="P21" i="58"/>
  <c r="AJ21" i="58" s="1"/>
  <c r="AF21" i="58"/>
  <c r="P32" i="58"/>
  <c r="AJ32" i="58" s="1"/>
  <c r="AF32" i="58"/>
  <c r="P30" i="58"/>
  <c r="AJ30" i="58" s="1"/>
  <c r="AF30" i="58"/>
  <c r="P26" i="58"/>
  <c r="AJ26" i="58" s="1"/>
  <c r="AF26" i="58"/>
  <c r="P31" i="58"/>
  <c r="AJ31" i="58" s="1"/>
  <c r="AF31" i="58"/>
  <c r="P20" i="58"/>
  <c r="AJ20" i="58" s="1"/>
  <c r="AF20" i="58"/>
  <c r="P24" i="58"/>
  <c r="AF24" i="58"/>
  <c r="P29" i="58"/>
  <c r="AJ29" i="58" s="1"/>
  <c r="AF29" i="58"/>
  <c r="P34" i="56"/>
  <c r="AJ34" i="56" s="1"/>
  <c r="AJ33" i="56"/>
  <c r="AO33" i="56"/>
  <c r="AJ27" i="56"/>
  <c r="AO27" i="56"/>
  <c r="AJ25" i="56"/>
  <c r="AO25" i="56"/>
  <c r="AJ31" i="56"/>
  <c r="AO31" i="56"/>
  <c r="AJ22" i="56"/>
  <c r="AO22" i="56"/>
  <c r="AJ17" i="56"/>
  <c r="AO17" i="56"/>
  <c r="AJ20" i="56"/>
  <c r="AO20" i="56"/>
  <c r="AJ30" i="56"/>
  <c r="AO30" i="56"/>
  <c r="AJ23" i="56"/>
  <c r="AO23" i="56"/>
  <c r="AJ32" i="56"/>
  <c r="AO32" i="56"/>
  <c r="AJ16" i="56"/>
  <c r="AO16" i="56"/>
  <c r="AJ19" i="56"/>
  <c r="AO19" i="56"/>
  <c r="AJ21" i="56"/>
  <c r="AO21" i="56"/>
  <c r="AJ26" i="56"/>
  <c r="AO26" i="56"/>
  <c r="AJ15" i="56"/>
  <c r="AO15" i="56"/>
  <c r="AJ29" i="56"/>
  <c r="AO29" i="56"/>
  <c r="AJ18" i="56"/>
  <c r="AO18" i="56"/>
  <c r="CR31" i="54"/>
  <c r="P34" i="57"/>
  <c r="AJ34" i="57" s="1"/>
  <c r="CS31" i="54"/>
  <c r="CW22" i="54"/>
  <c r="CM31" i="54"/>
  <c r="G11" i="52"/>
  <c r="CM31" i="53"/>
  <c r="CW22" i="53"/>
  <c r="CW31" i="53"/>
  <c r="CW65" i="36"/>
  <c r="P33" i="58"/>
  <c r="AJ33" i="58" s="1"/>
  <c r="N34" i="58"/>
  <c r="AH34" i="58" s="1"/>
  <c r="P15" i="58"/>
  <c r="AJ15" i="58" s="1"/>
  <c r="AK22" i="36"/>
  <c r="AK31" i="36" s="1"/>
  <c r="L34" i="58"/>
  <c r="AF34" i="58" s="1"/>
  <c r="BI31" i="37"/>
  <c r="BI22" i="36"/>
  <c r="BI31" i="36" s="1"/>
  <c r="AW31" i="37"/>
  <c r="AW22" i="36"/>
  <c r="AW31" i="36" s="1"/>
  <c r="C15" i="52"/>
  <c r="G15" i="52" s="1"/>
  <c r="AI24" i="58"/>
  <c r="K24" i="58"/>
  <c r="K18" i="58"/>
  <c r="CG31" i="53"/>
  <c r="AJ24" i="58" l="1"/>
  <c r="AJ18" i="58"/>
  <c r="CW31" i="54"/>
  <c r="P34" i="58"/>
  <c r="K34" i="58"/>
  <c r="AJ34" i="58" l="1"/>
  <c r="AI27" i="28"/>
  <c r="AH27" i="28"/>
  <c r="AG27" i="28"/>
  <c r="AF27" i="28"/>
  <c r="Z27" i="28"/>
  <c r="Y27" i="28"/>
  <c r="X27" i="28"/>
  <c r="W27" i="28"/>
  <c r="V27" i="28"/>
  <c r="AI26" i="28"/>
  <c r="AH26" i="28"/>
  <c r="AG26" i="28"/>
  <c r="AF26" i="28"/>
  <c r="Z26" i="28"/>
  <c r="Y26" i="28"/>
  <c r="X26" i="28"/>
  <c r="W26" i="28"/>
  <c r="V26" i="28"/>
  <c r="AI25" i="28"/>
  <c r="AH25" i="28"/>
  <c r="AG25" i="28"/>
  <c r="AF25" i="28"/>
  <c r="Z25" i="28"/>
  <c r="Y25" i="28"/>
  <c r="X25" i="28"/>
  <c r="W25" i="28"/>
  <c r="V25" i="28"/>
  <c r="AI24" i="28"/>
  <c r="AH24" i="28"/>
  <c r="AG24" i="28"/>
  <c r="AF24" i="28"/>
  <c r="Z24" i="28"/>
  <c r="Y24" i="28"/>
  <c r="X24" i="28"/>
  <c r="W24" i="28"/>
  <c r="V24" i="28"/>
  <c r="AI23" i="28"/>
  <c r="AH23" i="28"/>
  <c r="AG23" i="28"/>
  <c r="AF23" i="28"/>
  <c r="Z23" i="28"/>
  <c r="Y23" i="28"/>
  <c r="X23" i="28"/>
  <c r="W23" i="28"/>
  <c r="V23" i="28"/>
  <c r="K27" i="28"/>
  <c r="K26" i="28"/>
  <c r="K25" i="28"/>
  <c r="K24" i="28"/>
  <c r="K23" i="28"/>
  <c r="BW44" i="40" l="1"/>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K65" i="37" l="1"/>
  <c r="CL65" i="37"/>
  <c r="CO65" i="37"/>
  <c r="CN65" i="37"/>
  <c r="CJ65" i="37"/>
  <c r="CP65" i="37"/>
  <c r="CI65" i="37"/>
  <c r="CQ65" i="37"/>
  <c r="L13" i="37"/>
  <c r="G13" i="37"/>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F53" i="37"/>
  <c r="CF53" i="36" s="1"/>
  <c r="CA53" i="37"/>
  <c r="CA53" i="36" s="1"/>
  <c r="CF52" i="37"/>
  <c r="CF52" i="36" s="1"/>
  <c r="CA52" i="37"/>
  <c r="CA52" i="36" s="1"/>
  <c r="CF51" i="37"/>
  <c r="CF51" i="36" s="1"/>
  <c r="CA51" i="37"/>
  <c r="CA51" i="36" s="1"/>
  <c r="CF50" i="37"/>
  <c r="CF50" i="36" s="1"/>
  <c r="CA50" i="37"/>
  <c r="CA50" i="36" s="1"/>
  <c r="BT53" i="37"/>
  <c r="BT53" i="36" s="1"/>
  <c r="BO53" i="37"/>
  <c r="BO53" i="36" s="1"/>
  <c r="BT52" i="37"/>
  <c r="BT52" i="36" s="1"/>
  <c r="BO52" i="37"/>
  <c r="BO52" i="36" s="1"/>
  <c r="BT51" i="37"/>
  <c r="BT51" i="36" s="1"/>
  <c r="BO51" i="37"/>
  <c r="BO51" i="36" s="1"/>
  <c r="BT50" i="37"/>
  <c r="BT50" i="36" s="1"/>
  <c r="BO50" i="37"/>
  <c r="BO50" i="36" s="1"/>
  <c r="X53" i="37"/>
  <c r="X53" i="36" s="1"/>
  <c r="S53" i="37"/>
  <c r="S53" i="36" s="1"/>
  <c r="X52" i="37"/>
  <c r="X52" i="36" s="1"/>
  <c r="S52" i="37"/>
  <c r="S52" i="36" s="1"/>
  <c r="X51" i="37"/>
  <c r="X51" i="36" s="1"/>
  <c r="S51" i="37"/>
  <c r="S51" i="36" s="1"/>
  <c r="X50" i="37"/>
  <c r="X50" i="36" s="1"/>
  <c r="S50" i="37"/>
  <c r="S50" i="36" s="1"/>
  <c r="L53" i="37"/>
  <c r="L53" i="36" s="1"/>
  <c r="G53" i="37"/>
  <c r="G53" i="36" s="1"/>
  <c r="L52" i="37"/>
  <c r="L52" i="36" s="1"/>
  <c r="G52" i="37"/>
  <c r="G52" i="36" s="1"/>
  <c r="L51" i="37"/>
  <c r="L51" i="36" s="1"/>
  <c r="G51" i="37"/>
  <c r="G51" i="36" s="1"/>
  <c r="L50" i="37"/>
  <c r="G50" i="37"/>
  <c r="G50" i="36" s="1"/>
  <c r="U38" i="40"/>
  <c r="X38" i="40"/>
  <c r="BC37" i="40" l="1"/>
  <c r="BI37" i="40" s="1"/>
  <c r="BC35" i="40"/>
  <c r="BI35" i="40" s="1"/>
  <c r="BQ35" i="40"/>
  <c r="AN36" i="40"/>
  <c r="AT36" i="40" s="1"/>
  <c r="AN37" i="40"/>
  <c r="AT37" i="40" s="1"/>
  <c r="AN34" i="40"/>
  <c r="AT34" i="40" s="1"/>
  <c r="AN35" i="40"/>
  <c r="AT35" i="40" s="1"/>
  <c r="BQ36" i="40"/>
  <c r="Y35" i="40"/>
  <c r="AE35" i="40" s="1"/>
  <c r="BQ34" i="40"/>
  <c r="Y37" i="40"/>
  <c r="AE37" i="40" s="1"/>
  <c r="Y34" i="40"/>
  <c r="AE34" i="40" s="1"/>
  <c r="BN36" i="40"/>
  <c r="CR65" i="37"/>
  <c r="CM65" i="37"/>
  <c r="J34" i="40"/>
  <c r="BN34" i="40"/>
  <c r="J37" i="40"/>
  <c r="BN37" i="40"/>
  <c r="Y36" i="40"/>
  <c r="AE36" i="40" s="1"/>
  <c r="BC34" i="40"/>
  <c r="BI34" i="40" s="1"/>
  <c r="L50" i="36"/>
  <c r="BQ37" i="40"/>
  <c r="BC36" i="40"/>
  <c r="BI36" i="40" s="1"/>
  <c r="Y38" i="40"/>
  <c r="AE38" i="40" s="1"/>
  <c r="J35" i="40"/>
  <c r="BN35" i="40"/>
  <c r="J36" i="40"/>
  <c r="G13" i="36"/>
  <c r="L13" i="36"/>
  <c r="BU51" i="37"/>
  <c r="BU51" i="36" s="1"/>
  <c r="BU52" i="37"/>
  <c r="BU52" i="36" s="1"/>
  <c r="CG52" i="37"/>
  <c r="CG52" i="36" s="1"/>
  <c r="Y52" i="37"/>
  <c r="Y52" i="36" s="1"/>
  <c r="M50" i="37"/>
  <c r="M50" i="36" s="1"/>
  <c r="BU53" i="37"/>
  <c r="BU53" i="36" s="1"/>
  <c r="BU50" i="37"/>
  <c r="BU50" i="36" s="1"/>
  <c r="Y50" i="37"/>
  <c r="Y50" i="36" s="1"/>
  <c r="Y53" i="37"/>
  <c r="Y53" i="36" s="1"/>
  <c r="M51" i="37"/>
  <c r="M51" i="36" s="1"/>
  <c r="Y51" i="37"/>
  <c r="Y51" i="36" s="1"/>
  <c r="CG53" i="37"/>
  <c r="CG53" i="36" s="1"/>
  <c r="CG50" i="37"/>
  <c r="CG50" i="36" s="1"/>
  <c r="M52" i="37"/>
  <c r="M52" i="36" s="1"/>
  <c r="CG51" i="37"/>
  <c r="CG51" i="36" s="1"/>
  <c r="M53" i="37"/>
  <c r="M53"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l="1"/>
  <c r="P35" i="40"/>
  <c r="BX35" i="40" s="1"/>
  <c r="BR35" i="40"/>
  <c r="P37" i="40"/>
  <c r="BX37" i="40" s="1"/>
  <c r="BR37" i="40"/>
  <c r="BR36" i="40"/>
  <c r="P36" i="40"/>
  <c r="BX36" i="40" s="1"/>
  <c r="P34" i="40"/>
  <c r="BX34" i="40" s="1"/>
  <c r="BR34" i="40"/>
  <c r="BW47" i="40"/>
  <c r="BW48" i="40"/>
  <c r="BW50" i="40"/>
  <c r="BW52" i="40"/>
  <c r="BW49" i="40"/>
  <c r="BW51" i="40"/>
  <c r="P25" i="28"/>
  <c r="AJ25" i="28" s="1"/>
  <c r="P26" i="28"/>
  <c r="AJ26" i="28" s="1"/>
  <c r="BJ36" i="40"/>
  <c r="AU37" i="40"/>
  <c r="AU36" i="40"/>
  <c r="BJ37" i="40"/>
  <c r="AF34" i="40"/>
  <c r="AU34" i="40"/>
  <c r="AF37" i="40"/>
  <c r="AF35" i="40"/>
  <c r="P24" i="28"/>
  <c r="AJ24" i="28" s="1"/>
  <c r="AU35" i="40"/>
  <c r="BJ35" i="40"/>
  <c r="AF36" i="40"/>
  <c r="BJ34" i="40"/>
  <c r="P23" i="28"/>
  <c r="AJ23" i="28" s="1"/>
  <c r="Q37" i="40"/>
  <c r="D35" i="39"/>
  <c r="Q35" i="40" l="1"/>
  <c r="BY35" i="40" s="1"/>
  <c r="Q34" i="40"/>
  <c r="BY34" i="40" s="1"/>
  <c r="Q36" i="40"/>
  <c r="BY36" i="40" s="1"/>
  <c r="BY37" i="40"/>
  <c r="CE65" i="37"/>
  <c r="CD65" i="37"/>
  <c r="CC65" i="37"/>
  <c r="CB65" i="37"/>
  <c r="BZ65" i="37"/>
  <c r="BY65" i="37"/>
  <c r="BX65" i="37"/>
  <c r="BW65" i="37"/>
  <c r="BS65" i="37"/>
  <c r="BR65" i="37"/>
  <c r="BQ65" i="37"/>
  <c r="BP65" i="37"/>
  <c r="BN65" i="37"/>
  <c r="BM65" i="37"/>
  <c r="BL65" i="37"/>
  <c r="BK65" i="37"/>
  <c r="W65" i="37"/>
  <c r="V65" i="37"/>
  <c r="U65" i="37"/>
  <c r="T65" i="37"/>
  <c r="R65" i="37"/>
  <c r="Q65" i="37"/>
  <c r="P65" i="37"/>
  <c r="O65" i="37"/>
  <c r="K65" i="37"/>
  <c r="J65" i="37"/>
  <c r="I65" i="37"/>
  <c r="H65" i="37"/>
  <c r="D65" i="37"/>
  <c r="C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CF60" i="37"/>
  <c r="CF60" i="36" s="1"/>
  <c r="CA60" i="37"/>
  <c r="CA60" i="36" s="1"/>
  <c r="BT60" i="37"/>
  <c r="BT60" i="36" s="1"/>
  <c r="BO60" i="37"/>
  <c r="BO60" i="36" s="1"/>
  <c r="X60" i="37"/>
  <c r="X60" i="36" s="1"/>
  <c r="S60" i="37"/>
  <c r="S60" i="36" s="1"/>
  <c r="L60" i="37"/>
  <c r="L60" i="36" s="1"/>
  <c r="G60" i="37"/>
  <c r="G60" i="36" s="1"/>
  <c r="CF59" i="37"/>
  <c r="CF59" i="36" s="1"/>
  <c r="CA59" i="37"/>
  <c r="CA59" i="36" s="1"/>
  <c r="BT59" i="37"/>
  <c r="BT59" i="36" s="1"/>
  <c r="BO59" i="37"/>
  <c r="BO59" i="36" s="1"/>
  <c r="X59" i="37"/>
  <c r="X59" i="36" s="1"/>
  <c r="S59" i="37"/>
  <c r="S59" i="36" s="1"/>
  <c r="L59" i="37"/>
  <c r="L59" i="36" s="1"/>
  <c r="G59" i="37"/>
  <c r="G59" i="36" s="1"/>
  <c r="CF58" i="37"/>
  <c r="CF58" i="36" s="1"/>
  <c r="CA58" i="37"/>
  <c r="CA58" i="36" s="1"/>
  <c r="BT58" i="37"/>
  <c r="BT58" i="36" s="1"/>
  <c r="BO58" i="37"/>
  <c r="BO58" i="36" s="1"/>
  <c r="X58" i="37"/>
  <c r="X58" i="36" s="1"/>
  <c r="S58" i="37"/>
  <c r="S58" i="36" s="1"/>
  <c r="L58" i="37"/>
  <c r="L58" i="36" s="1"/>
  <c r="G58" i="37"/>
  <c r="G58" i="36" s="1"/>
  <c r="CF57" i="37"/>
  <c r="CF57" i="36" s="1"/>
  <c r="CA57" i="37"/>
  <c r="CA57" i="36" s="1"/>
  <c r="BT57" i="37"/>
  <c r="BT57" i="36" s="1"/>
  <c r="BO57" i="37"/>
  <c r="BO57" i="36" s="1"/>
  <c r="X57" i="37"/>
  <c r="X57" i="36" s="1"/>
  <c r="S57" i="37"/>
  <c r="S57" i="36" s="1"/>
  <c r="L57" i="37"/>
  <c r="L57" i="36" s="1"/>
  <c r="G57" i="37"/>
  <c r="G57" i="36" s="1"/>
  <c r="CF56" i="37"/>
  <c r="CF56" i="36" s="1"/>
  <c r="CA56" i="37"/>
  <c r="CA56" i="36" s="1"/>
  <c r="BT56" i="37"/>
  <c r="BT56" i="36" s="1"/>
  <c r="BO56" i="37"/>
  <c r="BO56" i="36" s="1"/>
  <c r="X56" i="37"/>
  <c r="X56" i="36" s="1"/>
  <c r="S56" i="37"/>
  <c r="S56" i="36" s="1"/>
  <c r="L56" i="37"/>
  <c r="L56" i="36" s="1"/>
  <c r="G56" i="37"/>
  <c r="G56" i="36" s="1"/>
  <c r="CF55" i="37"/>
  <c r="CF55" i="36" s="1"/>
  <c r="CA55" i="37"/>
  <c r="CA55" i="36" s="1"/>
  <c r="BT55" i="37"/>
  <c r="BT55" i="36" s="1"/>
  <c r="BO55" i="37"/>
  <c r="BO55" i="36" s="1"/>
  <c r="X55" i="37"/>
  <c r="X55" i="36" s="1"/>
  <c r="S55" i="37"/>
  <c r="S55" i="36" s="1"/>
  <c r="L55" i="37"/>
  <c r="L55" i="36" s="1"/>
  <c r="G55" i="37"/>
  <c r="G55" i="36" s="1"/>
  <c r="CF54" i="37"/>
  <c r="CF54" i="36" s="1"/>
  <c r="CA54" i="37"/>
  <c r="CA54" i="36" s="1"/>
  <c r="BT54" i="37"/>
  <c r="BT54" i="36" s="1"/>
  <c r="BO54" i="37"/>
  <c r="BO54" i="36" s="1"/>
  <c r="X54" i="37"/>
  <c r="X54" i="36" s="1"/>
  <c r="S54" i="37"/>
  <c r="S54" i="36" s="1"/>
  <c r="L54" i="37"/>
  <c r="L54" i="36" s="1"/>
  <c r="G54" i="37"/>
  <c r="G54" i="36" s="1"/>
  <c r="CF49" i="37"/>
  <c r="CF49" i="36" s="1"/>
  <c r="CA49" i="37"/>
  <c r="CA49" i="36" s="1"/>
  <c r="BT49" i="37"/>
  <c r="BT49" i="36" s="1"/>
  <c r="BO49" i="37"/>
  <c r="BO49" i="36" s="1"/>
  <c r="X49" i="37"/>
  <c r="X49" i="36" s="1"/>
  <c r="S49" i="37"/>
  <c r="S49" i="36" s="1"/>
  <c r="L49" i="37"/>
  <c r="L49" i="36" s="1"/>
  <c r="G49" i="37"/>
  <c r="G49" i="36" s="1"/>
  <c r="CF48" i="37"/>
  <c r="CF48" i="36" s="1"/>
  <c r="CA48" i="37"/>
  <c r="CA48" i="36" s="1"/>
  <c r="BT48" i="37"/>
  <c r="BT48" i="36" s="1"/>
  <c r="BO48" i="37"/>
  <c r="BO48" i="36" s="1"/>
  <c r="X48" i="37"/>
  <c r="X48" i="36" s="1"/>
  <c r="S48" i="37"/>
  <c r="S48" i="36" s="1"/>
  <c r="L48" i="37"/>
  <c r="L48" i="36" s="1"/>
  <c r="G48" i="37"/>
  <c r="G48" i="36" s="1"/>
  <c r="CF47" i="37"/>
  <c r="CF47" i="36" s="1"/>
  <c r="CA47" i="37"/>
  <c r="CA47" i="36" s="1"/>
  <c r="BT47" i="37"/>
  <c r="BT47" i="36" s="1"/>
  <c r="BO47" i="37"/>
  <c r="BO47" i="36" s="1"/>
  <c r="X47" i="37"/>
  <c r="X47" i="36" s="1"/>
  <c r="S47" i="37"/>
  <c r="S47" i="36" s="1"/>
  <c r="L47" i="37"/>
  <c r="L47" i="36" s="1"/>
  <c r="G47" i="37"/>
  <c r="G47" i="36" s="1"/>
  <c r="CF46" i="37"/>
  <c r="CF46" i="36" s="1"/>
  <c r="CA46" i="37"/>
  <c r="CA46" i="36" s="1"/>
  <c r="BT46" i="37"/>
  <c r="BT46" i="36" s="1"/>
  <c r="BO46" i="37"/>
  <c r="BO46" i="36" s="1"/>
  <c r="X46" i="37"/>
  <c r="X46" i="36" s="1"/>
  <c r="S46" i="37"/>
  <c r="S46" i="36" s="1"/>
  <c r="L46" i="37"/>
  <c r="L46" i="36" s="1"/>
  <c r="G46" i="37"/>
  <c r="G46" i="36" s="1"/>
  <c r="CF45" i="37"/>
  <c r="CF45" i="36" s="1"/>
  <c r="CA45" i="37"/>
  <c r="CA45" i="36" s="1"/>
  <c r="BT45" i="37"/>
  <c r="BT45" i="36" s="1"/>
  <c r="BO45" i="37"/>
  <c r="BO45" i="36" s="1"/>
  <c r="X45" i="37"/>
  <c r="X45" i="36" s="1"/>
  <c r="S45" i="37"/>
  <c r="S45" i="36" s="1"/>
  <c r="L45" i="37"/>
  <c r="L45" i="36" s="1"/>
  <c r="G45" i="37"/>
  <c r="G45" i="36" s="1"/>
  <c r="CF44" i="37"/>
  <c r="CF44" i="36" s="1"/>
  <c r="CA44" i="37"/>
  <c r="CA44" i="36" s="1"/>
  <c r="BT44" i="37"/>
  <c r="BT44" i="36" s="1"/>
  <c r="BO44" i="37"/>
  <c r="BO44" i="36" s="1"/>
  <c r="X44" i="37"/>
  <c r="X44" i="36" s="1"/>
  <c r="S44" i="37"/>
  <c r="S44" i="36" s="1"/>
  <c r="L44" i="37"/>
  <c r="L44" i="36" s="1"/>
  <c r="G44" i="37"/>
  <c r="G44" i="36" s="1"/>
  <c r="CF43" i="37"/>
  <c r="CF43" i="36" s="1"/>
  <c r="CA43" i="37"/>
  <c r="CA43" i="36" s="1"/>
  <c r="BT43" i="37"/>
  <c r="BT43" i="36" s="1"/>
  <c r="BO43" i="37"/>
  <c r="BO43" i="36" s="1"/>
  <c r="X43" i="37"/>
  <c r="X43" i="36" s="1"/>
  <c r="S43" i="37"/>
  <c r="S43" i="36" s="1"/>
  <c r="L43" i="37"/>
  <c r="L43" i="36" s="1"/>
  <c r="G43" i="37"/>
  <c r="G43" i="36" s="1"/>
  <c r="CF42" i="37"/>
  <c r="CF42" i="36" s="1"/>
  <c r="CA42" i="37"/>
  <c r="CA42" i="36" s="1"/>
  <c r="BT42" i="37"/>
  <c r="BT42" i="36" s="1"/>
  <c r="BO42" i="37"/>
  <c r="BO42" i="36" s="1"/>
  <c r="X42" i="37"/>
  <c r="X42" i="36" s="1"/>
  <c r="S42" i="37"/>
  <c r="S42" i="36" s="1"/>
  <c r="L42" i="37"/>
  <c r="L42" i="36" s="1"/>
  <c r="G42" i="37"/>
  <c r="G42" i="36" s="1"/>
  <c r="CF41" i="37"/>
  <c r="CF41" i="36" s="1"/>
  <c r="CA41" i="37"/>
  <c r="CA41" i="36" s="1"/>
  <c r="BT41" i="37"/>
  <c r="BT41" i="36" s="1"/>
  <c r="BO41" i="37"/>
  <c r="BO41" i="36" s="1"/>
  <c r="X41" i="37"/>
  <c r="X41" i="36" s="1"/>
  <c r="S41" i="37"/>
  <c r="S41" i="36" s="1"/>
  <c r="L41" i="37"/>
  <c r="L41" i="36" s="1"/>
  <c r="G41" i="37"/>
  <c r="G41" i="36" s="1"/>
  <c r="CF40" i="37"/>
  <c r="CF40" i="36" s="1"/>
  <c r="CA40" i="37"/>
  <c r="CA40" i="36" s="1"/>
  <c r="BT40" i="37"/>
  <c r="BT40" i="36" s="1"/>
  <c r="BO40" i="37"/>
  <c r="BO40" i="36" s="1"/>
  <c r="X40" i="37"/>
  <c r="X40" i="36" s="1"/>
  <c r="S40" i="37"/>
  <c r="S40" i="36" s="1"/>
  <c r="L40" i="37"/>
  <c r="L40" i="36" s="1"/>
  <c r="G40" i="37"/>
  <c r="G40" i="36" s="1"/>
  <c r="CF39" i="37"/>
  <c r="CF39" i="36" s="1"/>
  <c r="CA39" i="37"/>
  <c r="CA39" i="36" s="1"/>
  <c r="BT39" i="37"/>
  <c r="BT39" i="36" s="1"/>
  <c r="BO39" i="37"/>
  <c r="BO39" i="36" s="1"/>
  <c r="X39" i="37"/>
  <c r="X39" i="36" s="1"/>
  <c r="S39" i="37"/>
  <c r="S39" i="36" s="1"/>
  <c r="L39" i="37"/>
  <c r="L39" i="36" s="1"/>
  <c r="G39" i="37"/>
  <c r="G39" i="36" s="1"/>
  <c r="CF38" i="37"/>
  <c r="CF38" i="36" s="1"/>
  <c r="CA38" i="37"/>
  <c r="CA38" i="36" s="1"/>
  <c r="BT38" i="37"/>
  <c r="BT38" i="36" s="1"/>
  <c r="BO38" i="37"/>
  <c r="BO38" i="36" s="1"/>
  <c r="X38" i="37"/>
  <c r="X38" i="36" s="1"/>
  <c r="S38" i="37"/>
  <c r="S38" i="36" s="1"/>
  <c r="L38" i="37"/>
  <c r="L38" i="36" s="1"/>
  <c r="G38" i="37"/>
  <c r="G38" i="36" s="1"/>
  <c r="CF37" i="37"/>
  <c r="CF37" i="36" s="1"/>
  <c r="CA37" i="37"/>
  <c r="CA37" i="36" s="1"/>
  <c r="BT37" i="37"/>
  <c r="BT37" i="36" s="1"/>
  <c r="BO37" i="37"/>
  <c r="BO37" i="36" s="1"/>
  <c r="X37" i="37"/>
  <c r="X37" i="36" s="1"/>
  <c r="S37" i="37"/>
  <c r="S37" i="36" s="1"/>
  <c r="L37" i="37"/>
  <c r="L37" i="36" s="1"/>
  <c r="G37" i="37"/>
  <c r="G37" i="36" s="1"/>
  <c r="CF36" i="37"/>
  <c r="CF36" i="36" s="1"/>
  <c r="CA36" i="37"/>
  <c r="CA36" i="36" s="1"/>
  <c r="BT36" i="37"/>
  <c r="BT36" i="36" s="1"/>
  <c r="BO36" i="37"/>
  <c r="BO36" i="36" s="1"/>
  <c r="X36" i="37"/>
  <c r="X36" i="36" s="1"/>
  <c r="S36" i="37"/>
  <c r="S36" i="36" s="1"/>
  <c r="L36" i="37"/>
  <c r="L36" i="36" s="1"/>
  <c r="G36" i="37"/>
  <c r="G36" i="36" s="1"/>
  <c r="CF35" i="37"/>
  <c r="CF35" i="36" s="1"/>
  <c r="CA35" i="37"/>
  <c r="CA35" i="36" s="1"/>
  <c r="BT35" i="37"/>
  <c r="BT35" i="36" s="1"/>
  <c r="BO35" i="37"/>
  <c r="BO35" i="36" s="1"/>
  <c r="X35" i="37"/>
  <c r="X35" i="36" s="1"/>
  <c r="S35" i="37"/>
  <c r="S35" i="36" s="1"/>
  <c r="L35" i="37"/>
  <c r="L35" i="36" s="1"/>
  <c r="G35" i="37"/>
  <c r="G35" i="36" s="1"/>
  <c r="CF34" i="37"/>
  <c r="CF34" i="36" s="1"/>
  <c r="CA34" i="37"/>
  <c r="CA34" i="36" s="1"/>
  <c r="BT34" i="37"/>
  <c r="BT34" i="36" s="1"/>
  <c r="BO34" i="37"/>
  <c r="BO34" i="36" s="1"/>
  <c r="X34" i="37"/>
  <c r="X34" i="36" s="1"/>
  <c r="S34" i="37"/>
  <c r="S34" i="36" s="1"/>
  <c r="L34" i="37"/>
  <c r="L34" i="36" s="1"/>
  <c r="G34" i="37"/>
  <c r="G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CA15" i="37"/>
  <c r="CA15" i="36" s="1"/>
  <c r="BT15" i="37"/>
  <c r="BT15" i="36" s="1"/>
  <c r="BO15" i="37"/>
  <c r="BO15" i="36" s="1"/>
  <c r="X15" i="37"/>
  <c r="X15" i="36" s="1"/>
  <c r="S15" i="37"/>
  <c r="S15" i="36" s="1"/>
  <c r="L15" i="37"/>
  <c r="L15" i="36" s="1"/>
  <c r="G15" i="37"/>
  <c r="G15" i="36" s="1"/>
  <c r="D19" i="36" l="1"/>
  <c r="CJ19" i="37"/>
  <c r="K19" i="36"/>
  <c r="CQ19" i="37"/>
  <c r="CQ19" i="36" s="1"/>
  <c r="R22" i="37"/>
  <c r="R31" i="37" s="1"/>
  <c r="R19" i="36"/>
  <c r="CL19" i="37"/>
  <c r="W22" i="37"/>
  <c r="W22" i="36" s="1"/>
  <c r="W31" i="36" s="1"/>
  <c r="W19" i="36"/>
  <c r="BN22" i="37"/>
  <c r="BN22" i="36" s="1"/>
  <c r="BN31" i="36" s="1"/>
  <c r="BN19" i="36"/>
  <c r="BS22" i="37"/>
  <c r="BS22" i="36" s="1"/>
  <c r="BS31" i="36" s="1"/>
  <c r="BS19" i="36"/>
  <c r="BZ22" i="37"/>
  <c r="BZ22" i="36" s="1"/>
  <c r="BZ31" i="36" s="1"/>
  <c r="BZ19" i="36"/>
  <c r="CE22" i="37"/>
  <c r="CE22" i="36" s="1"/>
  <c r="CE31" i="36" s="1"/>
  <c r="CE19" i="36"/>
  <c r="I29" i="36"/>
  <c r="CO29" i="37"/>
  <c r="CO29" i="36" s="1"/>
  <c r="BT65" i="36"/>
  <c r="H19" i="36"/>
  <c r="CN19" i="37"/>
  <c r="O22" i="37"/>
  <c r="O22" i="36" s="1"/>
  <c r="O31" i="36" s="1"/>
  <c r="O19" i="36"/>
  <c r="T22" i="37"/>
  <c r="T22" i="36" s="1"/>
  <c r="T31" i="36" s="1"/>
  <c r="T19" i="36"/>
  <c r="BK22" i="37"/>
  <c r="BK22" i="36" s="1"/>
  <c r="BK31" i="36" s="1"/>
  <c r="BK19" i="36"/>
  <c r="BP22" i="37"/>
  <c r="BP22" i="36" s="1"/>
  <c r="BP31" i="36" s="1"/>
  <c r="BP19" i="36"/>
  <c r="BW22" i="37"/>
  <c r="BW22" i="36" s="1"/>
  <c r="BW31" i="36" s="1"/>
  <c r="BW19" i="36"/>
  <c r="CB22" i="37"/>
  <c r="CB22" i="36" s="1"/>
  <c r="CB31" i="36" s="1"/>
  <c r="CB19" i="36"/>
  <c r="C29" i="36"/>
  <c r="CI29" i="37"/>
  <c r="J29" i="36"/>
  <c r="CP29" i="37"/>
  <c r="CP29" i="36" s="1"/>
  <c r="Q29" i="36"/>
  <c r="CK29" i="37"/>
  <c r="S65" i="36"/>
  <c r="CA65" i="36"/>
  <c r="I19" i="36"/>
  <c r="CO19" i="37"/>
  <c r="CO19" i="36" s="1"/>
  <c r="P22" i="37"/>
  <c r="P22" i="36" s="1"/>
  <c r="P31" i="36" s="1"/>
  <c r="P19" i="36"/>
  <c r="U22" i="37"/>
  <c r="U22" i="36" s="1"/>
  <c r="U31" i="36" s="1"/>
  <c r="U19" i="36"/>
  <c r="BL22" i="37"/>
  <c r="BL22" i="36" s="1"/>
  <c r="BL31" i="36" s="1"/>
  <c r="BL19" i="36"/>
  <c r="BQ22" i="37"/>
  <c r="BQ22" i="36" s="1"/>
  <c r="BQ31" i="36" s="1"/>
  <c r="BQ19" i="36"/>
  <c r="BX22" i="37"/>
  <c r="BX22" i="36" s="1"/>
  <c r="BX31" i="36" s="1"/>
  <c r="BX19" i="36"/>
  <c r="CC22" i="37"/>
  <c r="CC22" i="36" s="1"/>
  <c r="CC31" i="36" s="1"/>
  <c r="CC19" i="36"/>
  <c r="D29" i="36"/>
  <c r="CJ29" i="37"/>
  <c r="K29" i="36"/>
  <c r="CQ29" i="37"/>
  <c r="CQ29" i="36" s="1"/>
  <c r="R29" i="36"/>
  <c r="CL29" i="37"/>
  <c r="X65" i="36"/>
  <c r="CF65" i="36"/>
  <c r="C19" i="36"/>
  <c r="CI19" i="37"/>
  <c r="J19" i="36"/>
  <c r="CP19" i="37"/>
  <c r="CP19" i="36" s="1"/>
  <c r="Q22" i="37"/>
  <c r="Q31" i="37" s="1"/>
  <c r="Q19" i="36"/>
  <c r="CK19" i="37"/>
  <c r="V22" i="37"/>
  <c r="V22" i="36" s="1"/>
  <c r="V31" i="36" s="1"/>
  <c r="V19" i="36"/>
  <c r="BM22" i="37"/>
  <c r="BM22" i="36" s="1"/>
  <c r="BM31" i="36" s="1"/>
  <c r="BM19" i="36"/>
  <c r="BR22" i="37"/>
  <c r="BR22" i="36" s="1"/>
  <c r="BR31" i="36" s="1"/>
  <c r="BR19" i="36"/>
  <c r="BY22" i="37"/>
  <c r="BY22" i="36" s="1"/>
  <c r="BY31" i="36" s="1"/>
  <c r="BY19" i="36"/>
  <c r="CD22" i="37"/>
  <c r="CD22" i="36" s="1"/>
  <c r="CD31" i="36" s="1"/>
  <c r="CD19" i="36"/>
  <c r="H29" i="36"/>
  <c r="CN29" i="37"/>
  <c r="BO65" i="36"/>
  <c r="BK31" i="37"/>
  <c r="BK93" i="37" s="1"/>
  <c r="BU54" i="37"/>
  <c r="BU54" i="36" s="1"/>
  <c r="BU60" i="37"/>
  <c r="BU60" i="36" s="1"/>
  <c r="BU61" i="37"/>
  <c r="BU61" i="36" s="1"/>
  <c r="BU62" i="37"/>
  <c r="BU62" i="36" s="1"/>
  <c r="CG17" i="37"/>
  <c r="CG17" i="36" s="1"/>
  <c r="CG18" i="37"/>
  <c r="CG18" i="36" s="1"/>
  <c r="BU63" i="37"/>
  <c r="BU63" i="36" s="1"/>
  <c r="BU27" i="37"/>
  <c r="BU27" i="36" s="1"/>
  <c r="CG21" i="37"/>
  <c r="CG21" i="36" s="1"/>
  <c r="CG25" i="37"/>
  <c r="CG25" i="36" s="1"/>
  <c r="CG26" i="37"/>
  <c r="CG26" i="36" s="1"/>
  <c r="CG36" i="37"/>
  <c r="CG36" i="36" s="1"/>
  <c r="CG40" i="37"/>
  <c r="CG40" i="36" s="1"/>
  <c r="CG43" i="37"/>
  <c r="CG43" i="36" s="1"/>
  <c r="CG60" i="37"/>
  <c r="CG60" i="36" s="1"/>
  <c r="CG46" i="37"/>
  <c r="CG46" i="36" s="1"/>
  <c r="CG63" i="37"/>
  <c r="CG63" i="36" s="1"/>
  <c r="M49" i="37"/>
  <c r="M49" i="36" s="1"/>
  <c r="BU40" i="37"/>
  <c r="BU40" i="36" s="1"/>
  <c r="Y45" i="37"/>
  <c r="Y45" i="36" s="1"/>
  <c r="BU37" i="37"/>
  <c r="BU37" i="36" s="1"/>
  <c r="BU39" i="37"/>
  <c r="BU39" i="36" s="1"/>
  <c r="BU21" i="37"/>
  <c r="BU21" i="36" s="1"/>
  <c r="BU24" i="37"/>
  <c r="BU24" i="36" s="1"/>
  <c r="CG34" i="37"/>
  <c r="CG34" i="36" s="1"/>
  <c r="BU55" i="37"/>
  <c r="BU55" i="36" s="1"/>
  <c r="BU58" i="37"/>
  <c r="BU58" i="36" s="1"/>
  <c r="CG54" i="37"/>
  <c r="CG54" i="36" s="1"/>
  <c r="CG57" i="37"/>
  <c r="CG57" i="36" s="1"/>
  <c r="CG59" i="37"/>
  <c r="CG59" i="36" s="1"/>
  <c r="Y62" i="37"/>
  <c r="Y62" i="36" s="1"/>
  <c r="CG15" i="37"/>
  <c r="CG15" i="36" s="1"/>
  <c r="Y16" i="37"/>
  <c r="Y16" i="36" s="1"/>
  <c r="Y17" i="37"/>
  <c r="Y17" i="36" s="1"/>
  <c r="Y18" i="37"/>
  <c r="Y18" i="36" s="1"/>
  <c r="Y24" i="37"/>
  <c r="Y24" i="36" s="1"/>
  <c r="Y35" i="37"/>
  <c r="Y35" i="36" s="1"/>
  <c r="Y36" i="37"/>
  <c r="Y36" i="36" s="1"/>
  <c r="Y37" i="37"/>
  <c r="Y37" i="36" s="1"/>
  <c r="Y39" i="37"/>
  <c r="Y39" i="36" s="1"/>
  <c r="M41" i="37"/>
  <c r="M41" i="36" s="1"/>
  <c r="M42" i="37"/>
  <c r="M42" i="36" s="1"/>
  <c r="M43" i="37"/>
  <c r="M43" i="36" s="1"/>
  <c r="M44" i="37"/>
  <c r="M44" i="36" s="1"/>
  <c r="CG48" i="37"/>
  <c r="CG48" i="36" s="1"/>
  <c r="BU56" i="37"/>
  <c r="BU56" i="36" s="1"/>
  <c r="BU59" i="37"/>
  <c r="BU59" i="36" s="1"/>
  <c r="M26" i="37"/>
  <c r="M26" i="36" s="1"/>
  <c r="Y38" i="37"/>
  <c r="Y38" i="36" s="1"/>
  <c r="Y40" i="37"/>
  <c r="Y40" i="36" s="1"/>
  <c r="Y42" i="37"/>
  <c r="Y42" i="36" s="1"/>
  <c r="M46" i="37"/>
  <c r="M46" i="36" s="1"/>
  <c r="M47" i="37"/>
  <c r="M47" i="36" s="1"/>
  <c r="M16" i="37"/>
  <c r="M16" i="36" s="1"/>
  <c r="M18" i="37"/>
  <c r="M18" i="36" s="1"/>
  <c r="M35" i="37"/>
  <c r="M35" i="36" s="1"/>
  <c r="M38" i="37"/>
  <c r="M38" i="36" s="1"/>
  <c r="M37" i="37"/>
  <c r="M37" i="36" s="1"/>
  <c r="CG45" i="37"/>
  <c r="CG45" i="36" s="1"/>
  <c r="Y63" i="37"/>
  <c r="Y63" i="36" s="1"/>
  <c r="M15" i="37"/>
  <c r="M15" i="36" s="1"/>
  <c r="BU16" i="37"/>
  <c r="BU16" i="36" s="1"/>
  <c r="BU17" i="37"/>
  <c r="BU17" i="36" s="1"/>
  <c r="BU18" i="37"/>
  <c r="BU18" i="36" s="1"/>
  <c r="BU25" i="37"/>
  <c r="BU25" i="36" s="1"/>
  <c r="BU26" i="37"/>
  <c r="BU26" i="36" s="1"/>
  <c r="BU28" i="37"/>
  <c r="BU28" i="36" s="1"/>
  <c r="BU38" i="37"/>
  <c r="BU38" i="36" s="1"/>
  <c r="Y41" i="37"/>
  <c r="Y41" i="36" s="1"/>
  <c r="Y43" i="37"/>
  <c r="Y43" i="36" s="1"/>
  <c r="Y44" i="37"/>
  <c r="Y44" i="36" s="1"/>
  <c r="Y47" i="37"/>
  <c r="Y47" i="36" s="1"/>
  <c r="M48" i="37"/>
  <c r="M48" i="36" s="1"/>
  <c r="CG55" i="37"/>
  <c r="CG55" i="36" s="1"/>
  <c r="CG58" i="37"/>
  <c r="CG58" i="36" s="1"/>
  <c r="Y21" i="37"/>
  <c r="Y21" i="36" s="1"/>
  <c r="BU49" i="37"/>
  <c r="BU49" i="36" s="1"/>
  <c r="Y48" i="37"/>
  <c r="Y48" i="36" s="1"/>
  <c r="Y56" i="37"/>
  <c r="Y56" i="36" s="1"/>
  <c r="Y60" i="37"/>
  <c r="Y60" i="36" s="1"/>
  <c r="Y20" i="37"/>
  <c r="Y20" i="36" s="1"/>
  <c r="M27" i="37"/>
  <c r="M27" i="36" s="1"/>
  <c r="M39" i="37"/>
  <c r="M39" i="36" s="1"/>
  <c r="CG47" i="37"/>
  <c r="CG47" i="36" s="1"/>
  <c r="Y61" i="37"/>
  <c r="Y61" i="36" s="1"/>
  <c r="CG24" i="37"/>
  <c r="CG24" i="36" s="1"/>
  <c r="CG35" i="37"/>
  <c r="CG35" i="36" s="1"/>
  <c r="BU41" i="37"/>
  <c r="BU41" i="36" s="1"/>
  <c r="BT65" i="37"/>
  <c r="M56" i="37"/>
  <c r="M56" i="36" s="1"/>
  <c r="M57" i="37"/>
  <c r="M57" i="36" s="1"/>
  <c r="M59" i="37"/>
  <c r="M59" i="36" s="1"/>
  <c r="M61" i="37"/>
  <c r="M61" i="36" s="1"/>
  <c r="M63" i="37"/>
  <c r="M63" i="36" s="1"/>
  <c r="M17" i="37"/>
  <c r="M17" i="36" s="1"/>
  <c r="M36" i="37"/>
  <c r="M36" i="36" s="1"/>
  <c r="Y59" i="37"/>
  <c r="Y59" i="36" s="1"/>
  <c r="M25" i="37"/>
  <c r="M25" i="36" s="1"/>
  <c r="Y34" i="37"/>
  <c r="Y34" i="36" s="1"/>
  <c r="Y15" i="37"/>
  <c r="Y15" i="36" s="1"/>
  <c r="CG16" i="37"/>
  <c r="CG16" i="36" s="1"/>
  <c r="M20" i="37"/>
  <c r="M20" i="36" s="1"/>
  <c r="M24" i="37"/>
  <c r="M24" i="36" s="1"/>
  <c r="CG28" i="37"/>
  <c r="CG28" i="36" s="1"/>
  <c r="CG37" i="37"/>
  <c r="CG37" i="36" s="1"/>
  <c r="CG39" i="37"/>
  <c r="CG39" i="36" s="1"/>
  <c r="CG42" i="37"/>
  <c r="CG42" i="36" s="1"/>
  <c r="BU46" i="37"/>
  <c r="BU46" i="36" s="1"/>
  <c r="BU48" i="37"/>
  <c r="BU48" i="36" s="1"/>
  <c r="Y49" i="37"/>
  <c r="Y49" i="36" s="1"/>
  <c r="Y55" i="37"/>
  <c r="Y55" i="36" s="1"/>
  <c r="Y57" i="37"/>
  <c r="Y57" i="36" s="1"/>
  <c r="Y58" i="37"/>
  <c r="Y58" i="36" s="1"/>
  <c r="M60" i="37"/>
  <c r="M60" i="36" s="1"/>
  <c r="M62" i="37"/>
  <c r="M62" i="36" s="1"/>
  <c r="I22" i="37"/>
  <c r="D22" i="37"/>
  <c r="K22" i="37"/>
  <c r="H22" i="37"/>
  <c r="J22" i="37"/>
  <c r="L29" i="37"/>
  <c r="L29" i="36" s="1"/>
  <c r="CF29" i="37"/>
  <c r="CF29" i="36" s="1"/>
  <c r="CA29" i="37"/>
  <c r="CA29" i="36" s="1"/>
  <c r="C22" i="37"/>
  <c r="CG27" i="37"/>
  <c r="CG27" i="36" s="1"/>
  <c r="Y28" i="37"/>
  <c r="Y28" i="36" s="1"/>
  <c r="M34" i="37"/>
  <c r="M34" i="36" s="1"/>
  <c r="BU45" i="37"/>
  <c r="BU45" i="36" s="1"/>
  <c r="CG61" i="37"/>
  <c r="CG61" i="36" s="1"/>
  <c r="BU36" i="37"/>
  <c r="BU36" i="36" s="1"/>
  <c r="CG38" i="37"/>
  <c r="CG38" i="36" s="1"/>
  <c r="CG41" i="37"/>
  <c r="CG41" i="36" s="1"/>
  <c r="BU44" i="37"/>
  <c r="BU44" i="36" s="1"/>
  <c r="M45" i="37"/>
  <c r="M45" i="36" s="1"/>
  <c r="CG49" i="37"/>
  <c r="CG49" i="36" s="1"/>
  <c r="Y54" i="37"/>
  <c r="Y54" i="36" s="1"/>
  <c r="CG56" i="37"/>
  <c r="CG56" i="36" s="1"/>
  <c r="BU20" i="37"/>
  <c r="BU20" i="36" s="1"/>
  <c r="M21" i="37"/>
  <c r="M21" i="36" s="1"/>
  <c r="Y46" i="37"/>
  <c r="Y46" i="36" s="1"/>
  <c r="Y26" i="37"/>
  <c r="Y26" i="36" s="1"/>
  <c r="BO65" i="37"/>
  <c r="BU35" i="37"/>
  <c r="BU35" i="36" s="1"/>
  <c r="M40" i="37"/>
  <c r="M40" i="36" s="1"/>
  <c r="BU42" i="37"/>
  <c r="BU42" i="36" s="1"/>
  <c r="BU43" i="37"/>
  <c r="BU43" i="36" s="1"/>
  <c r="CG44" i="37"/>
  <c r="CG44" i="36" s="1"/>
  <c r="M55" i="37"/>
  <c r="M55" i="36" s="1"/>
  <c r="BU57" i="37"/>
  <c r="BU57" i="36" s="1"/>
  <c r="M58" i="37"/>
  <c r="M58" i="36" s="1"/>
  <c r="CG62" i="37"/>
  <c r="CG62" i="36" s="1"/>
  <c r="G19" i="37"/>
  <c r="G19" i="36" s="1"/>
  <c r="BK96" i="37"/>
  <c r="CT65" i="37"/>
  <c r="L19" i="37"/>
  <c r="L19" i="36" s="1"/>
  <c r="S19" i="37"/>
  <c r="S19" i="36" s="1"/>
  <c r="CG20" i="37"/>
  <c r="CG20" i="36" s="1"/>
  <c r="Y27" i="37"/>
  <c r="Y27" i="36" s="1"/>
  <c r="CU65" i="37"/>
  <c r="BU15" i="37"/>
  <c r="BU15" i="36" s="1"/>
  <c r="X19" i="37"/>
  <c r="X19" i="36" s="1"/>
  <c r="BO19" i="37"/>
  <c r="BO19" i="36" s="1"/>
  <c r="BT19" i="37"/>
  <c r="BT19" i="36" s="1"/>
  <c r="G29" i="37"/>
  <c r="G29" i="36" s="1"/>
  <c r="BP31" i="37"/>
  <c r="BU34" i="37"/>
  <c r="BU34" i="36" s="1"/>
  <c r="CV65" i="37"/>
  <c r="CB31" i="37"/>
  <c r="CA19" i="37"/>
  <c r="CA19" i="36" s="1"/>
  <c r="Y25" i="37"/>
  <c r="Y25" i="36" s="1"/>
  <c r="M28" i="37"/>
  <c r="M28" i="36" s="1"/>
  <c r="S29" i="37"/>
  <c r="S29" i="36" s="1"/>
  <c r="X29" i="37"/>
  <c r="X29" i="36" s="1"/>
  <c r="BO29" i="37"/>
  <c r="BO29" i="36" s="1"/>
  <c r="BT29" i="37"/>
  <c r="BT29" i="36" s="1"/>
  <c r="CF19" i="37"/>
  <c r="CF19" i="36" s="1"/>
  <c r="G65" i="37"/>
  <c r="M54" i="37"/>
  <c r="M54" i="36" s="1"/>
  <c r="L65" i="37"/>
  <c r="CA65" i="37"/>
  <c r="BU47" i="37"/>
  <c r="BU47" i="36" s="1"/>
  <c r="CF65" i="37"/>
  <c r="S65" i="37"/>
  <c r="X65" i="37"/>
  <c r="CS65"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BB44" i="40"/>
  <c r="AY44" i="40"/>
  <c r="BB43" i="40"/>
  <c r="AY43" i="40"/>
  <c r="BB42" i="40"/>
  <c r="AY42"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I45" i="40"/>
  <c r="AH45" i="40"/>
  <c r="AM44" i="40"/>
  <c r="AJ44" i="40"/>
  <c r="AM43" i="40"/>
  <c r="AJ43" i="40"/>
  <c r="AM42" i="40"/>
  <c r="AJ42"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T45" i="40"/>
  <c r="S45" i="40"/>
  <c r="X44" i="40"/>
  <c r="U44" i="40"/>
  <c r="X43" i="40"/>
  <c r="U43" i="40"/>
  <c r="X42" i="40"/>
  <c r="U42" i="40"/>
  <c r="X41" i="40"/>
  <c r="U41" i="40"/>
  <c r="X40" i="40"/>
  <c r="U40" i="40"/>
  <c r="X39" i="40"/>
  <c r="U39" i="40"/>
  <c r="X33" i="40"/>
  <c r="U33" i="40"/>
  <c r="X32" i="40"/>
  <c r="U32" i="40"/>
  <c r="X31" i="40"/>
  <c r="U31" i="40"/>
  <c r="X30" i="40"/>
  <c r="U30" i="40"/>
  <c r="X29" i="40"/>
  <c r="U29" i="40"/>
  <c r="X28" i="40"/>
  <c r="U28" i="40"/>
  <c r="X27" i="40"/>
  <c r="U27" i="40"/>
  <c r="X26" i="40"/>
  <c r="U26" i="40"/>
  <c r="X25" i="40"/>
  <c r="U25" i="40"/>
  <c r="X24" i="40"/>
  <c r="U24" i="40"/>
  <c r="X23" i="40"/>
  <c r="U23" i="40"/>
  <c r="X22" i="40"/>
  <c r="U22" i="40"/>
  <c r="X21" i="40"/>
  <c r="U21" i="40"/>
  <c r="X20" i="40"/>
  <c r="U20" i="40"/>
  <c r="X19" i="40"/>
  <c r="U19" i="40"/>
  <c r="X18" i="40"/>
  <c r="U18" i="40"/>
  <c r="I44" i="40"/>
  <c r="I43" i="40"/>
  <c r="I42" i="40"/>
  <c r="I41" i="40"/>
  <c r="I40" i="40"/>
  <c r="I39" i="40"/>
  <c r="I38" i="40"/>
  <c r="I33" i="40"/>
  <c r="I32" i="40"/>
  <c r="I31" i="40"/>
  <c r="I30" i="40"/>
  <c r="I29" i="40"/>
  <c r="I28" i="40"/>
  <c r="I27" i="40"/>
  <c r="I26" i="40"/>
  <c r="I25" i="40"/>
  <c r="I24" i="40"/>
  <c r="I23" i="40"/>
  <c r="I22" i="40"/>
  <c r="I21" i="40"/>
  <c r="I20" i="40"/>
  <c r="I19" i="40"/>
  <c r="I18" i="40"/>
  <c r="F44" i="40"/>
  <c r="F43" i="40"/>
  <c r="F42" i="40"/>
  <c r="F41" i="40"/>
  <c r="F40" i="40"/>
  <c r="F39" i="40"/>
  <c r="F38" i="40"/>
  <c r="F33" i="40"/>
  <c r="F32" i="40"/>
  <c r="F31" i="40"/>
  <c r="F30" i="40"/>
  <c r="F29" i="40"/>
  <c r="F28" i="40"/>
  <c r="F27" i="40"/>
  <c r="F26" i="40"/>
  <c r="F25" i="40"/>
  <c r="F24" i="40"/>
  <c r="F23" i="40"/>
  <c r="F22" i="40"/>
  <c r="F21" i="40"/>
  <c r="F20" i="40"/>
  <c r="F19" i="40"/>
  <c r="F18" i="40"/>
  <c r="E52" i="40"/>
  <c r="E51" i="40"/>
  <c r="E50" i="40"/>
  <c r="E49" i="40"/>
  <c r="E48" i="40"/>
  <c r="E47" i="40"/>
  <c r="E45" i="40"/>
  <c r="BX31" i="37" l="1"/>
  <c r="P31" i="37"/>
  <c r="BR31" i="37"/>
  <c r="BW31" i="37"/>
  <c r="Y27" i="40"/>
  <c r="AE27" i="40" s="1"/>
  <c r="Y19" i="40"/>
  <c r="AE19" i="40" s="1"/>
  <c r="AN23" i="40"/>
  <c r="AT23" i="40" s="1"/>
  <c r="AN29" i="40"/>
  <c r="AT29" i="40" s="1"/>
  <c r="AN39" i="40"/>
  <c r="AT39" i="40" s="1"/>
  <c r="AJ45" i="40"/>
  <c r="BY31" i="37"/>
  <c r="CA22" i="37"/>
  <c r="CA22" i="36" s="1"/>
  <c r="CA31" i="36" s="1"/>
  <c r="BN18" i="40"/>
  <c r="BN38" i="40"/>
  <c r="AN19" i="40"/>
  <c r="AT19" i="40" s="1"/>
  <c r="AN25" i="40"/>
  <c r="AT25" i="40" s="1"/>
  <c r="AN31" i="40"/>
  <c r="AT31" i="40" s="1"/>
  <c r="BN31" i="37"/>
  <c r="BN95" i="37" s="1"/>
  <c r="BN20" i="40"/>
  <c r="BQ40" i="40"/>
  <c r="BN26" i="40"/>
  <c r="BQ27" i="40"/>
  <c r="Y23" i="40"/>
  <c r="AE23" i="40" s="1"/>
  <c r="X45" i="40"/>
  <c r="AN21" i="40"/>
  <c r="AT21" i="40" s="1"/>
  <c r="AN27" i="40"/>
  <c r="AT27" i="40" s="1"/>
  <c r="BQ19" i="40"/>
  <c r="U31" i="37"/>
  <c r="BQ44" i="40"/>
  <c r="BN28" i="40"/>
  <c r="CM19" i="37"/>
  <c r="BC39" i="40"/>
  <c r="BI39" i="40" s="1"/>
  <c r="BC43" i="40"/>
  <c r="BI43" i="40" s="1"/>
  <c r="BQ23" i="40"/>
  <c r="BQ31" i="40"/>
  <c r="BC33" i="40"/>
  <c r="BI33" i="40" s="1"/>
  <c r="BQ30" i="40"/>
  <c r="BQ22" i="40"/>
  <c r="BC41" i="40"/>
  <c r="BI41" i="40" s="1"/>
  <c r="AY45" i="40"/>
  <c r="BN39" i="40"/>
  <c r="BN43" i="40"/>
  <c r="BN22" i="40"/>
  <c r="BN30" i="40"/>
  <c r="BN42" i="40"/>
  <c r="BC25" i="40"/>
  <c r="BI25" i="40" s="1"/>
  <c r="AN33" i="40"/>
  <c r="AT33" i="40" s="1"/>
  <c r="AN43" i="40"/>
  <c r="AT43" i="40" s="1"/>
  <c r="BQ18" i="40"/>
  <c r="BQ26" i="40"/>
  <c r="BQ38" i="40"/>
  <c r="AN18" i="40"/>
  <c r="AT18" i="40" s="1"/>
  <c r="BN29" i="40"/>
  <c r="BN21" i="40"/>
  <c r="BN25" i="40"/>
  <c r="BN33" i="40"/>
  <c r="Y31" i="40"/>
  <c r="AE31" i="40" s="1"/>
  <c r="BQ21" i="40"/>
  <c r="BQ29" i="40"/>
  <c r="BQ42" i="40"/>
  <c r="BQ25" i="40"/>
  <c r="BQ33" i="40"/>
  <c r="BN24" i="40"/>
  <c r="BN32" i="40"/>
  <c r="BN41" i="40"/>
  <c r="CC31" i="37"/>
  <c r="CE31" i="37"/>
  <c r="CD31" i="37"/>
  <c r="CF22" i="37"/>
  <c r="CF22" i="36" s="1"/>
  <c r="CF31" i="36" s="1"/>
  <c r="BZ31" i="37"/>
  <c r="BQ31" i="37"/>
  <c r="BQ96" i="37" s="1"/>
  <c r="BT22" i="37"/>
  <c r="BT22" i="36" s="1"/>
  <c r="BT31" i="36" s="1"/>
  <c r="BT96" i="36" s="1"/>
  <c r="BS31" i="37"/>
  <c r="BS95" i="37" s="1"/>
  <c r="BO22" i="37"/>
  <c r="BO22" i="36" s="1"/>
  <c r="BO31" i="36" s="1"/>
  <c r="BL31" i="37"/>
  <c r="BL95" i="37" s="1"/>
  <c r="BM31" i="37"/>
  <c r="BM94" i="37" s="1"/>
  <c r="W31" i="37"/>
  <c r="V31" i="37"/>
  <c r="T31" i="37"/>
  <c r="X22" i="37"/>
  <c r="X22" i="36" s="1"/>
  <c r="X31" i="36" s="1"/>
  <c r="O31" i="37"/>
  <c r="S22" i="37"/>
  <c r="S22" i="36" s="1"/>
  <c r="S31" i="36" s="1"/>
  <c r="CN29" i="36"/>
  <c r="CR29" i="36" s="1"/>
  <c r="CR29" i="37"/>
  <c r="CN19" i="36"/>
  <c r="CR19" i="36" s="1"/>
  <c r="CR19" i="37"/>
  <c r="CW65" i="37"/>
  <c r="CM29" i="37"/>
  <c r="BQ43" i="40"/>
  <c r="BC31" i="40"/>
  <c r="BI31" i="40" s="1"/>
  <c r="BU65" i="36"/>
  <c r="C22" i="36"/>
  <c r="CI22" i="37"/>
  <c r="CI31" i="37" s="1"/>
  <c r="H22" i="36"/>
  <c r="CN22" i="37"/>
  <c r="CN31" i="37" s="1"/>
  <c r="K22" i="36"/>
  <c r="CQ22" i="37"/>
  <c r="CQ22" i="36" s="1"/>
  <c r="CQ31" i="36" s="1"/>
  <c r="D31" i="37"/>
  <c r="D22" i="36"/>
  <c r="CJ22" i="37"/>
  <c r="CJ31" i="37" s="1"/>
  <c r="Y65" i="36"/>
  <c r="BK94" i="37"/>
  <c r="BK95" i="37"/>
  <c r="BR93" i="36"/>
  <c r="BR96" i="36"/>
  <c r="BR95" i="36"/>
  <c r="BR94" i="36"/>
  <c r="BK95" i="36"/>
  <c r="BK93" i="36"/>
  <c r="BK96" i="36"/>
  <c r="BK94" i="36"/>
  <c r="BS95" i="36"/>
  <c r="BS96" i="36"/>
  <c r="BS94" i="36"/>
  <c r="BS93" i="36"/>
  <c r="BM45" i="40"/>
  <c r="BN19" i="40"/>
  <c r="BN23" i="40"/>
  <c r="BN27" i="40"/>
  <c r="BN31" i="40"/>
  <c r="BQ20" i="40"/>
  <c r="BQ24" i="40"/>
  <c r="BQ28" i="40"/>
  <c r="BQ32" i="40"/>
  <c r="BC18" i="40"/>
  <c r="BI18" i="40" s="1"/>
  <c r="BC20" i="40"/>
  <c r="BI20" i="40" s="1"/>
  <c r="BC22" i="40"/>
  <c r="BI22" i="40" s="1"/>
  <c r="CK19" i="36"/>
  <c r="CU19" i="37"/>
  <c r="CU19" i="36" s="1"/>
  <c r="E12" i="52" s="1"/>
  <c r="BQ95" i="36"/>
  <c r="BQ93" i="36"/>
  <c r="BQ94" i="36"/>
  <c r="BQ96" i="36"/>
  <c r="CL19" i="36"/>
  <c r="CV19" i="37"/>
  <c r="CV19" i="36" s="1"/>
  <c r="F12" i="52" s="1"/>
  <c r="BQ39" i="40"/>
  <c r="BN40" i="40"/>
  <c r="BN44" i="40"/>
  <c r="BQ41" i="40"/>
  <c r="Y18" i="40"/>
  <c r="AE18" i="40" s="1"/>
  <c r="U45" i="40"/>
  <c r="AM45" i="40"/>
  <c r="BC19" i="40"/>
  <c r="BI19" i="40" s="1"/>
  <c r="BC21" i="40"/>
  <c r="BI21" i="40" s="1"/>
  <c r="BC23" i="40"/>
  <c r="BI23" i="40" s="1"/>
  <c r="BC40" i="40"/>
  <c r="BI40" i="40" s="1"/>
  <c r="BC42" i="40"/>
  <c r="BI42" i="40" s="1"/>
  <c r="BB45" i="40"/>
  <c r="I22" i="36"/>
  <c r="CO22" i="37"/>
  <c r="CO22" i="36" s="1"/>
  <c r="CO31" i="36" s="1"/>
  <c r="BR94" i="37"/>
  <c r="BR95" i="37"/>
  <c r="CG65" i="36"/>
  <c r="BM96" i="36"/>
  <c r="BM95" i="36"/>
  <c r="BM93" i="36"/>
  <c r="BM94" i="36"/>
  <c r="CI19" i="36"/>
  <c r="CS19" i="37"/>
  <c r="CL29" i="36"/>
  <c r="CV29" i="37"/>
  <c r="CV29" i="36" s="1"/>
  <c r="F13" i="52" s="1"/>
  <c r="CJ29" i="36"/>
  <c r="CT29" i="37"/>
  <c r="CT29" i="36" s="1"/>
  <c r="D13" i="52" s="1"/>
  <c r="BP95" i="36"/>
  <c r="BP93" i="36"/>
  <c r="BP96" i="36"/>
  <c r="BP94" i="36"/>
  <c r="BN94" i="36"/>
  <c r="BN93" i="36"/>
  <c r="BN96" i="36"/>
  <c r="BN95" i="36"/>
  <c r="CJ19" i="36"/>
  <c r="CT19" i="37"/>
  <c r="CT19" i="36" s="1"/>
  <c r="D12" i="52" s="1"/>
  <c r="BP94" i="37"/>
  <c r="BP95" i="37"/>
  <c r="J22" i="36"/>
  <c r="CP22" i="37"/>
  <c r="CP22" i="36" s="1"/>
  <c r="CP31" i="36" s="1"/>
  <c r="Q22" i="36"/>
  <c r="Q31" i="36" s="1"/>
  <c r="CK22" i="37"/>
  <c r="CK31" i="37" s="1"/>
  <c r="BL95" i="36"/>
  <c r="BL93" i="36"/>
  <c r="BL96" i="36"/>
  <c r="BL94" i="36"/>
  <c r="CK29" i="36"/>
  <c r="CU29" i="37"/>
  <c r="CU29" i="36" s="1"/>
  <c r="E13" i="52" s="1"/>
  <c r="CI29" i="36"/>
  <c r="CS29" i="37"/>
  <c r="R22" i="36"/>
  <c r="R31" i="36" s="1"/>
  <c r="CL22" i="37"/>
  <c r="CL31" i="37" s="1"/>
  <c r="BM47" i="40"/>
  <c r="BM48" i="40"/>
  <c r="BM49" i="40"/>
  <c r="BM50" i="40"/>
  <c r="BM51" i="40"/>
  <c r="BM52" i="40"/>
  <c r="BR93" i="37"/>
  <c r="BR96" i="37"/>
  <c r="CG65" i="37"/>
  <c r="L22" i="37"/>
  <c r="Y65" i="37"/>
  <c r="CG29" i="37"/>
  <c r="CG29" i="36" s="1"/>
  <c r="H31" i="37"/>
  <c r="BU19" i="37"/>
  <c r="BU19" i="36" s="1"/>
  <c r="J31" i="37"/>
  <c r="K31" i="37"/>
  <c r="M29" i="37"/>
  <c r="M29" i="36" s="1"/>
  <c r="I31" i="37"/>
  <c r="C31" i="37"/>
  <c r="G22" i="37"/>
  <c r="G22" i="36" s="1"/>
  <c r="AN44" i="40"/>
  <c r="AT44" i="40" s="1"/>
  <c r="AN41" i="40"/>
  <c r="AT41" i="40" s="1"/>
  <c r="BC28" i="40"/>
  <c r="BI28" i="40" s="1"/>
  <c r="CG19" i="37"/>
  <c r="CG19" i="36" s="1"/>
  <c r="Y19" i="37"/>
  <c r="Y19" i="36" s="1"/>
  <c r="AN32" i="40"/>
  <c r="AT32" i="40" s="1"/>
  <c r="BC29" i="40"/>
  <c r="BI29" i="40" s="1"/>
  <c r="AN28" i="40"/>
  <c r="AT28"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M65" i="37"/>
  <c r="AN20" i="40"/>
  <c r="AT20" i="40" s="1"/>
  <c r="BC26" i="40"/>
  <c r="BI26" i="40" s="1"/>
  <c r="BC30" i="40"/>
  <c r="BI30" i="40" s="1"/>
  <c r="BU65" i="37"/>
  <c r="Y22" i="40"/>
  <c r="AE22" i="40" s="1"/>
  <c r="Y26" i="40"/>
  <c r="AE26" i="40" s="1"/>
  <c r="Y30" i="40"/>
  <c r="AE30" i="40" s="1"/>
  <c r="Y39" i="40"/>
  <c r="AE39" i="40" s="1"/>
  <c r="Y43" i="40"/>
  <c r="AE43" i="40" s="1"/>
  <c r="BC27" i="40"/>
  <c r="BI27" i="40" s="1"/>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BP96" i="37"/>
  <c r="BP93" i="37"/>
  <c r="BU29" i="37"/>
  <c r="BU29" i="36" s="1"/>
  <c r="CA31" i="37"/>
  <c r="M19" i="37"/>
  <c r="M19" i="36" s="1"/>
  <c r="Y29" i="37"/>
  <c r="Y29" i="36" s="1"/>
  <c r="J24" i="40"/>
  <c r="P24" i="40" s="1"/>
  <c r="J32" i="40"/>
  <c r="J44" i="40"/>
  <c r="J29" i="40"/>
  <c r="J21" i="40"/>
  <c r="J41" i="40"/>
  <c r="J33" i="40"/>
  <c r="J25" i="40"/>
  <c r="J26" i="40"/>
  <c r="P26" i="40" s="1"/>
  <c r="J27" i="40"/>
  <c r="J39" i="40"/>
  <c r="J20" i="40"/>
  <c r="J28" i="40"/>
  <c r="J40" i="40"/>
  <c r="J18" i="40"/>
  <c r="J30" i="40"/>
  <c r="J23" i="40"/>
  <c r="J31" i="40"/>
  <c r="J43" i="40"/>
  <c r="J38" i="40"/>
  <c r="J22" i="40"/>
  <c r="J42" i="40"/>
  <c r="J19" i="40"/>
  <c r="H52" i="40"/>
  <c r="BP52" i="40" s="1"/>
  <c r="H51" i="40"/>
  <c r="BP51" i="40" s="1"/>
  <c r="H50" i="40"/>
  <c r="BP50" i="40" s="1"/>
  <c r="H49" i="40"/>
  <c r="BP49" i="40" s="1"/>
  <c r="H48" i="40"/>
  <c r="BP48" i="40" s="1"/>
  <c r="H47" i="40"/>
  <c r="BP47" i="40" s="1"/>
  <c r="H45" i="40"/>
  <c r="BP45" i="40" s="1"/>
  <c r="Y45" i="40" l="1"/>
  <c r="AE45" i="40" s="1"/>
  <c r="X31" i="37"/>
  <c r="BQ94" i="37"/>
  <c r="BQ93" i="37"/>
  <c r="BQ95" i="37"/>
  <c r="AN45" i="40"/>
  <c r="AT45" i="40" s="1"/>
  <c r="BT31" i="37"/>
  <c r="BT94" i="37" s="1"/>
  <c r="BN94" i="37"/>
  <c r="BM96" i="37"/>
  <c r="BN96" i="37"/>
  <c r="BL93" i="37"/>
  <c r="BN93" i="37"/>
  <c r="BL96" i="37"/>
  <c r="BM95" i="37"/>
  <c r="BM93" i="37"/>
  <c r="BC45" i="40"/>
  <c r="BI45" i="40" s="1"/>
  <c r="BL94" i="37"/>
  <c r="BO31" i="37"/>
  <c r="BO96" i="37" s="1"/>
  <c r="BS94" i="37"/>
  <c r="BU22" i="37"/>
  <c r="BU22" i="36" s="1"/>
  <c r="BU31" i="36" s="1"/>
  <c r="BS96" i="37"/>
  <c r="BS93" i="37"/>
  <c r="BR33" i="40"/>
  <c r="BR19" i="40"/>
  <c r="BR23" i="40"/>
  <c r="BX24" i="40"/>
  <c r="P19" i="40"/>
  <c r="BX19" i="40" s="1"/>
  <c r="P33" i="40"/>
  <c r="BX33" i="40" s="1"/>
  <c r="BT95" i="36"/>
  <c r="BT94" i="36"/>
  <c r="BT93" i="36"/>
  <c r="CF31" i="37"/>
  <c r="CG22" i="37"/>
  <c r="CG22" i="36" s="1"/>
  <c r="CG31" i="36" s="1"/>
  <c r="S31" i="37"/>
  <c r="Y22" i="37"/>
  <c r="Y22" i="36" s="1"/>
  <c r="Y31" i="36" s="1"/>
  <c r="CQ31" i="37"/>
  <c r="CP31" i="37"/>
  <c r="CN22" i="36"/>
  <c r="CR22" i="37"/>
  <c r="E14" i="52"/>
  <c r="CS29" i="36"/>
  <c r="CW29" i="37"/>
  <c r="CM29" i="36"/>
  <c r="CM19" i="36"/>
  <c r="CM22" i="37"/>
  <c r="CM31" i="37"/>
  <c r="CS19" i="36"/>
  <c r="CW19" i="37"/>
  <c r="P40" i="40"/>
  <c r="BX40" i="40" s="1"/>
  <c r="BR40" i="40"/>
  <c r="BX26" i="40"/>
  <c r="P22" i="40"/>
  <c r="BX22" i="40" s="1"/>
  <c r="BR22" i="40"/>
  <c r="P28" i="40"/>
  <c r="BX28" i="40" s="1"/>
  <c r="BR28" i="40"/>
  <c r="BR26" i="40"/>
  <c r="P21" i="40"/>
  <c r="BX21" i="40" s="1"/>
  <c r="BR21" i="40"/>
  <c r="BR24" i="40"/>
  <c r="D14" i="52"/>
  <c r="CJ22" i="36"/>
  <c r="CT22" i="37"/>
  <c r="P31" i="40"/>
  <c r="BX31" i="40" s="1"/>
  <c r="BR31" i="40"/>
  <c r="P41" i="40"/>
  <c r="BX41" i="40" s="1"/>
  <c r="BR41" i="40"/>
  <c r="P38" i="40"/>
  <c r="BX38" i="40" s="1"/>
  <c r="BR38" i="40"/>
  <c r="P30" i="40"/>
  <c r="BX30" i="40" s="1"/>
  <c r="BR30" i="40"/>
  <c r="P20" i="40"/>
  <c r="BX20" i="40" s="1"/>
  <c r="BR20" i="40"/>
  <c r="P25" i="40"/>
  <c r="BX25" i="40" s="1"/>
  <c r="BR25" i="40"/>
  <c r="P29" i="40"/>
  <c r="BX29" i="40" s="1"/>
  <c r="BR29" i="40"/>
  <c r="CL22" i="36"/>
  <c r="CV22" i="37"/>
  <c r="CK22" i="36"/>
  <c r="CU22" i="37"/>
  <c r="P27" i="40"/>
  <c r="BX27" i="40" s="1"/>
  <c r="BR27" i="40"/>
  <c r="P23" i="40"/>
  <c r="BX23" i="40" s="1"/>
  <c r="P43" i="40"/>
  <c r="BX43" i="40" s="1"/>
  <c r="BR43" i="40"/>
  <c r="P18" i="40"/>
  <c r="BX18" i="40" s="1"/>
  <c r="BR18" i="40"/>
  <c r="P39" i="40"/>
  <c r="BX39" i="40" s="1"/>
  <c r="BR39" i="40"/>
  <c r="P44" i="40"/>
  <c r="BX44" i="40" s="1"/>
  <c r="BR44" i="40"/>
  <c r="L31" i="37"/>
  <c r="L22" i="36"/>
  <c r="F14" i="52"/>
  <c r="P42" i="40"/>
  <c r="BX42" i="40" s="1"/>
  <c r="BR42" i="40"/>
  <c r="P32" i="40"/>
  <c r="BX32" i="40" s="1"/>
  <c r="BR32" i="40"/>
  <c r="BO95" i="36"/>
  <c r="BO93" i="36"/>
  <c r="BO96" i="36"/>
  <c r="BO94" i="36"/>
  <c r="CI22" i="36"/>
  <c r="CS22" i="37"/>
  <c r="BC48" i="40"/>
  <c r="BI48" i="40" s="1"/>
  <c r="Y52" i="40"/>
  <c r="AE52" i="40" s="1"/>
  <c r="AN52" i="40"/>
  <c r="AT52" i="40" s="1"/>
  <c r="G31" i="37"/>
  <c r="M22"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Y31" i="37"/>
  <c r="AF41" i="44"/>
  <c r="AF45" i="44" s="1"/>
  <c r="AF47" i="44" s="1"/>
  <c r="AF41" i="45"/>
  <c r="AF45" i="45" s="1"/>
  <c r="AF47" i="45" s="1"/>
  <c r="AF41" i="46"/>
  <c r="AF45" i="46" s="1"/>
  <c r="AF47" i="46" s="1"/>
  <c r="AF41" i="47"/>
  <c r="AF45" i="47" s="1"/>
  <c r="AF47" i="47" s="1"/>
  <c r="AF41" i="48"/>
  <c r="AF45" i="48" s="1"/>
  <c r="AF47" i="48" s="1"/>
  <c r="BO93" i="37" l="1"/>
  <c r="BO94" i="37"/>
  <c r="BO95" i="37"/>
  <c r="BT96" i="37"/>
  <c r="BT93" i="37"/>
  <c r="BT95" i="37"/>
  <c r="BU31" i="37"/>
  <c r="BU94" i="37" s="1"/>
  <c r="CG31" i="37"/>
  <c r="CN31" i="36"/>
  <c r="CR22" i="36"/>
  <c r="C13" i="52"/>
  <c r="G13" i="52" s="1"/>
  <c r="CW29" i="36"/>
  <c r="CW22" i="37"/>
  <c r="CM22" i="36"/>
  <c r="C12" i="52"/>
  <c r="CW19" i="36"/>
  <c r="M22" i="36"/>
  <c r="CS22" i="36"/>
  <c r="CS31" i="37"/>
  <c r="BU96" i="36"/>
  <c r="BU93" i="36"/>
  <c r="BU94" i="36"/>
  <c r="BU95" i="36"/>
  <c r="CU22" i="36"/>
  <c r="CU31" i="36" s="1"/>
  <c r="CU31" i="37"/>
  <c r="CT22" i="36"/>
  <c r="CT31" i="36" s="1"/>
  <c r="CT31" i="37"/>
  <c r="CV22" i="36"/>
  <c r="CV31" i="36" s="1"/>
  <c r="CV31" i="37"/>
  <c r="BU93" i="37"/>
  <c r="M31" i="37"/>
  <c r="CO31"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BU95" i="37" l="1"/>
  <c r="BU96" i="37"/>
  <c r="CR31" i="36"/>
  <c r="CR31" i="37"/>
  <c r="CS31" i="36"/>
  <c r="CW31" i="36" s="1"/>
  <c r="CW22" i="36"/>
  <c r="CW31" i="37"/>
  <c r="G12" i="52"/>
  <c r="C14" i="52"/>
  <c r="G14" i="52" s="1"/>
  <c r="F51" i="40"/>
  <c r="BN51" i="40" s="1"/>
  <c r="BL51" i="40"/>
  <c r="I51" i="40"/>
  <c r="BQ51" i="40" s="1"/>
  <c r="BO51" i="40"/>
  <c r="F50" i="40"/>
  <c r="BN50" i="40" s="1"/>
  <c r="BL50" i="40"/>
  <c r="I52" i="40"/>
  <c r="BQ52" i="40" s="1"/>
  <c r="BO52" i="40"/>
  <c r="I50" i="40"/>
  <c r="BQ50" i="40" s="1"/>
  <c r="BO50" i="40"/>
  <c r="F49" i="40"/>
  <c r="BN49" i="40" s="1"/>
  <c r="BL49" i="40"/>
  <c r="I49" i="40"/>
  <c r="BQ49" i="40" s="1"/>
  <c r="BO49" i="40"/>
  <c r="I48" i="40"/>
  <c r="BQ48" i="40" s="1"/>
  <c r="BO48" i="40"/>
  <c r="F47" i="40"/>
  <c r="BN47" i="40" s="1"/>
  <c r="BL47" i="40"/>
  <c r="I47" i="40"/>
  <c r="BQ47" i="40" s="1"/>
  <c r="BO47" i="40"/>
  <c r="F48" i="40"/>
  <c r="BN48" i="40" s="1"/>
  <c r="BL48" i="40"/>
  <c r="F52" i="40"/>
  <c r="BN52" i="40" s="1"/>
  <c r="BL52" i="40"/>
  <c r="D25" i="13"/>
  <c r="J51" i="40" l="1"/>
  <c r="BR51" i="40" s="1"/>
  <c r="J47" i="40"/>
  <c r="BR47" i="40" s="1"/>
  <c r="J49" i="40"/>
  <c r="BR49" i="40" s="1"/>
  <c r="J50" i="40"/>
  <c r="BR50" i="40" s="1"/>
  <c r="J52" i="40"/>
  <c r="BR52" i="40" s="1"/>
  <c r="J48" i="40"/>
  <c r="BR48" i="40" s="1"/>
  <c r="G45" i="40"/>
  <c r="K45" i="40"/>
  <c r="BS45" i="40" s="1"/>
  <c r="L45" i="40"/>
  <c r="BT45" i="40" s="1"/>
  <c r="M45" i="40"/>
  <c r="BU45" i="40" s="1"/>
  <c r="N45" i="40"/>
  <c r="BV45" i="40" s="1"/>
  <c r="D45" i="40"/>
  <c r="I45" i="40" l="1"/>
  <c r="BQ45" i="40" s="1"/>
  <c r="BO45" i="40"/>
  <c r="F45" i="40"/>
  <c r="BN45" i="40" s="1"/>
  <c r="BL45" i="40"/>
  <c r="AH39" i="45"/>
  <c r="AF28" i="28"/>
  <c r="AG28" i="28"/>
  <c r="AH28" i="28"/>
  <c r="AI28" i="28"/>
  <c r="V28" i="28"/>
  <c r="W28" i="28"/>
  <c r="X28" i="28"/>
  <c r="Y28" i="28"/>
  <c r="Z28" i="28"/>
  <c r="K29" i="28"/>
  <c r="K28" i="28"/>
  <c r="AJ28" i="28" s="1"/>
  <c r="J45" i="40" l="1"/>
  <c r="BR45" i="40" s="1"/>
  <c r="BJ29" i="40"/>
  <c r="AF29" i="40"/>
  <c r="Q29" i="40"/>
  <c r="AU29" i="40"/>
  <c r="BY29" i="40" l="1"/>
  <c r="AU28" i="40"/>
  <c r="Q28" i="40"/>
  <c r="Q30" i="40"/>
  <c r="BJ28" i="40"/>
  <c r="AF28" i="40"/>
  <c r="AU30" i="40"/>
  <c r="AF30" i="40"/>
  <c r="BJ30" i="40"/>
  <c r="BY30" i="40" l="1"/>
  <c r="BY28" i="40"/>
  <c r="P30" i="28"/>
  <c r="D3" i="39"/>
  <c r="D6" i="39"/>
  <c r="D5" i="39"/>
  <c r="D2" i="39"/>
  <c r="D4" i="39" l="1"/>
  <c r="AI32" i="28" l="1"/>
  <c r="AH32" i="28"/>
  <c r="AG32" i="28"/>
  <c r="AF32" i="28"/>
  <c r="Z32" i="28"/>
  <c r="Y32" i="28"/>
  <c r="X32" i="28"/>
  <c r="W32" i="28"/>
  <c r="V32" i="28"/>
  <c r="K32" i="28"/>
  <c r="AI31" i="28"/>
  <c r="AH31" i="28"/>
  <c r="AG31" i="28"/>
  <c r="AF31" i="28"/>
  <c r="Z31" i="28"/>
  <c r="Y31" i="28"/>
  <c r="X31" i="28"/>
  <c r="W31" i="28"/>
  <c r="V31" i="28"/>
  <c r="K31" i="28"/>
  <c r="AI30" i="28"/>
  <c r="AH30" i="28"/>
  <c r="AG30" i="28"/>
  <c r="AF30" i="28"/>
  <c r="Z30" i="28"/>
  <c r="Y30" i="28"/>
  <c r="X30" i="28"/>
  <c r="W30" i="28"/>
  <c r="V30" i="28"/>
  <c r="K30" i="28"/>
  <c r="AJ30"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5" i="45" s="1"/>
  <c r="AE47" i="45" s="1"/>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G47" i="45"/>
  <c r="AH44" i="45"/>
  <c r="AH42" i="45"/>
  <c r="AH40" i="45"/>
  <c r="AH46" i="44"/>
  <c r="AG47"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K14" i="39"/>
  <c r="K38" i="39" s="1"/>
  <c r="B10" i="58" l="1"/>
  <c r="AA32" i="57"/>
  <c r="AA21" i="57"/>
  <c r="AK20" i="57"/>
  <c r="AA29" i="57"/>
  <c r="AK28" i="57"/>
  <c r="AK24" i="57"/>
  <c r="AA33" i="57"/>
  <c r="AK32" i="57"/>
  <c r="AA25" i="57"/>
  <c r="AK15" i="57"/>
  <c r="AA17" i="57"/>
  <c r="AK16" i="57"/>
  <c r="Q16" i="57"/>
  <c r="AA19" i="57"/>
  <c r="AA23" i="57"/>
  <c r="AA27" i="57"/>
  <c r="AA31" i="57"/>
  <c r="AK19" i="57"/>
  <c r="AK23" i="57"/>
  <c r="AK27" i="57"/>
  <c r="AK17" i="57"/>
  <c r="AK21" i="57"/>
  <c r="AK25" i="57"/>
  <c r="AK29" i="57"/>
  <c r="AK33" i="57"/>
  <c r="AA16" i="57"/>
  <c r="AA20" i="57"/>
  <c r="AA24" i="57"/>
  <c r="AA28" i="57"/>
  <c r="F10" i="57"/>
  <c r="AA18" i="57"/>
  <c r="AA22" i="57"/>
  <c r="AA26" i="57"/>
  <c r="AA30" i="57"/>
  <c r="Q15" i="57"/>
  <c r="AK18" i="57"/>
  <c r="AK22" i="57"/>
  <c r="AK26" i="57"/>
  <c r="AK30" i="57"/>
  <c r="AA34" i="57"/>
  <c r="AA15" i="57"/>
  <c r="AK31" i="57"/>
  <c r="AA25" i="58"/>
  <c r="AA33" i="58"/>
  <c r="AA21" i="58"/>
  <c r="AK16" i="58"/>
  <c r="AK15" i="58"/>
  <c r="AA34" i="58"/>
  <c r="F10" i="58"/>
  <c r="AK20" i="58"/>
  <c r="AA18" i="58"/>
  <c r="AA26" i="58"/>
  <c r="AK22" i="58"/>
  <c r="AK30" i="58"/>
  <c r="AK19" i="58"/>
  <c r="AK27" i="58"/>
  <c r="AK24" i="58"/>
  <c r="AK21" i="58"/>
  <c r="AK29" i="58"/>
  <c r="Q16" i="58"/>
  <c r="AA23" i="58"/>
  <c r="AA31" i="58"/>
  <c r="AA15" i="58"/>
  <c r="AA20" i="58"/>
  <c r="AA28" i="58"/>
  <c r="AK31" i="58"/>
  <c r="AK28" i="58"/>
  <c r="AA22" i="58"/>
  <c r="AA30" i="58"/>
  <c r="AK18" i="58"/>
  <c r="AK26" i="58"/>
  <c r="AK23" i="58"/>
  <c r="AA32" i="58"/>
  <c r="AA29" i="58"/>
  <c r="AA17" i="58"/>
  <c r="AK32" i="58"/>
  <c r="AK17" i="58"/>
  <c r="AK25" i="58"/>
  <c r="AK33"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P49" i="40"/>
  <c r="BX49" i="40" s="1"/>
  <c r="P48" i="40"/>
  <c r="BX48" i="40" s="1"/>
  <c r="P52" i="40"/>
  <c r="BX52" i="40" s="1"/>
  <c r="P50" i="40"/>
  <c r="BX50" i="40" s="1"/>
  <c r="P47" i="40"/>
  <c r="BX47" i="40" s="1"/>
  <c r="P51" i="40"/>
  <c r="BX51" i="40" s="1"/>
  <c r="Z18" i="28"/>
  <c r="Y18" i="28"/>
  <c r="X18" i="28"/>
  <c r="W18" i="28"/>
  <c r="V18" i="28"/>
  <c r="K18" i="28"/>
  <c r="K22" i="28"/>
  <c r="AE30" i="57" l="1"/>
  <c r="AE22" i="57"/>
  <c r="AE33" i="57"/>
  <c r="AE25" i="57"/>
  <c r="AE17" i="57"/>
  <c r="AO31" i="57"/>
  <c r="AO23" i="57"/>
  <c r="AE15" i="57"/>
  <c r="AE27" i="57"/>
  <c r="AE19" i="57"/>
  <c r="AO29" i="57"/>
  <c r="AO21" i="57"/>
  <c r="AO32" i="57"/>
  <c r="AO24" i="57"/>
  <c r="AO16" i="57"/>
  <c r="AE28" i="57"/>
  <c r="AE20" i="57"/>
  <c r="AE34" i="57"/>
  <c r="AO26" i="57"/>
  <c r="AO18" i="57"/>
  <c r="AE26" i="57"/>
  <c r="AE18" i="57"/>
  <c r="AE29" i="57"/>
  <c r="AE21" i="57"/>
  <c r="AO15" i="57"/>
  <c r="AO27" i="57"/>
  <c r="AO19" i="57"/>
  <c r="AE31" i="57"/>
  <c r="AE23" i="57"/>
  <c r="U16" i="57"/>
  <c r="AO33" i="57"/>
  <c r="AO25" i="57"/>
  <c r="AO17" i="57"/>
  <c r="AO28" i="57"/>
  <c r="AO20" i="57"/>
  <c r="AE32" i="57"/>
  <c r="AE24" i="57"/>
  <c r="AE16" i="57"/>
  <c r="AO30" i="57"/>
  <c r="AO22" i="57"/>
  <c r="U15" i="57"/>
  <c r="AO26" i="58"/>
  <c r="AO30" i="58"/>
  <c r="AE16" i="58"/>
  <c r="AE24" i="58"/>
  <c r="AE32" i="58"/>
  <c r="AO22" i="58"/>
  <c r="AO15" i="58"/>
  <c r="AO20" i="58"/>
  <c r="AO28" i="58"/>
  <c r="AO17" i="58"/>
  <c r="AO25" i="58"/>
  <c r="U15" i="58"/>
  <c r="AO19" i="58"/>
  <c r="AO27" i="58"/>
  <c r="AE34" i="58"/>
  <c r="AE27" i="58"/>
  <c r="AE21" i="58"/>
  <c r="AE29" i="58"/>
  <c r="AE18" i="58"/>
  <c r="AE26" i="58"/>
  <c r="AE19" i="58"/>
  <c r="AE15" i="58"/>
  <c r="AE20" i="58"/>
  <c r="AE28" i="58"/>
  <c r="AO18" i="58"/>
  <c r="AE31" i="58"/>
  <c r="AO16" i="58"/>
  <c r="AO24" i="58"/>
  <c r="AO32" i="58"/>
  <c r="AO21" i="58"/>
  <c r="AO29" i="58"/>
  <c r="U16" i="58"/>
  <c r="AO23" i="58"/>
  <c r="AO31" i="58"/>
  <c r="AE17" i="58"/>
  <c r="AE25" i="58"/>
  <c r="AE33" i="58"/>
  <c r="AE23" i="58"/>
  <c r="AE22" i="58"/>
  <c r="AE30" i="58"/>
  <c r="AO33"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AF27" i="40" l="1"/>
  <c r="Q27" i="40"/>
  <c r="BJ27" i="40"/>
  <c r="AU27" i="40"/>
  <c r="Z16" i="28"/>
  <c r="BY27" i="40" l="1"/>
  <c r="P45" i="40"/>
  <c r="BX45" i="40" s="1"/>
  <c r="AF33" i="28"/>
  <c r="AG33" i="28"/>
  <c r="AI33" i="28"/>
  <c r="AH33" i="28"/>
  <c r="AC34" i="28" l="1"/>
  <c r="AB34" i="28"/>
  <c r="AK25" i="28" l="1"/>
  <c r="AK26" i="28"/>
  <c r="AK24" i="28"/>
  <c r="AK27" i="28"/>
  <c r="AK23" i="28"/>
  <c r="AL27" i="28"/>
  <c r="AL25" i="28"/>
  <c r="AL23" i="28"/>
  <c r="AB25" i="28"/>
  <c r="AL26" i="28"/>
  <c r="AL24" i="28"/>
  <c r="AB26" i="28"/>
  <c r="AB24" i="28"/>
  <c r="AB27" i="28"/>
  <c r="AB23" i="28"/>
  <c r="AC27" i="28"/>
  <c r="AC23" i="28"/>
  <c r="AM24" i="28"/>
  <c r="AM26" i="28"/>
  <c r="AC26" i="28"/>
  <c r="AC24" i="28"/>
  <c r="AM27" i="28"/>
  <c r="AM25" i="28"/>
  <c r="AM23" i="28"/>
  <c r="AC25" i="28"/>
  <c r="AF33" i="40"/>
  <c r="AF19" i="40"/>
  <c r="AU44" i="40"/>
  <c r="AU42" i="40"/>
  <c r="AU41" i="40"/>
  <c r="AU40" i="40"/>
  <c r="AU33" i="40"/>
  <c r="AU31" i="40"/>
  <c r="AU26" i="40"/>
  <c r="AU25" i="40"/>
  <c r="AU24" i="40"/>
  <c r="AU22" i="40"/>
  <c r="AU21" i="40"/>
  <c r="AU20" i="40"/>
  <c r="AU19" i="40"/>
  <c r="AF23" i="40"/>
  <c r="Q44" i="40"/>
  <c r="Q42" i="40"/>
  <c r="Q41" i="40"/>
  <c r="Q40" i="40"/>
  <c r="Q39" i="40"/>
  <c r="Q33" i="40"/>
  <c r="Q32" i="40"/>
  <c r="Q31" i="40"/>
  <c r="Q26" i="40"/>
  <c r="Q25" i="40"/>
  <c r="Q24" i="40"/>
  <c r="Q23" i="40"/>
  <c r="Q22" i="40"/>
  <c r="Q21" i="40"/>
  <c r="Q20" i="40"/>
  <c r="AF32" i="40"/>
  <c r="AF31" i="40"/>
  <c r="AF25" i="40"/>
  <c r="AF24" i="40"/>
  <c r="AF22" i="40"/>
  <c r="AF21" i="40"/>
  <c r="AF20" i="40"/>
  <c r="BJ40" i="40"/>
  <c r="BJ39" i="40"/>
  <c r="BJ33" i="40"/>
  <c r="BJ32" i="40"/>
  <c r="BJ31" i="40"/>
  <c r="BJ26" i="40"/>
  <c r="BJ25" i="40"/>
  <c r="BJ24" i="40"/>
  <c r="BJ23" i="40"/>
  <c r="BJ22" i="40"/>
  <c r="BJ21" i="40"/>
  <c r="BJ20" i="40"/>
  <c r="BJ19" i="40"/>
  <c r="AF44" i="40"/>
  <c r="AF41" i="40"/>
  <c r="AF40" i="40"/>
  <c r="AF39" i="40"/>
  <c r="AF26" i="40"/>
  <c r="BJ44" i="40"/>
  <c r="BJ42" i="40"/>
  <c r="BJ41" i="40"/>
  <c r="AB28" i="28"/>
  <c r="AC28" i="28"/>
  <c r="J65" i="36"/>
  <c r="E65" i="36"/>
  <c r="I65" i="36"/>
  <c r="D65" i="36"/>
  <c r="H65" i="36"/>
  <c r="C65" i="36"/>
  <c r="K65" i="36"/>
  <c r="F65" i="36"/>
  <c r="AM29" i="28"/>
  <c r="AC16" i="28"/>
  <c r="AC20" i="28"/>
  <c r="AC30" i="28"/>
  <c r="AC17" i="28"/>
  <c r="AC21" i="28"/>
  <c r="AC31" i="28"/>
  <c r="AC19" i="28"/>
  <c r="AC29" i="28"/>
  <c r="S15" i="28"/>
  <c r="AM30" i="28"/>
  <c r="AC18" i="28"/>
  <c r="AC22" i="28"/>
  <c r="AC32" i="28"/>
  <c r="S16" i="28"/>
  <c r="AC15" i="28"/>
  <c r="AC33" i="28"/>
  <c r="AL29" i="28"/>
  <c r="AB18" i="28"/>
  <c r="AB22" i="28"/>
  <c r="AB32" i="28"/>
  <c r="AL30" i="28"/>
  <c r="AB21" i="28"/>
  <c r="R15" i="28"/>
  <c r="AB33" i="28"/>
  <c r="AB19" i="28"/>
  <c r="AB29" i="28"/>
  <c r="AB15" i="28"/>
  <c r="AB16" i="28"/>
  <c r="AB20" i="28"/>
  <c r="AB30" i="28"/>
  <c r="R16" i="28"/>
  <c r="AB17" i="28"/>
  <c r="AB31" i="28"/>
  <c r="Q16" i="28"/>
  <c r="Q15" i="28"/>
  <c r="AK29" i="28"/>
  <c r="AK30" i="28"/>
  <c r="AD34" i="28"/>
  <c r="BJ43" i="40"/>
  <c r="AF43" i="40"/>
  <c r="AF42" i="40"/>
  <c r="AU43" i="40"/>
  <c r="Q43" i="40"/>
  <c r="AU39" i="40"/>
  <c r="AU32" i="40"/>
  <c r="AU23" i="40"/>
  <c r="Q19" i="40"/>
  <c r="AF19" i="28"/>
  <c r="AF16" i="28"/>
  <c r="AF22" i="28"/>
  <c r="Q38" i="40" l="1"/>
  <c r="AF38" i="40"/>
  <c r="AU38" i="40"/>
  <c r="BJ38" i="40"/>
  <c r="BY19" i="40"/>
  <c r="P27" i="28"/>
  <c r="AJ27" i="28" s="1"/>
  <c r="AD27" i="28"/>
  <c r="AD25" i="28"/>
  <c r="AD23" i="28"/>
  <c r="AD26" i="28"/>
  <c r="AD24" i="28"/>
  <c r="AN27" i="28"/>
  <c r="AN25" i="28"/>
  <c r="AN23" i="28"/>
  <c r="AN26" i="28"/>
  <c r="AN24" i="28"/>
  <c r="BY31" i="40"/>
  <c r="CJ65" i="36"/>
  <c r="D21" i="6"/>
  <c r="BY24" i="40"/>
  <c r="BY23" i="40"/>
  <c r="BY20" i="40"/>
  <c r="CL65" i="36"/>
  <c r="D31" i="36"/>
  <c r="CI65" i="36"/>
  <c r="K31" i="36"/>
  <c r="F31" i="36"/>
  <c r="CK65" i="36"/>
  <c r="BY42" i="40"/>
  <c r="BY39" i="40"/>
  <c r="BY44" i="40"/>
  <c r="BY43" i="40"/>
  <c r="BY33" i="40"/>
  <c r="BY41" i="40"/>
  <c r="BY32" i="40"/>
  <c r="BY40" i="40"/>
  <c r="AD28" i="28"/>
  <c r="BY21" i="40"/>
  <c r="BY25" i="40"/>
  <c r="BY22" i="40"/>
  <c r="BY26" i="40"/>
  <c r="AF18" i="40"/>
  <c r="AF45" i="40"/>
  <c r="Q18" i="40"/>
  <c r="Q45" i="40"/>
  <c r="BJ18" i="40"/>
  <c r="BJ45" i="40"/>
  <c r="AU18" i="40"/>
  <c r="AU45" i="40"/>
  <c r="L65" i="36"/>
  <c r="G65" i="36"/>
  <c r="AK18" i="28"/>
  <c r="AM22" i="28"/>
  <c r="AI18" i="28"/>
  <c r="AN22" i="28"/>
  <c r="AM16" i="28"/>
  <c r="AL19" i="28"/>
  <c r="AK19" i="28"/>
  <c r="AN19" i="28"/>
  <c r="AM19" i="28"/>
  <c r="AK32" i="28"/>
  <c r="AL16" i="28"/>
  <c r="AL32" i="28"/>
  <c r="AK16" i="28"/>
  <c r="AM32" i="28"/>
  <c r="AN32" i="28"/>
  <c r="AK31" i="28"/>
  <c r="AL17" i="28"/>
  <c r="AL21" i="28"/>
  <c r="AL31" i="28"/>
  <c r="AM21" i="28"/>
  <c r="AM31" i="28"/>
  <c r="AN17" i="28"/>
  <c r="AN21" i="28"/>
  <c r="AN31" i="28"/>
  <c r="AM17" i="28"/>
  <c r="AK22" i="28"/>
  <c r="AL22" i="28"/>
  <c r="AL28" i="28"/>
  <c r="AN28" i="28"/>
  <c r="AM28" i="28"/>
  <c r="AK28" i="28"/>
  <c r="AN29" i="28"/>
  <c r="AD32" i="28"/>
  <c r="AN16" i="28"/>
  <c r="AN30" i="28"/>
  <c r="AD33" i="28"/>
  <c r="AD19" i="28"/>
  <c r="AD29" i="28"/>
  <c r="AD15" i="28"/>
  <c r="AD17" i="28"/>
  <c r="AD31" i="28"/>
  <c r="AD18" i="28"/>
  <c r="AD22" i="28"/>
  <c r="AD16" i="28"/>
  <c r="AD20" i="28"/>
  <c r="AD30" i="28"/>
  <c r="T16" i="28"/>
  <c r="AN18" i="28"/>
  <c r="AD21" i="28"/>
  <c r="T15" i="28"/>
  <c r="AK33" i="28"/>
  <c r="AN33" i="28"/>
  <c r="AM33" i="28"/>
  <c r="AL33" i="28"/>
  <c r="AK20" i="28"/>
  <c r="AL20" i="28"/>
  <c r="AM20" i="28"/>
  <c r="AN20" i="28"/>
  <c r="AF18" i="28"/>
  <c r="AH19" i="28"/>
  <c r="AG19" i="28"/>
  <c r="AG29" i="28"/>
  <c r="AI19" i="28"/>
  <c r="AI29" i="28"/>
  <c r="AI22" i="28"/>
  <c r="AH29" i="28"/>
  <c r="AF29" i="28"/>
  <c r="AH16" i="28"/>
  <c r="AG17" i="28"/>
  <c r="AG21" i="28"/>
  <c r="AH17" i="28"/>
  <c r="AH21" i="28"/>
  <c r="AG16" i="28"/>
  <c r="AG22" i="28"/>
  <c r="AI16" i="28"/>
  <c r="AI17" i="28"/>
  <c r="AI21" i="28"/>
  <c r="AH22" i="28"/>
  <c r="I31" i="36"/>
  <c r="CM65" i="36" l="1"/>
  <c r="AL15" i="28"/>
  <c r="M34" i="28"/>
  <c r="AG34" i="28" s="1"/>
  <c r="AN15" i="28"/>
  <c r="O34" i="28"/>
  <c r="AI34" i="28" s="1"/>
  <c r="AK15" i="28"/>
  <c r="L34" i="28"/>
  <c r="AF34" i="28" s="1"/>
  <c r="AM15" i="28"/>
  <c r="N34" i="28"/>
  <c r="AH34" i="28" s="1"/>
  <c r="J31" i="36"/>
  <c r="BY38" i="40"/>
  <c r="H31" i="36"/>
  <c r="CI31" i="36"/>
  <c r="CL31" i="36"/>
  <c r="L31" i="36"/>
  <c r="CK31" i="36"/>
  <c r="CJ31" i="36"/>
  <c r="AG18" i="28"/>
  <c r="AL18" i="28"/>
  <c r="AF17" i="28"/>
  <c r="AK17" i="28"/>
  <c r="BY45" i="40"/>
  <c r="AF21" i="28"/>
  <c r="AK21" i="28"/>
  <c r="BY18" i="40"/>
  <c r="AH18" i="28"/>
  <c r="AM18" i="28"/>
  <c r="P19" i="28"/>
  <c r="M65" i="36"/>
  <c r="P16" i="28"/>
  <c r="AJ16" i="28" s="1"/>
  <c r="P17" i="28"/>
  <c r="P18" i="28"/>
  <c r="AJ18" i="28" s="1"/>
  <c r="P31" i="28"/>
  <c r="AJ31" i="28" s="1"/>
  <c r="P22" i="28"/>
  <c r="AJ22" i="28" s="1"/>
  <c r="E21" i="6"/>
  <c r="P21" i="28"/>
  <c r="P28" i="28"/>
  <c r="P29" i="28"/>
  <c r="P20" i="28"/>
  <c r="P33" i="28"/>
  <c r="AJ33" i="28" s="1"/>
  <c r="P32" i="28"/>
  <c r="AJ32" i="28" s="1"/>
  <c r="B39" i="6"/>
  <c r="E39" i="6"/>
  <c r="C39" i="6"/>
  <c r="B44" i="7"/>
  <c r="D39" i="6"/>
  <c r="B45" i="7"/>
  <c r="E31" i="36"/>
  <c r="B43" i="7"/>
  <c r="C31" i="36"/>
  <c r="B42" i="7"/>
  <c r="CM31" i="36" l="1"/>
  <c r="C45" i="7"/>
  <c r="D32" i="6"/>
  <c r="C44" i="7"/>
  <c r="C43" i="7"/>
  <c r="E32" i="6"/>
  <c r="G31" i="36"/>
  <c r="M31" i="36"/>
  <c r="C42" i="7"/>
  <c r="D36" i="6"/>
  <c r="D22" i="6"/>
  <c r="C36" i="6"/>
  <c r="E36" i="6"/>
  <c r="E22" i="6"/>
  <c r="B36" i="6" l="1"/>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AG15" i="28"/>
  <c r="AI15" i="28"/>
  <c r="K17" i="28"/>
  <c r="V20" i="28"/>
  <c r="AH20" i="28"/>
  <c r="K20" i="28"/>
  <c r="W20" i="28"/>
  <c r="Y20" i="28"/>
  <c r="AG20" i="28"/>
  <c r="AI20" i="28"/>
  <c r="AF15" i="28"/>
  <c r="AH15" i="28"/>
  <c r="X20" i="28"/>
  <c r="AF20" i="28"/>
  <c r="K15" i="28"/>
  <c r="K21" i="28"/>
  <c r="K19" i="28"/>
  <c r="K34" i="28" l="1"/>
  <c r="AO24" i="28"/>
  <c r="AE26" i="28"/>
  <c r="AE24" i="28"/>
  <c r="AO27" i="28"/>
  <c r="AO25" i="28"/>
  <c r="AO23" i="28"/>
  <c r="AE27" i="28"/>
  <c r="AE25" i="28"/>
  <c r="AE23" i="28"/>
  <c r="AO26" i="28"/>
  <c r="AE28" i="28"/>
  <c r="AO28" i="28"/>
  <c r="AO33" i="28"/>
  <c r="AO17" i="28"/>
  <c r="AO21" i="28"/>
  <c r="AO31" i="28"/>
  <c r="AE16" i="28"/>
  <c r="AE20" i="28"/>
  <c r="AE30" i="28"/>
  <c r="U16" i="28"/>
  <c r="AO18" i="28"/>
  <c r="AO22" i="28"/>
  <c r="AO32" i="28"/>
  <c r="AE17" i="28"/>
  <c r="AE21" i="28"/>
  <c r="AE31" i="28"/>
  <c r="U15" i="28"/>
  <c r="AO19" i="28"/>
  <c r="AO29" i="28"/>
  <c r="AE18" i="28"/>
  <c r="AE22" i="28"/>
  <c r="AE32" i="28"/>
  <c r="AO16" i="28"/>
  <c r="AO20" i="28"/>
  <c r="AO30" i="28"/>
  <c r="AE33" i="28"/>
  <c r="AE19" i="28"/>
  <c r="AE29" i="28"/>
  <c r="AE15" i="28"/>
  <c r="AJ19" i="28"/>
  <c r="AJ29" i="28"/>
  <c r="AJ17" i="28"/>
  <c r="AJ21" i="28"/>
  <c r="Z17" i="28"/>
  <c r="Z15" i="28"/>
  <c r="AJ20" i="28"/>
  <c r="Z20" i="28"/>
  <c r="AE34" i="28" l="1"/>
  <c r="I19" i="7"/>
  <c r="H19" i="7"/>
  <c r="G19" i="7"/>
  <c r="F19" i="7"/>
  <c r="H45" i="7" l="1"/>
  <c r="H44" i="7"/>
  <c r="A11" i="19" l="1"/>
  <c r="A12" i="19"/>
  <c r="A13" i="19"/>
  <c r="A14" i="19"/>
  <c r="A15" i="19"/>
  <c r="A16" i="19"/>
  <c r="P15" i="28" l="1"/>
  <c r="AO15" i="28" l="1"/>
  <c r="P34" i="28"/>
  <c r="AJ34" i="28" s="1"/>
  <c r="AJ15" i="28"/>
  <c r="D5" i="11" l="1"/>
  <c r="D19" i="7"/>
  <c r="E19" i="7"/>
  <c r="B2" i="6"/>
  <c r="B3" i="6"/>
  <c r="B4" i="6"/>
  <c r="B5" i="6"/>
  <c r="B6" i="6"/>
  <c r="E22" i="12"/>
  <c r="F22" i="12"/>
  <c r="E35" i="12"/>
  <c r="F35" i="12"/>
  <c r="E46" i="12"/>
  <c r="F46" i="12"/>
  <c r="X56" i="12"/>
  <c r="E67" i="12"/>
  <c r="F67"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7" i="7"/>
  <c r="E27" i="6"/>
  <c r="E26" i="7"/>
  <c r="D29" i="7"/>
  <c r="D27" i="7"/>
  <c r="D27" i="6"/>
  <c r="D26" i="7"/>
  <c r="E48" i="12"/>
  <c r="E16" i="2"/>
  <c r="E18" i="2" s="1"/>
  <c r="E22" i="2" s="1"/>
  <c r="F78" i="12"/>
  <c r="E13" i="7" s="1"/>
  <c r="F48" i="12"/>
  <c r="E78" i="12"/>
  <c r="D13" i="7" s="1"/>
  <c r="I15" i="7"/>
  <c r="I16" i="7" s="1"/>
  <c r="I18" i="7" s="1"/>
  <c r="H16" i="7"/>
  <c r="H18" i="7" s="1"/>
  <c r="F16" i="7"/>
  <c r="F18" i="7" s="1"/>
  <c r="G16" i="7"/>
  <c r="G18" i="7" s="1"/>
  <c r="E18" i="6"/>
  <c r="E19" i="6"/>
  <c r="E20" i="6"/>
  <c r="E28" i="6"/>
  <c r="D18" i="6"/>
  <c r="D19" i="6"/>
  <c r="D20" i="6"/>
  <c r="D28" i="6"/>
  <c r="E28" i="7" l="1"/>
  <c r="D28" i="7"/>
  <c r="D12" i="7"/>
  <c r="D14" i="7" s="1"/>
  <c r="D16" i="7" s="1"/>
  <c r="D18" i="7" s="1"/>
  <c r="E12" i="7"/>
  <c r="E14" i="7" s="1"/>
  <c r="E16" i="7" s="1"/>
  <c r="E18" i="7" s="1"/>
  <c r="D30" i="7"/>
  <c r="D32" i="7" s="1"/>
  <c r="D34" i="7" s="1"/>
  <c r="E30" i="7"/>
  <c r="E32" i="7" s="1"/>
  <c r="E34" i="7" s="1"/>
  <c r="F92" i="12"/>
  <c r="F93" i="12"/>
  <c r="E29" i="6" s="1"/>
  <c r="E93" i="12"/>
  <c r="D29" i="6" s="1"/>
  <c r="E92" i="12"/>
  <c r="F45" i="7" l="1"/>
  <c r="G45" i="7" s="1"/>
  <c r="C50" i="7" s="1"/>
  <c r="F94" i="12"/>
  <c r="E37" i="6"/>
  <c r="D37" i="6"/>
  <c r="E94" i="12"/>
  <c r="F44" i="7"/>
  <c r="G44" i="7" s="1"/>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21" i="6"/>
  <c r="H42" i="7"/>
  <c r="B32" i="6"/>
  <c r="C35" i="12" l="1"/>
  <c r="B22" i="6"/>
  <c r="C91" i="12"/>
  <c r="C67" i="12"/>
  <c r="B25" i="13"/>
  <c r="C76" i="12"/>
  <c r="B11" i="7"/>
  <c r="B19" i="7" s="1"/>
  <c r="C22" i="12"/>
  <c r="C46" i="12"/>
  <c r="B26" i="7" l="1"/>
  <c r="B27" i="6"/>
  <c r="C48" i="12"/>
  <c r="B28" i="6"/>
  <c r="C78" i="12"/>
  <c r="B27" i="7"/>
  <c r="B29" i="7"/>
  <c r="B20" i="6"/>
  <c r="B18" i="6"/>
  <c r="B19" i="6"/>
  <c r="B28" i="7" l="1"/>
  <c r="B13" i="7"/>
  <c r="C92" i="12"/>
  <c r="C93" i="12"/>
  <c r="B12" i="7"/>
  <c r="B30" i="7"/>
  <c r="B32" i="7" s="1"/>
  <c r="B34" i="7" s="1"/>
  <c r="B14" i="7" l="1"/>
  <c r="B16" i="7" s="1"/>
  <c r="B18" i="7" s="1"/>
  <c r="B29" i="6"/>
  <c r="B37" i="6"/>
  <c r="F42" i="7"/>
  <c r="G42" i="7" s="1"/>
  <c r="C94" i="12"/>
  <c r="C32" i="6" l="1"/>
  <c r="C21" i="6"/>
  <c r="H43" i="7" l="1"/>
  <c r="C52" i="7" s="1"/>
  <c r="D76" i="12"/>
  <c r="D46" i="12"/>
  <c r="C22" i="6"/>
  <c r="C11" i="7" l="1"/>
  <c r="C19" i="7" s="1"/>
  <c r="D22" i="12"/>
  <c r="D67" i="12"/>
  <c r="C18" i="6" l="1"/>
  <c r="C29" i="7"/>
  <c r="C19" i="6"/>
  <c r="D78" i="12"/>
  <c r="C27" i="7"/>
  <c r="C20" i="6"/>
  <c r="C27" i="6"/>
  <c r="C28" i="6"/>
  <c r="C26" i="7"/>
  <c r="C28" i="7" l="1"/>
  <c r="C13" i="7"/>
  <c r="C30" i="7"/>
  <c r="C32" i="7" s="1"/>
  <c r="C34" i="7" s="1"/>
  <c r="D91" i="12" l="1"/>
  <c r="D92" i="12" s="1"/>
  <c r="D35" i="12" l="1"/>
  <c r="D48" i="12" s="1"/>
  <c r="C12" i="7" l="1"/>
  <c r="C14" i="7" s="1"/>
  <c r="C16" i="7" s="1"/>
  <c r="C18" i="7" s="1"/>
  <c r="D93" i="12"/>
  <c r="C37" i="6" l="1"/>
  <c r="C29" i="6"/>
  <c r="F43" i="7"/>
  <c r="G43" i="7" s="1"/>
  <c r="D94" i="12"/>
  <c r="C53" i="7" l="1"/>
  <c r="C25" i="13"/>
  <c r="BL69" i="37" l="1"/>
  <c r="BE69" i="54"/>
  <c r="BZ69" i="54"/>
  <c r="AI69" i="53"/>
  <c r="W69" i="53"/>
  <c r="BB69" i="54"/>
  <c r="U69" i="54"/>
  <c r="BN69" i="53"/>
  <c r="BA69" i="54"/>
  <c r="BR69" i="54"/>
  <c r="BF78" i="36"/>
  <c r="BY69" i="54"/>
  <c r="BY72" i="54"/>
  <c r="AC69" i="53"/>
  <c r="CD69" i="54"/>
  <c r="BR77" i="36"/>
  <c r="BF69" i="53"/>
  <c r="CP78" i="54"/>
  <c r="AH70" i="36"/>
  <c r="AT85" i="36"/>
  <c r="AT69" i="53"/>
  <c r="BR69" i="53"/>
  <c r="V69" i="54"/>
  <c r="AT69" i="54"/>
  <c r="V81" i="36"/>
  <c r="BF81" i="36"/>
  <c r="CD83" i="36"/>
  <c r="V77" i="36"/>
  <c r="AH69" i="53"/>
  <c r="AO69" i="54"/>
  <c r="AC70" i="36"/>
  <c r="AO83" i="36"/>
  <c r="Q69" i="53"/>
  <c r="AO69" i="53"/>
  <c r="BA69" i="53"/>
  <c r="AH69" i="54"/>
  <c r="BF77" i="36"/>
  <c r="CK80" i="54"/>
  <c r="AC69" i="54"/>
  <c r="BM80" i="36"/>
  <c r="BY70" i="36"/>
  <c r="BF69" i="54"/>
  <c r="BF70" i="36"/>
  <c r="BM69" i="54"/>
  <c r="BA80" i="36"/>
  <c r="BR76" i="36"/>
  <c r="CP70" i="53"/>
  <c r="Q78" i="36"/>
  <c r="BA76" i="36"/>
  <c r="CP83" i="54"/>
  <c r="V69" i="53"/>
  <c r="CD69" i="53"/>
  <c r="CD72" i="53" s="1"/>
  <c r="AC77" i="36"/>
  <c r="BQ69" i="54"/>
  <c r="AG79" i="36"/>
  <c r="BX83" i="36"/>
  <c r="P69" i="54"/>
  <c r="BL80" i="36"/>
  <c r="AG76" i="36"/>
  <c r="CC81" i="36"/>
  <c r="CC69" i="53"/>
  <c r="AB69" i="54"/>
  <c r="CC77" i="36"/>
  <c r="AN69" i="54"/>
  <c r="CC83" i="36"/>
  <c r="BE69" i="53"/>
  <c r="CJ83" i="54"/>
  <c r="CC84" i="36"/>
  <c r="U69" i="53"/>
  <c r="AZ69" i="54"/>
  <c r="BL69" i="54"/>
  <c r="BQ69" i="53"/>
  <c r="P80" i="36"/>
  <c r="P69" i="53"/>
  <c r="AN69" i="53"/>
  <c r="BL69" i="53"/>
  <c r="AG69" i="53"/>
  <c r="AB72" i="54"/>
  <c r="AZ69" i="53"/>
  <c r="BE78" i="36"/>
  <c r="BL70" i="36"/>
  <c r="BE80" i="36"/>
  <c r="CC76" i="36"/>
  <c r="BQ72" i="53"/>
  <c r="BL85" i="36"/>
  <c r="CO76" i="53"/>
  <c r="BE79" i="36"/>
  <c r="AG69" i="54"/>
  <c r="AS69" i="54"/>
  <c r="BE72" i="54"/>
  <c r="BX69" i="54"/>
  <c r="BL77" i="36"/>
  <c r="BE84" i="36"/>
  <c r="U79" i="36"/>
  <c r="AS69" i="53"/>
  <c r="CC69" i="54"/>
  <c r="CO77" i="53"/>
  <c r="AP69" i="54"/>
  <c r="BM69" i="53"/>
  <c r="BY79" i="36"/>
  <c r="CP85" i="54"/>
  <c r="BS69" i="54"/>
  <c r="AI69" i="54"/>
  <c r="AU69" i="54"/>
  <c r="BG79" i="36"/>
  <c r="CE69" i="53"/>
  <c r="AI70" i="36"/>
  <c r="W69" i="54"/>
  <c r="BG69" i="54"/>
  <c r="AI81" i="36"/>
  <c r="BG69" i="53"/>
  <c r="CE69" i="54"/>
  <c r="CE72" i="54" s="1"/>
  <c r="CE83" i="36"/>
  <c r="BB69" i="53"/>
  <c r="R69" i="54"/>
  <c r="BZ72" i="54"/>
  <c r="R79" i="36"/>
  <c r="AD80" i="36"/>
  <c r="R69" i="53"/>
  <c r="CE79" i="36"/>
  <c r="W80" i="36"/>
  <c r="BS83" i="36"/>
  <c r="AD69" i="54"/>
  <c r="AU69" i="53"/>
  <c r="R83" i="36"/>
  <c r="AD79" i="36"/>
  <c r="BN70" i="36"/>
  <c r="AD69" i="53"/>
  <c r="AU76" i="36"/>
  <c r="W72" i="53"/>
  <c r="W81" i="36"/>
  <c r="AI72" i="53"/>
  <c r="AD70" i="36"/>
  <c r="BB79" i="36"/>
  <c r="AP69" i="53"/>
  <c r="W77" i="36"/>
  <c r="BS70" i="36"/>
  <c r="AP79" i="36"/>
  <c r="BB76" i="36"/>
  <c r="BZ81" i="36"/>
  <c r="BZ75" i="36"/>
  <c r="BS69" i="53"/>
  <c r="BS81" i="36"/>
  <c r="AI76" i="36"/>
  <c r="AP72" i="53"/>
  <c r="BB83" i="36"/>
  <c r="BN69" i="54"/>
  <c r="BM81" i="36"/>
  <c r="AC81" i="36"/>
  <c r="BX70" i="36"/>
  <c r="BZ69" i="53"/>
  <c r="AD77" i="36"/>
  <c r="CO78" i="53"/>
  <c r="AC78" i="36"/>
  <c r="BX69" i="53"/>
  <c r="AB69" i="53"/>
  <c r="AZ85" i="36" l="1"/>
  <c r="BY83" i="36"/>
  <c r="AD83" i="36"/>
  <c r="BQ85" i="36"/>
  <c r="AP80" i="36"/>
  <c r="CO83" i="54"/>
  <c r="CT83" i="54" s="1"/>
  <c r="CK78" i="54"/>
  <c r="BM83" i="36"/>
  <c r="BR72" i="54"/>
  <c r="BF79" i="36"/>
  <c r="AN72" i="54"/>
  <c r="AH80" i="36"/>
  <c r="CE78" i="36"/>
  <c r="AB84" i="36"/>
  <c r="V79" i="36"/>
  <c r="U83" i="36"/>
  <c r="CD79" i="36"/>
  <c r="BN72" i="53"/>
  <c r="W83" i="36"/>
  <c r="BX76" i="36"/>
  <c r="BR83" i="36"/>
  <c r="BE70" i="36"/>
  <c r="BY77" i="36"/>
  <c r="BF87" i="54"/>
  <c r="BF76" i="36"/>
  <c r="BF84" i="36"/>
  <c r="BN85" i="36"/>
  <c r="AU81" i="36"/>
  <c r="BB80" i="36"/>
  <c r="BZ83" i="36"/>
  <c r="R77" i="36"/>
  <c r="BB72" i="54"/>
  <c r="BB94" i="54" s="1"/>
  <c r="BB77" i="36"/>
  <c r="BB87" i="54"/>
  <c r="CL77" i="53"/>
  <c r="AD84" i="36"/>
  <c r="CQ79" i="54"/>
  <c r="CQ70" i="53"/>
  <c r="BG87" i="53"/>
  <c r="AI77" i="36"/>
  <c r="W76" i="36"/>
  <c r="CQ76" i="53"/>
  <c r="AU79" i="36"/>
  <c r="P76" i="36"/>
  <c r="CJ78" i="53"/>
  <c r="BQ84" i="36"/>
  <c r="BQ81" i="36"/>
  <c r="AG81" i="36"/>
  <c r="AB80" i="36"/>
  <c r="U76" i="36"/>
  <c r="AZ77" i="36"/>
  <c r="BQ76" i="36"/>
  <c r="AZ76" i="36"/>
  <c r="CD76" i="36"/>
  <c r="BS87" i="53"/>
  <c r="AP83" i="36"/>
  <c r="BZ85" i="36"/>
  <c r="CE80" i="36"/>
  <c r="BG76" i="36"/>
  <c r="U77" i="36"/>
  <c r="AS77" i="36"/>
  <c r="AN72" i="53"/>
  <c r="AN94" i="53" s="1"/>
  <c r="BE83" i="36"/>
  <c r="AN83" i="36"/>
  <c r="BQ78" i="36"/>
  <c r="P85" i="36"/>
  <c r="AZ81" i="36"/>
  <c r="CK70" i="54"/>
  <c r="AU72" i="53"/>
  <c r="BE81" i="36"/>
  <c r="AP81" i="36"/>
  <c r="CO70" i="53"/>
  <c r="AO81" i="36"/>
  <c r="BM78" i="36"/>
  <c r="BF85" i="36"/>
  <c r="V70" i="36"/>
  <c r="CD84" i="36"/>
  <c r="V72" i="54"/>
  <c r="V95" i="54" s="1"/>
  <c r="BZ72" i="53"/>
  <c r="BZ94" i="53" s="1"/>
  <c r="BN72" i="54"/>
  <c r="AG72" i="54"/>
  <c r="AG94" i="54" s="1"/>
  <c r="BF72" i="54"/>
  <c r="R87" i="53"/>
  <c r="CO80" i="54"/>
  <c r="R82" i="36"/>
  <c r="R69" i="37"/>
  <c r="R69" i="36" s="1"/>
  <c r="CL84" i="53"/>
  <c r="CE87" i="53"/>
  <c r="AP87" i="53"/>
  <c r="F75" i="36"/>
  <c r="CL75" i="37"/>
  <c r="F87" i="37"/>
  <c r="F96" i="37" s="1"/>
  <c r="BZ95" i="53"/>
  <c r="AP76" i="36"/>
  <c r="CL80" i="54"/>
  <c r="CQ83" i="37"/>
  <c r="K83" i="36"/>
  <c r="R72" i="53"/>
  <c r="CE87" i="37"/>
  <c r="CE75" i="36"/>
  <c r="AI68" i="36"/>
  <c r="CQ80" i="54"/>
  <c r="CV80" i="54" s="1"/>
  <c r="AU87" i="54"/>
  <c r="AN87" i="53"/>
  <c r="AZ87" i="37"/>
  <c r="AZ75" i="36"/>
  <c r="AG68" i="36"/>
  <c r="D76" i="36"/>
  <c r="CJ76" i="37"/>
  <c r="D83" i="36"/>
  <c r="CJ83" i="37"/>
  <c r="AG87" i="37"/>
  <c r="AG75" i="36"/>
  <c r="CQ78" i="37"/>
  <c r="K78" i="36"/>
  <c r="AO68" i="36"/>
  <c r="J78" i="36"/>
  <c r="CP78" i="37"/>
  <c r="BA87" i="53"/>
  <c r="CK78" i="37"/>
  <c r="E78" i="36"/>
  <c r="CK77" i="54"/>
  <c r="CK83" i="53"/>
  <c r="Q81" i="36"/>
  <c r="AO70" i="36"/>
  <c r="CP78" i="53"/>
  <c r="AH76" i="36"/>
  <c r="CP80" i="54"/>
  <c r="CU80" i="54" s="1"/>
  <c r="AH72" i="53"/>
  <c r="BF87" i="53"/>
  <c r="CD82" i="36"/>
  <c r="CD69" i="37"/>
  <c r="CD69" i="36" s="1"/>
  <c r="AC87" i="54"/>
  <c r="V87" i="37"/>
  <c r="V75" i="36"/>
  <c r="BA69" i="37"/>
  <c r="BA69" i="36" s="1"/>
  <c r="BA82" i="36"/>
  <c r="BY95" i="54"/>
  <c r="BY94" i="54"/>
  <c r="CD81" i="36"/>
  <c r="V80" i="36"/>
  <c r="CK83" i="54"/>
  <c r="CU83" i="54" s="1"/>
  <c r="BF75" i="36"/>
  <c r="BF87" i="37"/>
  <c r="CP75" i="54"/>
  <c r="J87" i="54"/>
  <c r="AP72" i="54"/>
  <c r="BN83" i="36"/>
  <c r="BQ72" i="54"/>
  <c r="BA79" i="36"/>
  <c r="AP70" i="36"/>
  <c r="U72" i="54"/>
  <c r="BE85" i="36"/>
  <c r="AI80" i="36"/>
  <c r="CE94" i="54"/>
  <c r="CE95" i="54"/>
  <c r="K69" i="53"/>
  <c r="CQ69" i="53" s="1"/>
  <c r="CQ82" i="53"/>
  <c r="BG80" i="36"/>
  <c r="BS82" i="36"/>
  <c r="BS69" i="37"/>
  <c r="BS69" i="36" s="1"/>
  <c r="CQ85" i="54"/>
  <c r="CQ76" i="54"/>
  <c r="D80" i="36"/>
  <c r="CJ80" i="37"/>
  <c r="BE94" i="54"/>
  <c r="BE95" i="54"/>
  <c r="AB76" i="36"/>
  <c r="I77" i="36"/>
  <c r="CO77" i="37"/>
  <c r="AB94" i="54"/>
  <c r="AB95" i="54"/>
  <c r="BE77" i="36"/>
  <c r="BX72" i="53"/>
  <c r="AN82" i="36"/>
  <c r="AN69" i="37"/>
  <c r="AN69" i="36" s="1"/>
  <c r="BL72" i="37"/>
  <c r="BL68" i="36"/>
  <c r="CJ79" i="54"/>
  <c r="BL81" i="36"/>
  <c r="D84" i="36"/>
  <c r="CJ84" i="37"/>
  <c r="BL87" i="54"/>
  <c r="AS84" i="36"/>
  <c r="BQ83" i="36"/>
  <c r="AN68" i="36"/>
  <c r="BQ70" i="36"/>
  <c r="P78" i="36"/>
  <c r="BM68" i="36"/>
  <c r="CL75" i="54"/>
  <c r="F87" i="54"/>
  <c r="AU80" i="36"/>
  <c r="CQ68" i="53"/>
  <c r="AU87" i="37"/>
  <c r="AU75" i="36"/>
  <c r="BN68" i="36"/>
  <c r="CL70" i="37"/>
  <c r="F70" i="36"/>
  <c r="W79" i="36"/>
  <c r="CL68" i="53"/>
  <c r="AD78" i="36"/>
  <c r="CL76" i="54"/>
  <c r="CV76" i="54" s="1"/>
  <c r="BG84" i="36"/>
  <c r="AU82" i="36"/>
  <c r="AU69" i="37"/>
  <c r="AU69" i="36" s="1"/>
  <c r="BB68" i="36"/>
  <c r="W78" i="36"/>
  <c r="AD82" i="36"/>
  <c r="AD69" i="37"/>
  <c r="AD69" i="36" s="1"/>
  <c r="CL77" i="54"/>
  <c r="AP84" i="36"/>
  <c r="R87" i="54"/>
  <c r="BS72" i="54"/>
  <c r="BG83" i="36"/>
  <c r="CE68" i="36"/>
  <c r="K84" i="36"/>
  <c r="CQ84" i="37"/>
  <c r="W68" i="36"/>
  <c r="CQ79" i="53"/>
  <c r="CQ70" i="54"/>
  <c r="CQ78" i="53"/>
  <c r="BG87" i="54"/>
  <c r="CQ82" i="54"/>
  <c r="K69" i="54"/>
  <c r="CQ69" i="54" s="1"/>
  <c r="CK68" i="54"/>
  <c r="R70" i="36"/>
  <c r="AN76" i="36"/>
  <c r="BE87" i="37"/>
  <c r="BE75" i="36"/>
  <c r="D82" i="36"/>
  <c r="D69" i="37"/>
  <c r="CJ82" i="37"/>
  <c r="U70" i="36"/>
  <c r="AZ68" i="36"/>
  <c r="I69" i="37"/>
  <c r="CO82" i="37"/>
  <c r="I82" i="36"/>
  <c r="CJ84" i="54"/>
  <c r="BE69" i="37"/>
  <c r="BE69" i="36" s="1"/>
  <c r="BE82" i="36"/>
  <c r="P68" i="36"/>
  <c r="BL83" i="36"/>
  <c r="CJ77" i="37"/>
  <c r="D77" i="36"/>
  <c r="BE87" i="53"/>
  <c r="AG77" i="36"/>
  <c r="BL78" i="36"/>
  <c r="CJ81" i="37"/>
  <c r="D81" i="36"/>
  <c r="BE72" i="53"/>
  <c r="AG78" i="36"/>
  <c r="BX72" i="54"/>
  <c r="CC72" i="53"/>
  <c r="AN80" i="36"/>
  <c r="AS70" i="36"/>
  <c r="AB87" i="53"/>
  <c r="AZ80" i="36"/>
  <c r="AG80" i="36"/>
  <c r="BL84" i="36"/>
  <c r="CJ78" i="37"/>
  <c r="D78" i="36"/>
  <c r="AG84" i="36"/>
  <c r="AI78" i="36"/>
  <c r="BY84" i="36"/>
  <c r="I68" i="36"/>
  <c r="CO68" i="37"/>
  <c r="I72" i="37"/>
  <c r="CK77" i="53"/>
  <c r="AC83" i="36"/>
  <c r="BM75" i="36"/>
  <c r="BM87" i="37"/>
  <c r="CP76" i="54"/>
  <c r="AO82" i="36"/>
  <c r="AO69" i="37"/>
  <c r="AO69" i="36" s="1"/>
  <c r="CP76" i="53"/>
  <c r="E79" i="36"/>
  <c r="CK79" i="37"/>
  <c r="BF95" i="54"/>
  <c r="BF94" i="54"/>
  <c r="BA78" i="36"/>
  <c r="Q72" i="53"/>
  <c r="AC68" i="36"/>
  <c r="BF83" i="36"/>
  <c r="CP84" i="53"/>
  <c r="AH81" i="36"/>
  <c r="BR82" i="36"/>
  <c r="BR69" i="37"/>
  <c r="BR69" i="36" s="1"/>
  <c r="CP70" i="37"/>
  <c r="J70" i="36"/>
  <c r="CD77" i="36"/>
  <c r="V76" i="36"/>
  <c r="AO79" i="36"/>
  <c r="BR81" i="36"/>
  <c r="J81" i="36"/>
  <c r="CP81" i="37"/>
  <c r="AT84" i="36"/>
  <c r="CP81" i="54"/>
  <c r="Q69" i="54"/>
  <c r="CL85" i="37"/>
  <c r="F85" i="36"/>
  <c r="CP79" i="53"/>
  <c r="W84" i="36"/>
  <c r="BZ70" i="36"/>
  <c r="BS72" i="53"/>
  <c r="BS89" i="53" s="1"/>
  <c r="BS91" i="53" s="1"/>
  <c r="CC87" i="54"/>
  <c r="CK68" i="53"/>
  <c r="AD72" i="53"/>
  <c r="CO85" i="54"/>
  <c r="U87" i="54"/>
  <c r="CC80" i="36"/>
  <c r="CO68" i="53"/>
  <c r="BQ87" i="53"/>
  <c r="BQ89" i="53" s="1"/>
  <c r="BQ91" i="53" s="1"/>
  <c r="AN87" i="54"/>
  <c r="BQ80" i="36"/>
  <c r="E69" i="53"/>
  <c r="E72" i="53" s="1"/>
  <c r="Q75" i="36"/>
  <c r="Q87" i="37"/>
  <c r="BY69" i="53"/>
  <c r="BY72" i="53" s="1"/>
  <c r="AO76" i="36"/>
  <c r="CK70" i="37"/>
  <c r="E70" i="36"/>
  <c r="CK76" i="53"/>
  <c r="CU76" i="53" s="1"/>
  <c r="AC75" i="36"/>
  <c r="AC87" i="37"/>
  <c r="AT70" i="36"/>
  <c r="CU78" i="54"/>
  <c r="BR68" i="36"/>
  <c r="CP79" i="37"/>
  <c r="J79" i="36"/>
  <c r="AH72" i="54"/>
  <c r="J77" i="36"/>
  <c r="CP77" i="37"/>
  <c r="AO80" i="36"/>
  <c r="BM87" i="54"/>
  <c r="E69" i="54"/>
  <c r="E72" i="54" s="1"/>
  <c r="CK82" i="54"/>
  <c r="V87" i="54"/>
  <c r="BR87" i="53"/>
  <c r="J87" i="53"/>
  <c r="J96" i="53" s="1"/>
  <c r="CP75" i="53"/>
  <c r="AH84" i="36"/>
  <c r="BR70" i="36"/>
  <c r="R68" i="36"/>
  <c r="Q84" i="36"/>
  <c r="CO79" i="54"/>
  <c r="CC72" i="54"/>
  <c r="W75" i="36"/>
  <c r="W87" i="37"/>
  <c r="BB87" i="53"/>
  <c r="V68" i="36"/>
  <c r="W87" i="53"/>
  <c r="F69" i="54"/>
  <c r="CL69" i="54" s="1"/>
  <c r="CL82" i="54"/>
  <c r="AD75" i="36"/>
  <c r="AD87" i="37"/>
  <c r="AD96" i="37" s="1"/>
  <c r="AB75" i="36"/>
  <c r="AB87" i="37"/>
  <c r="AS75" i="36"/>
  <c r="AS87" i="37"/>
  <c r="AS96" i="37" s="1"/>
  <c r="AZ78" i="36"/>
  <c r="BS77" i="36"/>
  <c r="CL79" i="53"/>
  <c r="CV79" i="53" s="1"/>
  <c r="BN76" i="36"/>
  <c r="CL70" i="54"/>
  <c r="CV70" i="54" s="1"/>
  <c r="AD68" i="36"/>
  <c r="AD72" i="36" s="1"/>
  <c r="AD72" i="37"/>
  <c r="CL85" i="54"/>
  <c r="CV85" i="54" s="1"/>
  <c r="AI82" i="36"/>
  <c r="AI69" i="37"/>
  <c r="AI69" i="36" s="1"/>
  <c r="BG82" i="36"/>
  <c r="BG69" i="37"/>
  <c r="BG69" i="36" s="1"/>
  <c r="CL81" i="54"/>
  <c r="BB75" i="36"/>
  <c r="BB87" i="37"/>
  <c r="I70" i="36"/>
  <c r="CO70" i="37"/>
  <c r="D70" i="36"/>
  <c r="CJ70" i="37"/>
  <c r="BL87" i="37"/>
  <c r="BL89" i="37" s="1"/>
  <c r="BL91" i="37" s="1"/>
  <c r="BL75" i="36"/>
  <c r="I87" i="53"/>
  <c r="CO75" i="53"/>
  <c r="AN94" i="54"/>
  <c r="AN95" i="54"/>
  <c r="BQ75" i="36"/>
  <c r="BQ87" i="37"/>
  <c r="AN75" i="36"/>
  <c r="AN87" i="37"/>
  <c r="P87" i="37"/>
  <c r="P75" i="36"/>
  <c r="CJ81" i="54"/>
  <c r="BX77" i="36"/>
  <c r="AN70" i="36"/>
  <c r="AS78" i="36"/>
  <c r="U80" i="36"/>
  <c r="AS83" i="36"/>
  <c r="BA77" i="36"/>
  <c r="R81" i="36"/>
  <c r="BE87" i="54"/>
  <c r="BM87" i="53"/>
  <c r="BY68" i="36"/>
  <c r="CK80" i="37"/>
  <c r="E80" i="36"/>
  <c r="CD95" i="53"/>
  <c r="CD94" i="53"/>
  <c r="AO78" i="36"/>
  <c r="BM72" i="54"/>
  <c r="AC80" i="36"/>
  <c r="AO87" i="54"/>
  <c r="AH69" i="37"/>
  <c r="AH69" i="36" s="1"/>
  <c r="AH82" i="36"/>
  <c r="AC85" i="36"/>
  <c r="CD75" i="36"/>
  <c r="CD87" i="37"/>
  <c r="CK78" i="53"/>
  <c r="Q70" i="36"/>
  <c r="CD87" i="54"/>
  <c r="BR75" i="36"/>
  <c r="BR87" i="37"/>
  <c r="J82" i="36"/>
  <c r="CP82" i="37"/>
  <c r="J69" i="37"/>
  <c r="AT87" i="54"/>
  <c r="CP82" i="53"/>
  <c r="J69" i="53"/>
  <c r="CP69" i="53" s="1"/>
  <c r="BF96" i="54"/>
  <c r="BF89" i="54"/>
  <c r="BF91" i="54" s="1"/>
  <c r="BF93" i="54" s="1"/>
  <c r="CP84" i="54"/>
  <c r="AH87" i="53"/>
  <c r="CK81" i="54"/>
  <c r="BF82" i="36"/>
  <c r="BF69" i="37"/>
  <c r="BF69" i="36" s="1"/>
  <c r="J83" i="36"/>
  <c r="CP83" i="37"/>
  <c r="AH87" i="54"/>
  <c r="E87" i="53"/>
  <c r="CK75" i="53"/>
  <c r="AC76" i="36"/>
  <c r="CK79" i="54"/>
  <c r="CP85" i="53"/>
  <c r="AH78" i="36"/>
  <c r="AP85" i="36"/>
  <c r="AU85" i="36"/>
  <c r="BA68" i="36"/>
  <c r="CO83" i="53"/>
  <c r="CO70" i="54"/>
  <c r="AU83" i="36"/>
  <c r="BN80" i="36"/>
  <c r="P70" i="36"/>
  <c r="BZ76" i="36"/>
  <c r="BX87" i="54"/>
  <c r="AU95" i="53"/>
  <c r="AU94" i="53"/>
  <c r="R75" i="36"/>
  <c r="R87" i="37"/>
  <c r="R96" i="37" s="1"/>
  <c r="BZ84" i="36"/>
  <c r="CQ81" i="53"/>
  <c r="BG81" i="36"/>
  <c r="K76" i="36"/>
  <c r="CQ76" i="37"/>
  <c r="CQ76" i="36" s="1"/>
  <c r="CL68" i="37"/>
  <c r="F68" i="36"/>
  <c r="R72" i="54"/>
  <c r="AI84" i="36"/>
  <c r="AU77" i="36"/>
  <c r="BN81" i="36"/>
  <c r="F69" i="37"/>
  <c r="F72" i="37" s="1"/>
  <c r="F82" i="36"/>
  <c r="CL82" i="37"/>
  <c r="BS75" i="36"/>
  <c r="BS87" i="37"/>
  <c r="CQ84" i="54"/>
  <c r="BN87" i="53"/>
  <c r="BN89" i="53" s="1"/>
  <c r="BN91" i="53" s="1"/>
  <c r="F87" i="53"/>
  <c r="CL75" i="53"/>
  <c r="AD76" i="36"/>
  <c r="CL84" i="54"/>
  <c r="BG77" i="36"/>
  <c r="BN84" i="36"/>
  <c r="CL78" i="37"/>
  <c r="F78" i="36"/>
  <c r="BS76" i="36"/>
  <c r="BZ78" i="36"/>
  <c r="R80" i="36"/>
  <c r="BG87" i="37"/>
  <c r="BG75" i="36"/>
  <c r="BG78" i="36"/>
  <c r="CE84" i="36"/>
  <c r="CQ83" i="54"/>
  <c r="CQ68" i="37"/>
  <c r="K68" i="36"/>
  <c r="CE70" i="36"/>
  <c r="CQ81" i="37"/>
  <c r="K81" i="36"/>
  <c r="BS80" i="36"/>
  <c r="AD72" i="54"/>
  <c r="BZ68" i="36"/>
  <c r="CO79" i="37"/>
  <c r="I79" i="36"/>
  <c r="CJ77" i="53"/>
  <c r="CT77" i="53" s="1"/>
  <c r="I80" i="36"/>
  <c r="CO80" i="37"/>
  <c r="CO85" i="53"/>
  <c r="BE76" i="36"/>
  <c r="U84" i="36"/>
  <c r="AN79" i="36"/>
  <c r="AG83" i="36"/>
  <c r="I81" i="36"/>
  <c r="CO81" i="37"/>
  <c r="AB87" i="54"/>
  <c r="AN81" i="36"/>
  <c r="AS76" i="36"/>
  <c r="P87" i="53"/>
  <c r="AN85" i="36"/>
  <c r="AS80" i="36"/>
  <c r="BQ79" i="36"/>
  <c r="D75" i="36"/>
  <c r="CJ75" i="37"/>
  <c r="D87" i="37"/>
  <c r="CJ70" i="54"/>
  <c r="CT70" i="54" s="1"/>
  <c r="BX87" i="37"/>
  <c r="BX96" i="37" s="1"/>
  <c r="BX75" i="36"/>
  <c r="P79" i="36"/>
  <c r="CJ85" i="54"/>
  <c r="CT85" i="54" s="1"/>
  <c r="BL72" i="53"/>
  <c r="CJ85" i="53"/>
  <c r="AN84" i="36"/>
  <c r="P72" i="53"/>
  <c r="AN78" i="36"/>
  <c r="AS82" i="36"/>
  <c r="AS69" i="37"/>
  <c r="AS69" i="36" s="1"/>
  <c r="AP78" i="36"/>
  <c r="AU84" i="36"/>
  <c r="BM70" i="36"/>
  <c r="AO85" i="36"/>
  <c r="BM72" i="53"/>
  <c r="CK79" i="53"/>
  <c r="Q77" i="36"/>
  <c r="BA84" i="36"/>
  <c r="CK80" i="53"/>
  <c r="BY80" i="36"/>
  <c r="E68" i="36"/>
  <c r="CK68" i="37"/>
  <c r="BR80" i="36"/>
  <c r="CP84" i="37"/>
  <c r="CP84" i="36" s="1"/>
  <c r="J84" i="36"/>
  <c r="BF72" i="53"/>
  <c r="AH85" i="36"/>
  <c r="AT81" i="36"/>
  <c r="E87" i="54"/>
  <c r="CK75" i="54"/>
  <c r="BF80" i="36"/>
  <c r="BY81" i="36"/>
  <c r="Q80" i="36"/>
  <c r="AT80" i="36"/>
  <c r="CP77" i="54"/>
  <c r="CD68" i="36"/>
  <c r="CD72" i="37"/>
  <c r="V78" i="36"/>
  <c r="CQ84" i="53"/>
  <c r="BB78" i="36"/>
  <c r="P82" i="36"/>
  <c r="P69" i="37"/>
  <c r="P69" i="36" s="1"/>
  <c r="CK81" i="53"/>
  <c r="AG87" i="54"/>
  <c r="W72" i="54"/>
  <c r="BB72" i="53"/>
  <c r="CL81" i="37"/>
  <c r="F81" i="36"/>
  <c r="CL79" i="54"/>
  <c r="CV79" i="54" s="1"/>
  <c r="I84" i="36"/>
  <c r="CO84" i="37"/>
  <c r="AB82" i="36"/>
  <c r="AB69" i="37"/>
  <c r="AB69" i="36" s="1"/>
  <c r="U87" i="37"/>
  <c r="U75" i="36"/>
  <c r="CQ79" i="37"/>
  <c r="CQ79" i="36" s="1"/>
  <c r="K79" i="36"/>
  <c r="CL83" i="53"/>
  <c r="BB96" i="54"/>
  <c r="K75" i="36"/>
  <c r="CQ75" i="37"/>
  <c r="K87" i="37"/>
  <c r="BG96" i="53"/>
  <c r="I69" i="53"/>
  <c r="CO69" i="53" s="1"/>
  <c r="CO82" i="53"/>
  <c r="CT78" i="53"/>
  <c r="AG95" i="54"/>
  <c r="D87" i="53"/>
  <c r="CJ75" i="53"/>
  <c r="CO80" i="53"/>
  <c r="BX87" i="53"/>
  <c r="AB79" i="36"/>
  <c r="BQ87" i="54"/>
  <c r="I69" i="54"/>
  <c r="CO69" i="54" s="1"/>
  <c r="CO82" i="54"/>
  <c r="D87" i="54"/>
  <c r="CJ75" i="54"/>
  <c r="CJ76" i="53"/>
  <c r="CT76" i="53" s="1"/>
  <c r="AB81" i="36"/>
  <c r="AS81" i="36"/>
  <c r="CJ80" i="53"/>
  <c r="AB85" i="36"/>
  <c r="AS85" i="36"/>
  <c r="CC87" i="53"/>
  <c r="D85" i="36"/>
  <c r="CJ85" i="37"/>
  <c r="BL76" i="36"/>
  <c r="CJ79" i="37"/>
  <c r="D79" i="36"/>
  <c r="CJ78" i="54"/>
  <c r="CJ79" i="53"/>
  <c r="CJ81" i="53"/>
  <c r="AB78" i="36"/>
  <c r="CP79" i="54"/>
  <c r="U85" i="36"/>
  <c r="CL68" i="54"/>
  <c r="BB69" i="37"/>
  <c r="BB69" i="36" s="1"/>
  <c r="BB82" i="36"/>
  <c r="BA87" i="37"/>
  <c r="BA75" i="36"/>
  <c r="Q87" i="53"/>
  <c r="AC69" i="37"/>
  <c r="AC69" i="36" s="1"/>
  <c r="AC82" i="36"/>
  <c r="AH68" i="36"/>
  <c r="BY69" i="37"/>
  <c r="BY82" i="36"/>
  <c r="Q69" i="37"/>
  <c r="Q69" i="36" s="1"/>
  <c r="Q82" i="36"/>
  <c r="AO75" i="36"/>
  <c r="AO87" i="37"/>
  <c r="CP80" i="53"/>
  <c r="CK70" i="53"/>
  <c r="CU70" i="53" s="1"/>
  <c r="Q85" i="36"/>
  <c r="V69" i="37"/>
  <c r="V69" i="36" s="1"/>
  <c r="V82" i="36"/>
  <c r="BM77" i="36"/>
  <c r="E81" i="36"/>
  <c r="CK81" i="37"/>
  <c r="CD78" i="36"/>
  <c r="V85" i="36"/>
  <c r="AT78" i="36"/>
  <c r="CP82" i="54"/>
  <c r="J69" i="54"/>
  <c r="CP69" i="54" s="1"/>
  <c r="CD87" i="53"/>
  <c r="V87" i="53"/>
  <c r="AT76" i="36"/>
  <c r="BY87" i="37"/>
  <c r="BY75" i="36"/>
  <c r="Q79" i="36"/>
  <c r="CP83" i="53"/>
  <c r="AT68" i="36"/>
  <c r="AT72" i="53"/>
  <c r="CD85" i="36"/>
  <c r="V84" i="36"/>
  <c r="Q83" i="36"/>
  <c r="BZ79" i="36"/>
  <c r="CO68" i="54"/>
  <c r="CJ68" i="53"/>
  <c r="AO72" i="53"/>
  <c r="CL84" i="37"/>
  <c r="F84" i="36"/>
  <c r="AS87" i="54"/>
  <c r="AZ72" i="53"/>
  <c r="BZ87" i="37"/>
  <c r="BZ82" i="36"/>
  <c r="BZ69" i="37"/>
  <c r="R76" i="36"/>
  <c r="AS72" i="54"/>
  <c r="AI95" i="53"/>
  <c r="AI94" i="53"/>
  <c r="CQ83" i="53"/>
  <c r="AZ83" i="36"/>
  <c r="BL87" i="53"/>
  <c r="CC68" i="36"/>
  <c r="AS68" i="36"/>
  <c r="AP94" i="53"/>
  <c r="AP95" i="53"/>
  <c r="W87" i="54"/>
  <c r="W96" i="54" s="1"/>
  <c r="CL82" i="53"/>
  <c r="F69" i="53"/>
  <c r="CL69" i="53" s="1"/>
  <c r="CV69" i="53" s="1"/>
  <c r="BG68" i="36"/>
  <c r="CL81" i="53"/>
  <c r="AI87" i="53"/>
  <c r="BN82" i="36"/>
  <c r="BN69" i="37"/>
  <c r="BN69" i="36" s="1"/>
  <c r="F83" i="36"/>
  <c r="CL83" i="37"/>
  <c r="W70" i="36"/>
  <c r="BN77" i="36"/>
  <c r="CL80" i="37"/>
  <c r="F80" i="36"/>
  <c r="BS68" i="36"/>
  <c r="BS72" i="37"/>
  <c r="BG85" i="36"/>
  <c r="K82" i="36"/>
  <c r="CQ82" i="37"/>
  <c r="K69" i="37"/>
  <c r="K72" i="37" s="1"/>
  <c r="CQ77" i="54"/>
  <c r="CQ77" i="53"/>
  <c r="CV77" i="53" s="1"/>
  <c r="CQ81" i="54"/>
  <c r="CE81" i="36"/>
  <c r="K77" i="36"/>
  <c r="CQ77" i="37"/>
  <c r="AI85" i="36"/>
  <c r="K85" i="36"/>
  <c r="CQ85" i="37"/>
  <c r="AI87" i="54"/>
  <c r="E84" i="36"/>
  <c r="CK84" i="37"/>
  <c r="CL78" i="53"/>
  <c r="CO81" i="54"/>
  <c r="AS87" i="53"/>
  <c r="CC87" i="37"/>
  <c r="CC75" i="36"/>
  <c r="I83" i="36"/>
  <c r="CO83" i="37"/>
  <c r="CJ84" i="53"/>
  <c r="J76" i="36"/>
  <c r="CP76" i="37"/>
  <c r="CP76" i="36" s="1"/>
  <c r="AP69" i="37"/>
  <c r="AP69" i="36" s="1"/>
  <c r="AP82" i="36"/>
  <c r="AN77" i="36"/>
  <c r="BS85" i="36"/>
  <c r="CL80" i="53"/>
  <c r="AD85" i="36"/>
  <c r="BN87" i="54"/>
  <c r="CL83" i="54"/>
  <c r="CV83" i="54" s="1"/>
  <c r="BB84" i="36"/>
  <c r="W85" i="36"/>
  <c r="BZ77" i="36"/>
  <c r="R85" i="36"/>
  <c r="AI72" i="54"/>
  <c r="BB81" i="36"/>
  <c r="AU87" i="53"/>
  <c r="AD87" i="54"/>
  <c r="CE82" i="36"/>
  <c r="CE69" i="37"/>
  <c r="BN87" i="37"/>
  <c r="BN75" i="36"/>
  <c r="F76" i="36"/>
  <c r="CL76" i="37"/>
  <c r="BS84" i="36"/>
  <c r="CE85" i="36"/>
  <c r="K70" i="36"/>
  <c r="CQ70" i="37"/>
  <c r="CE76" i="36"/>
  <c r="CE87" i="54"/>
  <c r="CQ68" i="54"/>
  <c r="CQ72" i="54" s="1"/>
  <c r="K72" i="54"/>
  <c r="CQ75" i="53"/>
  <c r="K87" i="53"/>
  <c r="AI79" i="36"/>
  <c r="AI83" i="36"/>
  <c r="U78" i="36"/>
  <c r="AZ82" i="36"/>
  <c r="AZ69" i="37"/>
  <c r="AZ69" i="36" s="1"/>
  <c r="CO78" i="54"/>
  <c r="BQ77" i="36"/>
  <c r="I76" i="36"/>
  <c r="CO76" i="37"/>
  <c r="CO81" i="53"/>
  <c r="AS79" i="36"/>
  <c r="AG72" i="53"/>
  <c r="AS72" i="53"/>
  <c r="BX78" i="36"/>
  <c r="BQ68" i="36"/>
  <c r="CJ82" i="53"/>
  <c r="CT82" i="53" s="1"/>
  <c r="D69" i="53"/>
  <c r="AB83" i="36"/>
  <c r="U72" i="53"/>
  <c r="BX69" i="37"/>
  <c r="BX69" i="36" s="1"/>
  <c r="BX82" i="36"/>
  <c r="AB68" i="36"/>
  <c r="AB72" i="37"/>
  <c r="P72" i="54"/>
  <c r="U87" i="53"/>
  <c r="AG70" i="36"/>
  <c r="AB72" i="53"/>
  <c r="AZ84" i="36"/>
  <c r="CJ68" i="37"/>
  <c r="D68" i="36"/>
  <c r="AZ87" i="54"/>
  <c r="AG82" i="36"/>
  <c r="AG69" i="37"/>
  <c r="AG69" i="36" s="1"/>
  <c r="BX81" i="36"/>
  <c r="P81" i="36"/>
  <c r="CJ76" i="54"/>
  <c r="CC69" i="37"/>
  <c r="CC69" i="36" s="1"/>
  <c r="CC82" i="36"/>
  <c r="CJ83" i="53"/>
  <c r="CT83" i="53" s="1"/>
  <c r="AB70" i="36"/>
  <c r="P87" i="54"/>
  <c r="CC78" i="36"/>
  <c r="AT75" i="36"/>
  <c r="AT87" i="37"/>
  <c r="AT96" i="37" s="1"/>
  <c r="BS79" i="36"/>
  <c r="BZ80" i="36"/>
  <c r="CO77" i="54"/>
  <c r="AC87" i="53"/>
  <c r="BA81" i="36"/>
  <c r="BA72" i="54"/>
  <c r="BR79" i="36"/>
  <c r="CK85" i="53"/>
  <c r="Q76" i="36"/>
  <c r="J80" i="36"/>
  <c r="CP80" i="37"/>
  <c r="CP80" i="36" s="1"/>
  <c r="BM84" i="36"/>
  <c r="CK82" i="37"/>
  <c r="E82" i="36"/>
  <c r="E69" i="37"/>
  <c r="CK76" i="54"/>
  <c r="CU76" i="54" s="1"/>
  <c r="AO84" i="36"/>
  <c r="BA87" i="54"/>
  <c r="BA72" i="53"/>
  <c r="BY76" i="36"/>
  <c r="E87" i="37"/>
  <c r="CK75" i="37"/>
  <c r="E75" i="36"/>
  <c r="CD72" i="54"/>
  <c r="AO87" i="53"/>
  <c r="BM69" i="37"/>
  <c r="BM82" i="36"/>
  <c r="AT77" i="36"/>
  <c r="BR78" i="36"/>
  <c r="J68" i="36"/>
  <c r="CP68" i="37"/>
  <c r="CP68" i="53"/>
  <c r="J72" i="53"/>
  <c r="AH75" i="36"/>
  <c r="AH87" i="37"/>
  <c r="BR72" i="53"/>
  <c r="AT69" i="37"/>
  <c r="AT82" i="36"/>
  <c r="CP68" i="54"/>
  <c r="J72" i="54"/>
  <c r="BM85" i="36"/>
  <c r="CK76" i="37"/>
  <c r="E76" i="36"/>
  <c r="AO72" i="54"/>
  <c r="CP81" i="53"/>
  <c r="AH83" i="36"/>
  <c r="Q72" i="54"/>
  <c r="AT87" i="53"/>
  <c r="BR85" i="36"/>
  <c r="J85" i="36"/>
  <c r="CP85" i="37"/>
  <c r="CP85" i="36" s="1"/>
  <c r="BG72" i="53"/>
  <c r="BG89" i="53" s="1"/>
  <c r="BG91" i="53" s="1"/>
  <c r="BG93" i="53" s="1"/>
  <c r="BA85" i="36"/>
  <c r="BZ87" i="54"/>
  <c r="CL76" i="53"/>
  <c r="CV76" i="53" s="1"/>
  <c r="Q68" i="36"/>
  <c r="Q72" i="37"/>
  <c r="R84" i="36"/>
  <c r="BE68" i="36"/>
  <c r="BY87" i="54"/>
  <c r="BG72" i="54"/>
  <c r="BZ87" i="53"/>
  <c r="AD81" i="36"/>
  <c r="AP77" i="36"/>
  <c r="BL82" i="36"/>
  <c r="CL78" i="54"/>
  <c r="AU68" i="36"/>
  <c r="AU72" i="37"/>
  <c r="AU70" i="36"/>
  <c r="BS78" i="36"/>
  <c r="AP87" i="54"/>
  <c r="BN79" i="36"/>
  <c r="F79" i="36"/>
  <c r="CL79" i="37"/>
  <c r="R78" i="36"/>
  <c r="AU72" i="54"/>
  <c r="AP87" i="37"/>
  <c r="AP96" i="37" s="1"/>
  <c r="AP75" i="36"/>
  <c r="CE77" i="36"/>
  <c r="W95" i="53"/>
  <c r="W94" i="53"/>
  <c r="BN78" i="36"/>
  <c r="CQ78" i="54"/>
  <c r="AD87" i="53"/>
  <c r="BB85" i="36"/>
  <c r="BZ95" i="54"/>
  <c r="BZ94" i="54"/>
  <c r="AU78" i="36"/>
  <c r="BB70" i="36"/>
  <c r="W69" i="37"/>
  <c r="W69" i="36" s="1"/>
  <c r="W82" i="36"/>
  <c r="CQ80" i="37"/>
  <c r="K80" i="36"/>
  <c r="BS87" i="54"/>
  <c r="CQ75" i="54"/>
  <c r="K87" i="54"/>
  <c r="CQ85" i="53"/>
  <c r="BG70" i="36"/>
  <c r="AI75" i="36"/>
  <c r="AI87" i="37"/>
  <c r="AI96" i="37" s="1"/>
  <c r="CE72" i="53"/>
  <c r="AZ79" i="36"/>
  <c r="I75" i="36"/>
  <c r="I87" i="37"/>
  <c r="I96" i="37" s="1"/>
  <c r="CO75" i="37"/>
  <c r="U81" i="36"/>
  <c r="AB77" i="36"/>
  <c r="CO76" i="54"/>
  <c r="U82" i="36"/>
  <c r="U69" i="37"/>
  <c r="U69" i="36" s="1"/>
  <c r="I78" i="36"/>
  <c r="CO78" i="37"/>
  <c r="CJ70" i="53"/>
  <c r="CT70" i="53" s="1"/>
  <c r="CO84" i="53"/>
  <c r="CT84" i="53" s="1"/>
  <c r="U68" i="36"/>
  <c r="BL79" i="36"/>
  <c r="BX80" i="36"/>
  <c r="CJ68" i="54"/>
  <c r="CC79" i="36"/>
  <c r="BX84" i="36"/>
  <c r="P84" i="36"/>
  <c r="CJ77" i="54"/>
  <c r="BQ69" i="37"/>
  <c r="BQ82" i="36"/>
  <c r="AG85" i="36"/>
  <c r="AZ70" i="36"/>
  <c r="BX79" i="36"/>
  <c r="P83" i="36"/>
  <c r="AZ72" i="54"/>
  <c r="CJ82" i="54"/>
  <c r="CT82" i="54" s="1"/>
  <c r="D69" i="54"/>
  <c r="CC85" i="36"/>
  <c r="AZ87" i="53"/>
  <c r="BX85" i="36"/>
  <c r="P77" i="36"/>
  <c r="BL72" i="54"/>
  <c r="CJ80" i="54"/>
  <c r="CT80" i="54" s="1"/>
  <c r="CC70" i="36"/>
  <c r="E83" i="36"/>
  <c r="CK83" i="37"/>
  <c r="CL85" i="53"/>
  <c r="AO77" i="36"/>
  <c r="AT79" i="36"/>
  <c r="BY78" i="36"/>
  <c r="BM79" i="36"/>
  <c r="CK84" i="53"/>
  <c r="CU84" i="53" s="1"/>
  <c r="AC84" i="36"/>
  <c r="AH77" i="36"/>
  <c r="BM76" i="36"/>
  <c r="E77" i="36"/>
  <c r="CK77" i="37"/>
  <c r="CK84" i="54"/>
  <c r="CU84" i="54" s="1"/>
  <c r="AT72" i="54"/>
  <c r="BA70" i="36"/>
  <c r="V72" i="53"/>
  <c r="AT83" i="36"/>
  <c r="BR87" i="54"/>
  <c r="BR89" i="54" s="1"/>
  <c r="BR91" i="54" s="1"/>
  <c r="CP70" i="54"/>
  <c r="CU70" i="54" s="1"/>
  <c r="BR84" i="36"/>
  <c r="CP75" i="37"/>
  <c r="J75" i="36"/>
  <c r="J87" i="37"/>
  <c r="CD70" i="36"/>
  <c r="V83" i="36"/>
  <c r="CP77" i="53"/>
  <c r="AH79" i="36"/>
  <c r="BA83" i="36"/>
  <c r="CK85" i="37"/>
  <c r="E85" i="36"/>
  <c r="CD80" i="36"/>
  <c r="CK85" i="54"/>
  <c r="CU85" i="54" s="1"/>
  <c r="BF68" i="36"/>
  <c r="BX68" i="36"/>
  <c r="BX72" i="37"/>
  <c r="BY85" i="36"/>
  <c r="CO85" i="37"/>
  <c r="I85" i="36"/>
  <c r="AC72" i="53"/>
  <c r="AC72" i="54"/>
  <c r="AP68" i="36"/>
  <c r="AG87" i="53"/>
  <c r="AC79" i="36"/>
  <c r="CO79" i="53"/>
  <c r="CQ80" i="53"/>
  <c r="CO84" i="54"/>
  <c r="CL70" i="53"/>
  <c r="CO75" i="54"/>
  <c r="I87" i="54"/>
  <c r="CL77" i="37"/>
  <c r="F77" i="36"/>
  <c r="BL69" i="36"/>
  <c r="CV78" i="53" l="1"/>
  <c r="V94" i="54"/>
  <c r="CU79" i="53"/>
  <c r="CV78" i="54"/>
  <c r="AB72" i="36"/>
  <c r="AN95" i="53"/>
  <c r="BE72" i="36"/>
  <c r="BE89" i="36" s="1"/>
  <c r="BE91" i="36" s="1"/>
  <c r="BE93" i="36" s="1"/>
  <c r="CV70" i="53"/>
  <c r="R72" i="37"/>
  <c r="BS89" i="54"/>
  <c r="BS91" i="54" s="1"/>
  <c r="CQ70" i="36"/>
  <c r="CU80" i="53"/>
  <c r="R72" i="36"/>
  <c r="CP72" i="53"/>
  <c r="BG72" i="37"/>
  <c r="BG94" i="37" s="1"/>
  <c r="BB89" i="54"/>
  <c r="BB91" i="54" s="1"/>
  <c r="BB93" i="54" s="1"/>
  <c r="BB95" i="54"/>
  <c r="K72" i="53"/>
  <c r="BN89" i="54"/>
  <c r="BN91" i="54" s="1"/>
  <c r="BF72" i="36"/>
  <c r="BF95" i="36" s="1"/>
  <c r="BE72" i="37"/>
  <c r="BZ87" i="36"/>
  <c r="CT85" i="53"/>
  <c r="CV82" i="54"/>
  <c r="CV83" i="53"/>
  <c r="BE87" i="36"/>
  <c r="BE96" i="36" s="1"/>
  <c r="BS89" i="37"/>
  <c r="BS91" i="37" s="1"/>
  <c r="BY69" i="36"/>
  <c r="BY72" i="36" s="1"/>
  <c r="Q72" i="36"/>
  <c r="CU85" i="53"/>
  <c r="CT76" i="54"/>
  <c r="BY87" i="53"/>
  <c r="BA72" i="37"/>
  <c r="CK82" i="53"/>
  <c r="CK87" i="53" s="1"/>
  <c r="CO82" i="36"/>
  <c r="CO78" i="36"/>
  <c r="AP72" i="37"/>
  <c r="AP87" i="36"/>
  <c r="CP72" i="54"/>
  <c r="CP95" i="54" s="1"/>
  <c r="AS72" i="36"/>
  <c r="BL87" i="36"/>
  <c r="CO85" i="36"/>
  <c r="BF72" i="37"/>
  <c r="CT81" i="53"/>
  <c r="BX72" i="36"/>
  <c r="BL89" i="53"/>
  <c r="BL91" i="53" s="1"/>
  <c r="CO72" i="54"/>
  <c r="CO95" i="54" s="1"/>
  <c r="AN72" i="36"/>
  <c r="F72" i="54"/>
  <c r="CJ69" i="54"/>
  <c r="CT69" i="54" s="1"/>
  <c r="D72" i="54"/>
  <c r="BQ69" i="36"/>
  <c r="BQ72" i="37"/>
  <c r="BQ89" i="37" s="1"/>
  <c r="BQ91" i="37" s="1"/>
  <c r="AT69" i="36"/>
  <c r="AT72" i="37"/>
  <c r="AT89" i="37" s="1"/>
  <c r="AT91" i="37" s="1"/>
  <c r="AT93" i="37" s="1"/>
  <c r="BM69" i="36"/>
  <c r="BM72" i="37"/>
  <c r="CJ69" i="53"/>
  <c r="CT69" i="53" s="1"/>
  <c r="D72" i="53"/>
  <c r="BQ72" i="36"/>
  <c r="CE69" i="36"/>
  <c r="CE72" i="36" s="1"/>
  <c r="CE72" i="37"/>
  <c r="BR89" i="53"/>
  <c r="BR91" i="53" s="1"/>
  <c r="BM89" i="54"/>
  <c r="BM91" i="54" s="1"/>
  <c r="CO72" i="53"/>
  <c r="CO95" i="53" s="1"/>
  <c r="AC72" i="36"/>
  <c r="AC94" i="36" s="1"/>
  <c r="BF94" i="36"/>
  <c r="CU83" i="37"/>
  <c r="CK83" i="36"/>
  <c r="AP96" i="36"/>
  <c r="BZ96" i="53"/>
  <c r="BZ89" i="53"/>
  <c r="BZ91" i="53" s="1"/>
  <c r="BZ93" i="53" s="1"/>
  <c r="CP68" i="36"/>
  <c r="U94" i="53"/>
  <c r="U95" i="53"/>
  <c r="AI96" i="54"/>
  <c r="AI89" i="54"/>
  <c r="AI91" i="54" s="1"/>
  <c r="AI93" i="54" s="1"/>
  <c r="AI89" i="53"/>
  <c r="AI91" i="53" s="1"/>
  <c r="AI93" i="53" s="1"/>
  <c r="AI96" i="53"/>
  <c r="AZ95" i="53"/>
  <c r="AZ94" i="53"/>
  <c r="Q89" i="53"/>
  <c r="Q91" i="53" s="1"/>
  <c r="Q93" i="53" s="1"/>
  <c r="Q96" i="53"/>
  <c r="CJ85" i="36"/>
  <c r="CT85" i="37"/>
  <c r="BF94" i="53"/>
  <c r="BF95" i="53"/>
  <c r="CJ75" i="36"/>
  <c r="CT75" i="37"/>
  <c r="CJ87" i="37"/>
  <c r="AB89" i="54"/>
  <c r="AB91" i="54" s="1"/>
  <c r="AB93" i="54" s="1"/>
  <c r="AB96" i="54"/>
  <c r="CO80" i="36"/>
  <c r="CL78" i="36"/>
  <c r="CV78" i="37"/>
  <c r="CV78" i="36" s="1"/>
  <c r="CP83" i="36"/>
  <c r="BR87" i="36"/>
  <c r="CU80" i="37"/>
  <c r="CU80" i="36" s="1"/>
  <c r="CK80" i="36"/>
  <c r="AN96" i="37"/>
  <c r="BB96" i="37"/>
  <c r="AD89" i="37"/>
  <c r="AD91" i="37" s="1"/>
  <c r="AD93" i="37" s="1"/>
  <c r="AD95" i="37"/>
  <c r="AD94" i="37"/>
  <c r="AS87" i="36"/>
  <c r="AH95" i="54"/>
  <c r="AH94" i="54"/>
  <c r="AC87" i="36"/>
  <c r="Q96" i="37"/>
  <c r="Q89" i="37"/>
  <c r="Q91" i="37" s="1"/>
  <c r="Q93" i="37" s="1"/>
  <c r="I89" i="37"/>
  <c r="I91" i="37" s="1"/>
  <c r="I93" i="37" s="1"/>
  <c r="I95" i="37"/>
  <c r="I94" i="37"/>
  <c r="CT77" i="37"/>
  <c r="CJ77" i="36"/>
  <c r="BG96" i="54"/>
  <c r="BG89" i="54"/>
  <c r="BG91" i="54" s="1"/>
  <c r="BG93" i="54" s="1"/>
  <c r="CE94" i="37"/>
  <c r="CE95" i="37"/>
  <c r="AU87" i="36"/>
  <c r="CT84" i="37"/>
  <c r="CJ84" i="36"/>
  <c r="BX95" i="53"/>
  <c r="BX94" i="53"/>
  <c r="V96" i="37"/>
  <c r="CP78" i="36"/>
  <c r="CT83" i="37"/>
  <c r="CT83" i="36" s="1"/>
  <c r="CJ83" i="36"/>
  <c r="AN96" i="53"/>
  <c r="AN89" i="53"/>
  <c r="AN91" i="53" s="1"/>
  <c r="AN93" i="53" s="1"/>
  <c r="F87" i="36"/>
  <c r="AC94" i="54"/>
  <c r="AC95" i="54"/>
  <c r="Q94" i="54"/>
  <c r="Q95" i="54"/>
  <c r="E87" i="36"/>
  <c r="E69" i="36"/>
  <c r="E72" i="36" s="1"/>
  <c r="CK69" i="37"/>
  <c r="AT87" i="36"/>
  <c r="AB94" i="53"/>
  <c r="AB95" i="53"/>
  <c r="AG95" i="53"/>
  <c r="AG94" i="53"/>
  <c r="CE96" i="54"/>
  <c r="CE89" i="54"/>
  <c r="CE91" i="54" s="1"/>
  <c r="CE93" i="54" s="1"/>
  <c r="BN87" i="36"/>
  <c r="AC94" i="53"/>
  <c r="AC95" i="53"/>
  <c r="V94" i="53"/>
  <c r="V95" i="53"/>
  <c r="CE94" i="53"/>
  <c r="CE95" i="53"/>
  <c r="BG94" i="54"/>
  <c r="BG95" i="54"/>
  <c r="BZ96" i="54"/>
  <c r="BZ89" i="54"/>
  <c r="BZ91" i="54" s="1"/>
  <c r="BZ93" i="54" s="1"/>
  <c r="CU75" i="37"/>
  <c r="CK87" i="37"/>
  <c r="CK75" i="36"/>
  <c r="BA95" i="54"/>
  <c r="BA94" i="54"/>
  <c r="CC87" i="36"/>
  <c r="CQ85" i="36"/>
  <c r="CL80" i="36"/>
  <c r="CV80" i="37"/>
  <c r="CV81" i="53"/>
  <c r="AS72" i="37"/>
  <c r="AS96" i="54"/>
  <c r="AS89" i="54"/>
  <c r="AS91" i="54" s="1"/>
  <c r="AS93" i="54" s="1"/>
  <c r="BA87" i="36"/>
  <c r="CT75" i="54"/>
  <c r="CJ87" i="54"/>
  <c r="CT75" i="53"/>
  <c r="CJ87" i="53"/>
  <c r="D87" i="36"/>
  <c r="CO81" i="36"/>
  <c r="R95" i="54"/>
  <c r="R94" i="54"/>
  <c r="CD96" i="54"/>
  <c r="CD89" i="54"/>
  <c r="CD91" i="54" s="1"/>
  <c r="CD93" i="54" s="1"/>
  <c r="AO96" i="54"/>
  <c r="AO89" i="54"/>
  <c r="AO91" i="54" s="1"/>
  <c r="AO93" i="54" s="1"/>
  <c r="BY72" i="37"/>
  <c r="BY89" i="37" s="1"/>
  <c r="BY91" i="37" s="1"/>
  <c r="BY93" i="37" s="1"/>
  <c r="AN87" i="36"/>
  <c r="BB87" i="36"/>
  <c r="AD94" i="36"/>
  <c r="AD95" i="36"/>
  <c r="AB96" i="37"/>
  <c r="AB89" i="37"/>
  <c r="AB91" i="37" s="1"/>
  <c r="AB93" i="37" s="1"/>
  <c r="W96" i="53"/>
  <c r="W89" i="53"/>
  <c r="W91" i="53" s="1"/>
  <c r="W93" i="53" s="1"/>
  <c r="V89" i="54"/>
  <c r="V91" i="54" s="1"/>
  <c r="V93" i="54" s="1"/>
  <c r="V96" i="54"/>
  <c r="Q87" i="36"/>
  <c r="CP70" i="36"/>
  <c r="Q95" i="53"/>
  <c r="Q94" i="53"/>
  <c r="CO68" i="36"/>
  <c r="BE94" i="53"/>
  <c r="BE95" i="53"/>
  <c r="CO69" i="37"/>
  <c r="I69" i="36"/>
  <c r="I72" i="36" s="1"/>
  <c r="BE96" i="37"/>
  <c r="BE89" i="37"/>
  <c r="BE91" i="37" s="1"/>
  <c r="BE93" i="37" s="1"/>
  <c r="CV68" i="53"/>
  <c r="CV72" i="53" s="1"/>
  <c r="CL72" i="53"/>
  <c r="AU96" i="37"/>
  <c r="AU89" i="37"/>
  <c r="AU91" i="37" s="1"/>
  <c r="AU93" i="37" s="1"/>
  <c r="CT80" i="37"/>
  <c r="CJ80" i="36"/>
  <c r="BQ89" i="54"/>
  <c r="BQ91" i="54" s="1"/>
  <c r="AC89" i="54"/>
  <c r="AC91" i="54" s="1"/>
  <c r="AC93" i="54" s="1"/>
  <c r="AC96" i="54"/>
  <c r="AU89" i="54"/>
  <c r="AU91" i="54" s="1"/>
  <c r="AU93" i="54" s="1"/>
  <c r="AU96" i="54"/>
  <c r="CQ83" i="36"/>
  <c r="AP89" i="53"/>
  <c r="AP91" i="53" s="1"/>
  <c r="AP93" i="53" s="1"/>
  <c r="AP96" i="53"/>
  <c r="J96" i="37"/>
  <c r="CT77" i="54"/>
  <c r="U72" i="37"/>
  <c r="U89" i="37" s="1"/>
  <c r="U91" i="37" s="1"/>
  <c r="U93" i="37" s="1"/>
  <c r="CQ80" i="36"/>
  <c r="AD89" i="53"/>
  <c r="AD91" i="53" s="1"/>
  <c r="AD93" i="53" s="1"/>
  <c r="AD96" i="53"/>
  <c r="AU95" i="54"/>
  <c r="AU94" i="54"/>
  <c r="AU94" i="37"/>
  <c r="AU95" i="37"/>
  <c r="BY96" i="54"/>
  <c r="BY89" i="54"/>
  <c r="BY91" i="54" s="1"/>
  <c r="BY93" i="54" s="1"/>
  <c r="E96" i="37"/>
  <c r="CU82" i="37"/>
  <c r="P89" i="54"/>
  <c r="P91" i="54" s="1"/>
  <c r="P93" i="54" s="1"/>
  <c r="P96" i="54"/>
  <c r="U89" i="53"/>
  <c r="U91" i="53" s="1"/>
  <c r="U93" i="53" s="1"/>
  <c r="U96" i="53"/>
  <c r="CE94" i="36"/>
  <c r="CE95" i="36"/>
  <c r="CC96" i="37"/>
  <c r="K69" i="36"/>
  <c r="K72" i="36" s="1"/>
  <c r="CQ69" i="37"/>
  <c r="CQ69" i="36" s="1"/>
  <c r="BG95" i="37"/>
  <c r="AS94" i="36"/>
  <c r="AS95" i="36"/>
  <c r="BY87" i="36"/>
  <c r="BA96" i="37"/>
  <c r="BA89" i="37"/>
  <c r="BA91" i="37" s="1"/>
  <c r="BA93" i="37" s="1"/>
  <c r="CC89" i="53"/>
  <c r="CC91" i="53" s="1"/>
  <c r="CC93" i="53" s="1"/>
  <c r="CC96" i="53"/>
  <c r="D96" i="54"/>
  <c r="D89" i="54"/>
  <c r="D91" i="54" s="1"/>
  <c r="D93" i="54" s="1"/>
  <c r="D96" i="53"/>
  <c r="D89" i="53"/>
  <c r="D91" i="53" s="1"/>
  <c r="D93" i="53" s="1"/>
  <c r="K96" i="37"/>
  <c r="K89" i="37"/>
  <c r="K91" i="37" s="1"/>
  <c r="K93" i="37" s="1"/>
  <c r="BY96" i="53"/>
  <c r="BY89" i="53"/>
  <c r="BY91" i="53" s="1"/>
  <c r="BY93" i="53" s="1"/>
  <c r="CQ81" i="36"/>
  <c r="BG87" i="36"/>
  <c r="BG96" i="36" s="1"/>
  <c r="BS87" i="36"/>
  <c r="F89" i="37"/>
  <c r="F91" i="37" s="1"/>
  <c r="F93" i="37" s="1"/>
  <c r="F94" i="37"/>
  <c r="F95" i="37"/>
  <c r="CJ70" i="36"/>
  <c r="CT70" i="37"/>
  <c r="CT70" i="36" s="1"/>
  <c r="CV81" i="54"/>
  <c r="AB87" i="36"/>
  <c r="V72" i="37"/>
  <c r="R89" i="37"/>
  <c r="R91" i="37" s="1"/>
  <c r="R93" i="37" s="1"/>
  <c r="R95" i="37"/>
  <c r="R94" i="37"/>
  <c r="CU82" i="54"/>
  <c r="CP79" i="36"/>
  <c r="U96" i="54"/>
  <c r="U89" i="54"/>
  <c r="U91" i="54" s="1"/>
  <c r="U93" i="54" s="1"/>
  <c r="CP81" i="36"/>
  <c r="P72" i="36"/>
  <c r="AZ72" i="36"/>
  <c r="BB72" i="37"/>
  <c r="BB89" i="37" s="1"/>
  <c r="BB91" i="37" s="1"/>
  <c r="BB93" i="37" s="1"/>
  <c r="F72" i="53"/>
  <c r="K94" i="53"/>
  <c r="K95" i="53"/>
  <c r="AO72" i="37"/>
  <c r="CT76" i="37"/>
  <c r="CJ76" i="36"/>
  <c r="CE96" i="53"/>
  <c r="CE89" i="53"/>
  <c r="CE91" i="53" s="1"/>
  <c r="CE93" i="53" s="1"/>
  <c r="J87" i="36"/>
  <c r="AT94" i="54"/>
  <c r="AT95" i="54"/>
  <c r="AZ95" i="54"/>
  <c r="AZ94" i="54"/>
  <c r="U72" i="36"/>
  <c r="AI87" i="36"/>
  <c r="BE94" i="37"/>
  <c r="BE95" i="37"/>
  <c r="BG95" i="53"/>
  <c r="BG94" i="53"/>
  <c r="AO94" i="54"/>
  <c r="AO95" i="54"/>
  <c r="AC89" i="53"/>
  <c r="AC91" i="53" s="1"/>
  <c r="AC93" i="53" s="1"/>
  <c r="AC96" i="53"/>
  <c r="P95" i="54"/>
  <c r="P94" i="54"/>
  <c r="CO76" i="36"/>
  <c r="AP72" i="36"/>
  <c r="AS96" i="53"/>
  <c r="AS89" i="53"/>
  <c r="AS91" i="53" s="1"/>
  <c r="AS93" i="53" s="1"/>
  <c r="CQ82" i="36"/>
  <c r="BG72" i="36"/>
  <c r="CC72" i="37"/>
  <c r="AS94" i="54"/>
  <c r="AS95" i="54"/>
  <c r="CL84" i="36"/>
  <c r="CV84" i="37"/>
  <c r="BY96" i="37"/>
  <c r="CT79" i="53"/>
  <c r="CQ75" i="36"/>
  <c r="CQ87" i="37"/>
  <c r="U87" i="36"/>
  <c r="CL81" i="36"/>
  <c r="CV81" i="37"/>
  <c r="BG89" i="37"/>
  <c r="BG91" i="37" s="1"/>
  <c r="BG93" i="37" s="1"/>
  <c r="BG96" i="37"/>
  <c r="CV84" i="54"/>
  <c r="CL82" i="36"/>
  <c r="CV82" i="37"/>
  <c r="R87" i="36"/>
  <c r="CU79" i="54"/>
  <c r="AT89" i="54"/>
  <c r="AT91" i="54" s="1"/>
  <c r="AT93" i="54" s="1"/>
  <c r="AT96" i="54"/>
  <c r="CU78" i="53"/>
  <c r="BM89" i="53"/>
  <c r="BM91" i="53" s="1"/>
  <c r="BQ87" i="36"/>
  <c r="V72" i="36"/>
  <c r="R94" i="36"/>
  <c r="R95" i="36"/>
  <c r="CK69" i="54"/>
  <c r="CU69" i="54" s="1"/>
  <c r="BR72" i="37"/>
  <c r="BR89" i="37" s="1"/>
  <c r="BR91" i="37" s="1"/>
  <c r="CK69" i="53"/>
  <c r="CU69" i="53" s="1"/>
  <c r="BM89" i="37"/>
  <c r="BM91" i="37" s="1"/>
  <c r="AB89" i="53"/>
  <c r="AB91" i="53" s="1"/>
  <c r="AB93" i="53" s="1"/>
  <c r="AB96" i="53"/>
  <c r="CT81" i="37"/>
  <c r="CJ81" i="36"/>
  <c r="P72" i="37"/>
  <c r="AZ72" i="37"/>
  <c r="AZ89" i="37" s="1"/>
  <c r="AZ91" i="37" s="1"/>
  <c r="AZ93" i="37" s="1"/>
  <c r="BB72" i="36"/>
  <c r="CQ72" i="53"/>
  <c r="AN72" i="37"/>
  <c r="CT79" i="54"/>
  <c r="AP94" i="54"/>
  <c r="AP95" i="54"/>
  <c r="CU83" i="53"/>
  <c r="AO72" i="36"/>
  <c r="AI72" i="37"/>
  <c r="CV84" i="53"/>
  <c r="CU85" i="37"/>
  <c r="CU85" i="36" s="1"/>
  <c r="CK85" i="36"/>
  <c r="CP75" i="36"/>
  <c r="CP87" i="37"/>
  <c r="CP96" i="37" s="1"/>
  <c r="CV79" i="37"/>
  <c r="CV79" i="36" s="1"/>
  <c r="CL79" i="36"/>
  <c r="AH96" i="37"/>
  <c r="BA95" i="53"/>
  <c r="BA94" i="53"/>
  <c r="AZ89" i="54"/>
  <c r="AZ91" i="54" s="1"/>
  <c r="AZ93" i="54" s="1"/>
  <c r="AZ96" i="54"/>
  <c r="AB95" i="37"/>
  <c r="AB94" i="37"/>
  <c r="K96" i="53"/>
  <c r="K89" i="53"/>
  <c r="K91" i="53" s="1"/>
  <c r="K93" i="53" s="1"/>
  <c r="AD96" i="54"/>
  <c r="AD89" i="54"/>
  <c r="AD91" i="54" s="1"/>
  <c r="AD93" i="54" s="1"/>
  <c r="CQ77" i="36"/>
  <c r="CL83" i="36"/>
  <c r="CV83" i="37"/>
  <c r="CV83" i="36" s="1"/>
  <c r="CC72" i="36"/>
  <c r="AO94" i="53"/>
  <c r="AO95" i="53"/>
  <c r="AH72" i="37"/>
  <c r="AH89" i="37" s="1"/>
  <c r="AH91" i="37" s="1"/>
  <c r="AH93" i="37" s="1"/>
  <c r="CT78" i="54"/>
  <c r="K87" i="36"/>
  <c r="U96" i="37"/>
  <c r="BB94" i="53"/>
  <c r="BB95" i="53"/>
  <c r="CK87" i="54"/>
  <c r="CU75" i="54"/>
  <c r="E72" i="37"/>
  <c r="BX87" i="36"/>
  <c r="CO79" i="36"/>
  <c r="K94" i="37"/>
  <c r="K95" i="37"/>
  <c r="CL68" i="36"/>
  <c r="CV68" i="37"/>
  <c r="CU81" i="54"/>
  <c r="J72" i="37"/>
  <c r="J89" i="37" s="1"/>
  <c r="J91" i="37" s="1"/>
  <c r="J93" i="37" s="1"/>
  <c r="CP69" i="37"/>
  <c r="J69" i="36"/>
  <c r="J72" i="36" s="1"/>
  <c r="CD89" i="37"/>
  <c r="CD91" i="37" s="1"/>
  <c r="CD93" i="37" s="1"/>
  <c r="CD96" i="37"/>
  <c r="BE89" i="54"/>
  <c r="BE91" i="54" s="1"/>
  <c r="BE93" i="54" s="1"/>
  <c r="BE96" i="54"/>
  <c r="AD87" i="36"/>
  <c r="BB89" i="53"/>
  <c r="BB91" i="53" s="1"/>
  <c r="BB93" i="53" s="1"/>
  <c r="BB96" i="53"/>
  <c r="BR72" i="36"/>
  <c r="CK70" i="36"/>
  <c r="CU70" i="37"/>
  <c r="CU70" i="36" s="1"/>
  <c r="AD95" i="53"/>
  <c r="AD94" i="53"/>
  <c r="BM87" i="36"/>
  <c r="E94" i="54"/>
  <c r="E95" i="54"/>
  <c r="W72" i="36"/>
  <c r="R89" i="54"/>
  <c r="R91" i="54" s="1"/>
  <c r="R93" i="54" s="1"/>
  <c r="R96" i="54"/>
  <c r="AU72" i="36"/>
  <c r="AN94" i="36"/>
  <c r="AN95" i="36"/>
  <c r="BL72" i="36"/>
  <c r="BL89" i="36" s="1"/>
  <c r="BL91" i="36" s="1"/>
  <c r="CO77" i="36"/>
  <c r="J89" i="54"/>
  <c r="J91" i="54" s="1"/>
  <c r="J93" i="54" s="1"/>
  <c r="J96" i="54"/>
  <c r="BF89" i="53"/>
  <c r="BF91" i="53" s="1"/>
  <c r="BF93" i="53" s="1"/>
  <c r="BF96" i="53"/>
  <c r="CU77" i="54"/>
  <c r="AG72" i="37"/>
  <c r="AI72" i="36"/>
  <c r="CL77" i="36"/>
  <c r="CV77" i="37"/>
  <c r="AG96" i="53"/>
  <c r="AG89" i="53"/>
  <c r="AG91" i="53" s="1"/>
  <c r="AG93" i="53" s="1"/>
  <c r="BX89" i="37"/>
  <c r="BX91" i="37" s="1"/>
  <c r="BX93" i="37" s="1"/>
  <c r="BX95" i="37"/>
  <c r="BX94" i="37"/>
  <c r="CU77" i="37"/>
  <c r="CK77" i="36"/>
  <c r="CO75" i="36"/>
  <c r="CO87" i="37"/>
  <c r="CK76" i="36"/>
  <c r="CU76" i="37"/>
  <c r="CU76" i="36" s="1"/>
  <c r="AH87" i="36"/>
  <c r="BA89" i="54"/>
  <c r="BA91" i="54" s="1"/>
  <c r="BA93" i="54" s="1"/>
  <c r="BA96" i="54"/>
  <c r="AB94" i="36"/>
  <c r="AB95" i="36"/>
  <c r="CQ87" i="53"/>
  <c r="AU89" i="53"/>
  <c r="AU91" i="53" s="1"/>
  <c r="AU93" i="53" s="1"/>
  <c r="AU96" i="53"/>
  <c r="CV82" i="53"/>
  <c r="CL69" i="37"/>
  <c r="CL72" i="37" s="1"/>
  <c r="BZ69" i="36"/>
  <c r="BZ72" i="36" s="1"/>
  <c r="BZ89" i="36" s="1"/>
  <c r="BZ91" i="36" s="1"/>
  <c r="BZ93" i="36" s="1"/>
  <c r="D94" i="53"/>
  <c r="D95" i="53"/>
  <c r="AT95" i="53"/>
  <c r="AT94" i="53"/>
  <c r="V96" i="53"/>
  <c r="V89" i="53"/>
  <c r="V91" i="53" s="1"/>
  <c r="V93" i="53" s="1"/>
  <c r="AH72" i="36"/>
  <c r="F95" i="54"/>
  <c r="F94" i="54"/>
  <c r="CT80" i="53"/>
  <c r="W89" i="54"/>
  <c r="W91" i="54" s="1"/>
  <c r="W93" i="54" s="1"/>
  <c r="W94" i="54"/>
  <c r="W95" i="54"/>
  <c r="CD94" i="37"/>
  <c r="CD95" i="37"/>
  <c r="E96" i="54"/>
  <c r="E89" i="54"/>
  <c r="E91" i="54" s="1"/>
  <c r="E93" i="54" s="1"/>
  <c r="CU68" i="37"/>
  <c r="CK68" i="36"/>
  <c r="CK72" i="37"/>
  <c r="P96" i="53"/>
  <c r="P89" i="53"/>
  <c r="P91" i="53" s="1"/>
  <c r="P93" i="53" s="1"/>
  <c r="BZ72" i="37"/>
  <c r="CL87" i="53"/>
  <c r="CV75" i="53"/>
  <c r="F69" i="36"/>
  <c r="F72" i="36" s="1"/>
  <c r="BA94" i="37"/>
  <c r="BA95" i="37"/>
  <c r="CU75" i="53"/>
  <c r="AH89" i="53"/>
  <c r="AH91" i="53" s="1"/>
  <c r="AH93" i="53" s="1"/>
  <c r="AH96" i="53"/>
  <c r="CP82" i="36"/>
  <c r="CD87" i="36"/>
  <c r="CT81" i="54"/>
  <c r="W96" i="37"/>
  <c r="AN96" i="54"/>
  <c r="AN89" i="54"/>
  <c r="AN91" i="54" s="1"/>
  <c r="AN93" i="54" s="1"/>
  <c r="CU68" i="53"/>
  <c r="CV85" i="37"/>
  <c r="CL85" i="36"/>
  <c r="CK79" i="36"/>
  <c r="CU79" i="37"/>
  <c r="CU79" i="36" s="1"/>
  <c r="Q87" i="54"/>
  <c r="CT82" i="37"/>
  <c r="CT82" i="36" s="1"/>
  <c r="CJ82" i="36"/>
  <c r="CU68" i="54"/>
  <c r="W72" i="37"/>
  <c r="W89" i="37" s="1"/>
  <c r="W91" i="37" s="1"/>
  <c r="W93" i="37" s="1"/>
  <c r="CV70" i="37"/>
  <c r="CV70" i="36" s="1"/>
  <c r="CL70" i="36"/>
  <c r="F89" i="54"/>
  <c r="F91" i="54" s="1"/>
  <c r="F93" i="54" s="1"/>
  <c r="F96" i="54"/>
  <c r="BS72" i="36"/>
  <c r="CP87" i="54"/>
  <c r="AH94" i="53"/>
  <c r="AH95" i="53"/>
  <c r="CQ78" i="36"/>
  <c r="AG72" i="36"/>
  <c r="CE87" i="36"/>
  <c r="I96" i="54"/>
  <c r="AP89" i="37"/>
  <c r="AP91" i="37" s="1"/>
  <c r="AP93" i="37" s="1"/>
  <c r="AP95" i="37"/>
  <c r="AP94" i="37"/>
  <c r="BX94" i="36"/>
  <c r="BX95" i="36"/>
  <c r="D95" i="54"/>
  <c r="D94" i="54"/>
  <c r="K96" i="54"/>
  <c r="K89" i="54"/>
  <c r="K91" i="54" s="1"/>
  <c r="K93" i="54" s="1"/>
  <c r="Q95" i="37"/>
  <c r="Q94" i="37"/>
  <c r="J89" i="53"/>
  <c r="J91" i="53" s="1"/>
  <c r="J93" i="53" s="1"/>
  <c r="J95" i="53"/>
  <c r="J94" i="53"/>
  <c r="AO96" i="53"/>
  <c r="AO89" i="53"/>
  <c r="AO91" i="53" s="1"/>
  <c r="AO93" i="53" s="1"/>
  <c r="CT68" i="37"/>
  <c r="CJ68" i="36"/>
  <c r="K94" i="54"/>
  <c r="K95" i="54"/>
  <c r="CV76" i="37"/>
  <c r="CV76" i="36" s="1"/>
  <c r="CL76" i="36"/>
  <c r="CK84" i="36"/>
  <c r="CU84" i="37"/>
  <c r="CU84" i="36" s="1"/>
  <c r="BZ96" i="36"/>
  <c r="CT68" i="53"/>
  <c r="CJ72" i="53"/>
  <c r="CD96" i="53"/>
  <c r="CD89" i="53"/>
  <c r="CD91" i="53" s="1"/>
  <c r="CD93" i="53" s="1"/>
  <c r="CK81" i="36"/>
  <c r="CU81" i="37"/>
  <c r="AO96" i="37"/>
  <c r="CV68" i="54"/>
  <c r="CT79" i="37"/>
  <c r="CJ79" i="36"/>
  <c r="AG89" i="54"/>
  <c r="AG91" i="54" s="1"/>
  <c r="AG93" i="54" s="1"/>
  <c r="AG96" i="54"/>
  <c r="CD72" i="36"/>
  <c r="BY95" i="53"/>
  <c r="BY94" i="53"/>
  <c r="P94" i="53"/>
  <c r="P95" i="53"/>
  <c r="CQ68" i="36"/>
  <c r="CQ72" i="37"/>
  <c r="F96" i="53"/>
  <c r="F89" i="53"/>
  <c r="F91" i="53" s="1"/>
  <c r="F93" i="53" s="1"/>
  <c r="BX89" i="54"/>
  <c r="BX91" i="54" s="1"/>
  <c r="BX93" i="54" s="1"/>
  <c r="BX96" i="54"/>
  <c r="BA72" i="36"/>
  <c r="E89" i="53"/>
  <c r="E91" i="53" s="1"/>
  <c r="E93" i="53" s="1"/>
  <c r="E96" i="53"/>
  <c r="P87" i="36"/>
  <c r="CO87" i="53"/>
  <c r="CO70" i="36"/>
  <c r="CL72" i="54"/>
  <c r="CV69" i="54"/>
  <c r="W87" i="36"/>
  <c r="CP87" i="53"/>
  <c r="CP77" i="36"/>
  <c r="E94" i="53"/>
  <c r="E95" i="53"/>
  <c r="CC95" i="53"/>
  <c r="CC94" i="53"/>
  <c r="BE89" i="53"/>
  <c r="BE91" i="53" s="1"/>
  <c r="BE93" i="53" s="1"/>
  <c r="BE96" i="53"/>
  <c r="CT84" i="54"/>
  <c r="D72" i="37"/>
  <c r="D89" i="37" s="1"/>
  <c r="D91" i="37" s="1"/>
  <c r="D93" i="37" s="1"/>
  <c r="D69" i="36"/>
  <c r="D72" i="36" s="1"/>
  <c r="CJ69" i="37"/>
  <c r="CQ84" i="36"/>
  <c r="CV77" i="54"/>
  <c r="BN72" i="37"/>
  <c r="BN89" i="37" s="1"/>
  <c r="BN91" i="37" s="1"/>
  <c r="CL87" i="54"/>
  <c r="CV75" i="54"/>
  <c r="U95" i="54"/>
  <c r="U94" i="54"/>
  <c r="BF96" i="37"/>
  <c r="BF89" i="37"/>
  <c r="BF91" i="37" s="1"/>
  <c r="BF93" i="37" s="1"/>
  <c r="CU78" i="37"/>
  <c r="CK78" i="36"/>
  <c r="AG87" i="36"/>
  <c r="AZ87" i="36"/>
  <c r="CE96" i="37"/>
  <c r="CE89" i="37"/>
  <c r="CE91" i="37" s="1"/>
  <c r="CE93" i="37" s="1"/>
  <c r="CO87" i="54"/>
  <c r="BF95" i="37"/>
  <c r="BF94" i="37"/>
  <c r="CV85" i="53"/>
  <c r="AZ96" i="53"/>
  <c r="AZ89" i="53"/>
  <c r="AZ91" i="53" s="1"/>
  <c r="AZ93" i="53" s="1"/>
  <c r="CT68" i="54"/>
  <c r="CJ72" i="54"/>
  <c r="I87" i="36"/>
  <c r="CQ87" i="54"/>
  <c r="AP89" i="54"/>
  <c r="AP91" i="54" s="1"/>
  <c r="AP93" i="54" s="1"/>
  <c r="AP96" i="54"/>
  <c r="Q94" i="36"/>
  <c r="Q95" i="36"/>
  <c r="AT89" i="53"/>
  <c r="AT91" i="53" s="1"/>
  <c r="AT93" i="53" s="1"/>
  <c r="AT96" i="53"/>
  <c r="J94" i="54"/>
  <c r="J95" i="54"/>
  <c r="CP94" i="53"/>
  <c r="CP95" i="53"/>
  <c r="CD95" i="54"/>
  <c r="CD94" i="54"/>
  <c r="AS94" i="53"/>
  <c r="AS95" i="53"/>
  <c r="CQ95" i="54"/>
  <c r="CQ94" i="54"/>
  <c r="AI95" i="54"/>
  <c r="AI94" i="54"/>
  <c r="CV80" i="53"/>
  <c r="CO83" i="36"/>
  <c r="BZ96" i="37"/>
  <c r="BZ89" i="37"/>
  <c r="BZ91" i="37" s="1"/>
  <c r="BZ93" i="37" s="1"/>
  <c r="I72" i="54"/>
  <c r="I89" i="54" s="1"/>
  <c r="I91" i="54" s="1"/>
  <c r="I93" i="54" s="1"/>
  <c r="AT72" i="36"/>
  <c r="AO87" i="36"/>
  <c r="BX96" i="53"/>
  <c r="BX89" i="53"/>
  <c r="BX91" i="53" s="1"/>
  <c r="BX93" i="53" s="1"/>
  <c r="CO84" i="36"/>
  <c r="CU81" i="53"/>
  <c r="D96" i="37"/>
  <c r="AD95" i="54"/>
  <c r="AD94" i="54"/>
  <c r="AH89" i="54"/>
  <c r="AH91" i="54" s="1"/>
  <c r="AH93" i="54" s="1"/>
  <c r="AH96" i="54"/>
  <c r="P96" i="37"/>
  <c r="I96" i="53"/>
  <c r="CC94" i="54"/>
  <c r="CC95" i="54"/>
  <c r="AC96" i="37"/>
  <c r="I72" i="53"/>
  <c r="I89" i="53" s="1"/>
  <c r="I91" i="53" s="1"/>
  <c r="I93" i="53" s="1"/>
  <c r="CC89" i="54"/>
  <c r="CC91" i="54" s="1"/>
  <c r="CC93" i="54" s="1"/>
  <c r="CC96" i="54"/>
  <c r="AC72" i="37"/>
  <c r="AC89" i="37" s="1"/>
  <c r="AC91" i="37" s="1"/>
  <c r="AC93" i="37" s="1"/>
  <c r="CU77" i="53"/>
  <c r="CT78" i="37"/>
  <c r="CJ78" i="36"/>
  <c r="BX95" i="54"/>
  <c r="BX94" i="54"/>
  <c r="BN72" i="36"/>
  <c r="BM72" i="36"/>
  <c r="BL89" i="54"/>
  <c r="BL91" i="54" s="1"/>
  <c r="BF87" i="36"/>
  <c r="V87" i="36"/>
  <c r="BA89" i="53"/>
  <c r="BA91" i="53" s="1"/>
  <c r="BA93" i="53" s="1"/>
  <c r="BA96" i="53"/>
  <c r="AG96" i="37"/>
  <c r="AZ96" i="37"/>
  <c r="R95" i="53"/>
  <c r="R94" i="53"/>
  <c r="CL87" i="37"/>
  <c r="CL96" i="37" s="1"/>
  <c r="CL75" i="36"/>
  <c r="CV75" i="37"/>
  <c r="R96" i="53"/>
  <c r="R89" i="53"/>
  <c r="R91" i="53" s="1"/>
  <c r="R93" i="53" s="1"/>
  <c r="AT94" i="37" l="1"/>
  <c r="AT95" i="37"/>
  <c r="CT84" i="36"/>
  <c r="CO94" i="54"/>
  <c r="BE94" i="36"/>
  <c r="BE95" i="36"/>
  <c r="CP94" i="54"/>
  <c r="CT76" i="36"/>
  <c r="CT85" i="36"/>
  <c r="BQ89" i="36"/>
  <c r="BQ91" i="36" s="1"/>
  <c r="CK72" i="54"/>
  <c r="CL87" i="36"/>
  <c r="CK82" i="36"/>
  <c r="CV84" i="36"/>
  <c r="CO87" i="36"/>
  <c r="CO96" i="36" s="1"/>
  <c r="CV77" i="36"/>
  <c r="CV81" i="36"/>
  <c r="CU82" i="53"/>
  <c r="CU87" i="53" s="1"/>
  <c r="AC95" i="36"/>
  <c r="CV85" i="36"/>
  <c r="CU78" i="36"/>
  <c r="CT72" i="53"/>
  <c r="CT94" i="53" s="1"/>
  <c r="CU72" i="53"/>
  <c r="CU95" i="53" s="1"/>
  <c r="CK72" i="53"/>
  <c r="CK94" i="53" s="1"/>
  <c r="CO94" i="53"/>
  <c r="CQ87" i="36"/>
  <c r="CQ72" i="36"/>
  <c r="BM89" i="36"/>
  <c r="BM91" i="36" s="1"/>
  <c r="CP69" i="36"/>
  <c r="CP72" i="37"/>
  <c r="CP94" i="37" s="1"/>
  <c r="BS89" i="36"/>
  <c r="BS91" i="36" s="1"/>
  <c r="CO69" i="36"/>
  <c r="CO72" i="36" s="1"/>
  <c r="CO95" i="36" s="1"/>
  <c r="CO72" i="37"/>
  <c r="CO95" i="37" s="1"/>
  <c r="D95" i="36"/>
  <c r="D94" i="36"/>
  <c r="BA95" i="36"/>
  <c r="BA94" i="36"/>
  <c r="CK96" i="53"/>
  <c r="AD89" i="36"/>
  <c r="AD91" i="36" s="1"/>
  <c r="AD93" i="36" s="1"/>
  <c r="AD96" i="36"/>
  <c r="E95" i="37"/>
  <c r="E94" i="37"/>
  <c r="BY89" i="36"/>
  <c r="BY91" i="36" s="1"/>
  <c r="BY93" i="36" s="1"/>
  <c r="BY96" i="36"/>
  <c r="I95" i="36"/>
  <c r="I94" i="36"/>
  <c r="AG94" i="36"/>
  <c r="AG95" i="36"/>
  <c r="CL89" i="37"/>
  <c r="CL91" i="37" s="1"/>
  <c r="CL93" i="37" s="1"/>
  <c r="CL95" i="37"/>
  <c r="CL94" i="37"/>
  <c r="CU87" i="54"/>
  <c r="CT80" i="36"/>
  <c r="Q89" i="36"/>
  <c r="Q91" i="36" s="1"/>
  <c r="Q93" i="36" s="1"/>
  <c r="Q96" i="36"/>
  <c r="CC96" i="36"/>
  <c r="CC89" i="36"/>
  <c r="CC91" i="36" s="1"/>
  <c r="CC93" i="36" s="1"/>
  <c r="F96" i="36"/>
  <c r="F89" i="36"/>
  <c r="F91" i="36" s="1"/>
  <c r="F93" i="36" s="1"/>
  <c r="V96" i="36"/>
  <c r="V89" i="36"/>
  <c r="V91" i="36" s="1"/>
  <c r="V93" i="36" s="1"/>
  <c r="CT78" i="36"/>
  <c r="AO89" i="36"/>
  <c r="AO91" i="36" s="1"/>
  <c r="AO93" i="36" s="1"/>
  <c r="AO96" i="36"/>
  <c r="CL95" i="54"/>
  <c r="CL94" i="54"/>
  <c r="CJ94" i="53"/>
  <c r="CJ95" i="53"/>
  <c r="CK94" i="37"/>
  <c r="CK95" i="37"/>
  <c r="AU95" i="36"/>
  <c r="AU94" i="36"/>
  <c r="CV68" i="36"/>
  <c r="CK89" i="54"/>
  <c r="CK91" i="54" s="1"/>
  <c r="CK93" i="54" s="1"/>
  <c r="CK96" i="54"/>
  <c r="CP87" i="36"/>
  <c r="CT81" i="36"/>
  <c r="R96" i="36"/>
  <c r="R89" i="36"/>
  <c r="R91" i="36" s="1"/>
  <c r="R93" i="36" s="1"/>
  <c r="U89" i="36"/>
  <c r="U91" i="36" s="1"/>
  <c r="U93" i="36" s="1"/>
  <c r="U96" i="36"/>
  <c r="BB96" i="36"/>
  <c r="BB89" i="36"/>
  <c r="BB91" i="36" s="1"/>
  <c r="BB93" i="36" s="1"/>
  <c r="BN89" i="36"/>
  <c r="BN91" i="36" s="1"/>
  <c r="CK69" i="36"/>
  <c r="CK72" i="36" s="1"/>
  <c r="CU69" i="37"/>
  <c r="CU69" i="36" s="1"/>
  <c r="BR89" i="36"/>
  <c r="BR91" i="36" s="1"/>
  <c r="CT87" i="37"/>
  <c r="CT75" i="36"/>
  <c r="CL96" i="36"/>
  <c r="AG96" i="36"/>
  <c r="AG89" i="36"/>
  <c r="AG91" i="36" s="1"/>
  <c r="AG93" i="36" s="1"/>
  <c r="CL89" i="54"/>
  <c r="CL91" i="54" s="1"/>
  <c r="CL93" i="54" s="1"/>
  <c r="CL96" i="54"/>
  <c r="W96" i="36"/>
  <c r="W89" i="36"/>
  <c r="W91" i="36" s="1"/>
  <c r="W93" i="36" s="1"/>
  <c r="CE96" i="36"/>
  <c r="CE89" i="36"/>
  <c r="CE91" i="36" s="1"/>
  <c r="CE93" i="36" s="1"/>
  <c r="Q89" i="54"/>
  <c r="Q91" i="54" s="1"/>
  <c r="Q93" i="54" s="1"/>
  <c r="Q96" i="54"/>
  <c r="AG95" i="37"/>
  <c r="AG94" i="37"/>
  <c r="P95" i="37"/>
  <c r="P94" i="37"/>
  <c r="AO94" i="37"/>
  <c r="AO95" i="37"/>
  <c r="V94" i="37"/>
  <c r="V95" i="37"/>
  <c r="CT87" i="54"/>
  <c r="AS89" i="36"/>
  <c r="AS91" i="36" s="1"/>
  <c r="AS93" i="36" s="1"/>
  <c r="AS96" i="36"/>
  <c r="CV72" i="54"/>
  <c r="AO89" i="37"/>
  <c r="AO91" i="37" s="1"/>
  <c r="AO93" i="37" s="1"/>
  <c r="AH89" i="36"/>
  <c r="AH91" i="36" s="1"/>
  <c r="AH93" i="36" s="1"/>
  <c r="AH96" i="36"/>
  <c r="AH94" i="37"/>
  <c r="AH95" i="37"/>
  <c r="AP94" i="36"/>
  <c r="AP95" i="36"/>
  <c r="AB89" i="36"/>
  <c r="AB91" i="36" s="1"/>
  <c r="AB93" i="36" s="1"/>
  <c r="AB96" i="36"/>
  <c r="E89" i="37"/>
  <c r="E91" i="37" s="1"/>
  <c r="E93" i="37" s="1"/>
  <c r="BA96" i="36"/>
  <c r="BA89" i="36"/>
  <c r="BA91" i="36" s="1"/>
  <c r="BA93" i="36" s="1"/>
  <c r="AT89" i="36"/>
  <c r="AT91" i="36" s="1"/>
  <c r="AT93" i="36" s="1"/>
  <c r="AT96" i="36"/>
  <c r="CJ96" i="37"/>
  <c r="BF96" i="36"/>
  <c r="BF89" i="36"/>
  <c r="BF91" i="36" s="1"/>
  <c r="BF93" i="36" s="1"/>
  <c r="AT94" i="36"/>
  <c r="AT95" i="36"/>
  <c r="CQ96" i="54"/>
  <c r="CQ89" i="54"/>
  <c r="CQ91" i="54" s="1"/>
  <c r="CQ93" i="54" s="1"/>
  <c r="CD94" i="36"/>
  <c r="CD95" i="36"/>
  <c r="CU81" i="36"/>
  <c r="CT95" i="53"/>
  <c r="W94" i="37"/>
  <c r="W95" i="37"/>
  <c r="CQ96" i="53"/>
  <c r="CQ89" i="53"/>
  <c r="CQ91" i="53" s="1"/>
  <c r="CQ93" i="53" s="1"/>
  <c r="V94" i="36"/>
  <c r="V95" i="36"/>
  <c r="CV82" i="36"/>
  <c r="CQ96" i="37"/>
  <c r="CQ89" i="37"/>
  <c r="CQ91" i="37" s="1"/>
  <c r="CQ93" i="37" s="1"/>
  <c r="J89" i="36"/>
  <c r="J91" i="36" s="1"/>
  <c r="J93" i="36" s="1"/>
  <c r="J96" i="36"/>
  <c r="F94" i="53"/>
  <c r="F95" i="53"/>
  <c r="AN96" i="36"/>
  <c r="AN89" i="36"/>
  <c r="AN91" i="36" s="1"/>
  <c r="AN93" i="36" s="1"/>
  <c r="E95" i="36"/>
  <c r="E94" i="36"/>
  <c r="CT77" i="36"/>
  <c r="CJ87" i="36"/>
  <c r="CJ96" i="36" s="1"/>
  <c r="AP89" i="36"/>
  <c r="AP91" i="36" s="1"/>
  <c r="AP93" i="36" s="1"/>
  <c r="AC94" i="37"/>
  <c r="AC95" i="37"/>
  <c r="I89" i="36"/>
  <c r="I91" i="36" s="1"/>
  <c r="I93" i="36" s="1"/>
  <c r="I96" i="36"/>
  <c r="CJ72" i="37"/>
  <c r="CJ89" i="37" s="1"/>
  <c r="CJ91" i="37" s="1"/>
  <c r="CJ93" i="37" s="1"/>
  <c r="CJ69" i="36"/>
  <c r="CJ72" i="36" s="1"/>
  <c r="CT69" i="37"/>
  <c r="CT69" i="36" s="1"/>
  <c r="CO96" i="53"/>
  <c r="CO89" i="53"/>
  <c r="CO91" i="53" s="1"/>
  <c r="CO93" i="53" s="1"/>
  <c r="F95" i="36"/>
  <c r="F94" i="36"/>
  <c r="CC95" i="36"/>
  <c r="CC94" i="36"/>
  <c r="D89" i="36"/>
  <c r="D91" i="36" s="1"/>
  <c r="D93" i="36" s="1"/>
  <c r="D96" i="36"/>
  <c r="AS89" i="37"/>
  <c r="AS91" i="37" s="1"/>
  <c r="AS93" i="37" s="1"/>
  <c r="AS95" i="37"/>
  <c r="AS94" i="37"/>
  <c r="CP89" i="37"/>
  <c r="CP91" i="37" s="1"/>
  <c r="CP93" i="37" s="1"/>
  <c r="CJ95" i="54"/>
  <c r="CJ94" i="54"/>
  <c r="P96" i="36"/>
  <c r="P89" i="36"/>
  <c r="P91" i="36" s="1"/>
  <c r="P93" i="36" s="1"/>
  <c r="CT68" i="36"/>
  <c r="CP89" i="54"/>
  <c r="CP91" i="54" s="1"/>
  <c r="CP93" i="54" s="1"/>
  <c r="CP96" i="54"/>
  <c r="CU72" i="54"/>
  <c r="CV87" i="53"/>
  <c r="BG89" i="36"/>
  <c r="BG91" i="36" s="1"/>
  <c r="BG93" i="36" s="1"/>
  <c r="BG94" i="36"/>
  <c r="BG95" i="36"/>
  <c r="AI89" i="36"/>
  <c r="AI91" i="36" s="1"/>
  <c r="AI93" i="36" s="1"/>
  <c r="AI96" i="36"/>
  <c r="AZ95" i="36"/>
  <c r="AZ94" i="36"/>
  <c r="CQ94" i="36"/>
  <c r="CQ95" i="36"/>
  <c r="CJ96" i="53"/>
  <c r="CJ89" i="53"/>
  <c r="CJ91" i="53" s="1"/>
  <c r="CJ93" i="53" s="1"/>
  <c r="AU89" i="36"/>
  <c r="AU91" i="36" s="1"/>
  <c r="AU93" i="36" s="1"/>
  <c r="AU96" i="36"/>
  <c r="CU83" i="36"/>
  <c r="AG89" i="37"/>
  <c r="AG91" i="37" s="1"/>
  <c r="AG93" i="37" s="1"/>
  <c r="P89" i="37"/>
  <c r="P91" i="37" s="1"/>
  <c r="P93" i="37" s="1"/>
  <c r="CT72" i="54"/>
  <c r="D95" i="37"/>
  <c r="D94" i="37"/>
  <c r="CL96" i="53"/>
  <c r="CL89" i="53"/>
  <c r="CL91" i="53" s="1"/>
  <c r="CL93" i="53" s="1"/>
  <c r="BZ95" i="36"/>
  <c r="BZ94" i="36"/>
  <c r="AI89" i="37"/>
  <c r="AI91" i="37" s="1"/>
  <c r="AI93" i="37" s="1"/>
  <c r="AI95" i="37"/>
  <c r="AI94" i="37"/>
  <c r="BB95" i="36"/>
  <c r="BB94" i="36"/>
  <c r="U95" i="36"/>
  <c r="U94" i="36"/>
  <c r="P95" i="36"/>
  <c r="P94" i="36"/>
  <c r="K94" i="36"/>
  <c r="K95" i="36"/>
  <c r="CT87" i="53"/>
  <c r="CV80" i="36"/>
  <c r="CU75" i="36"/>
  <c r="CU87" i="37"/>
  <c r="CU96" i="37" s="1"/>
  <c r="I95" i="54"/>
  <c r="I94" i="54"/>
  <c r="CO96" i="54"/>
  <c r="CO89" i="54"/>
  <c r="CO91" i="54" s="1"/>
  <c r="CO93" i="54" s="1"/>
  <c r="CK94" i="54"/>
  <c r="CK95" i="54"/>
  <c r="CD89" i="36"/>
  <c r="CD91" i="36" s="1"/>
  <c r="CD93" i="36" s="1"/>
  <c r="CD96" i="36"/>
  <c r="CU68" i="36"/>
  <c r="CO96" i="37"/>
  <c r="AN95" i="37"/>
  <c r="AN94" i="37"/>
  <c r="CC94" i="37"/>
  <c r="CC95" i="37"/>
  <c r="BB95" i="37"/>
  <c r="BB94" i="37"/>
  <c r="U94" i="37"/>
  <c r="U95" i="37"/>
  <c r="CL95" i="53"/>
  <c r="CL94" i="53"/>
  <c r="CO94" i="37"/>
  <c r="BY94" i="37"/>
  <c r="BY95" i="37"/>
  <c r="CK87" i="36"/>
  <c r="E89" i="36"/>
  <c r="E91" i="36" s="1"/>
  <c r="E93" i="36" s="1"/>
  <c r="E96" i="36"/>
  <c r="CQ94" i="37"/>
  <c r="CQ95" i="37"/>
  <c r="W94" i="36"/>
  <c r="W95" i="36"/>
  <c r="J95" i="36"/>
  <c r="J94" i="36"/>
  <c r="CQ94" i="53"/>
  <c r="CQ95" i="53"/>
  <c r="BY94" i="36"/>
  <c r="BY95" i="36"/>
  <c r="CV95" i="53"/>
  <c r="CV94" i="53"/>
  <c r="CK96" i="37"/>
  <c r="CK89" i="37"/>
  <c r="CK91" i="37" s="1"/>
  <c r="CK93" i="37" s="1"/>
  <c r="AC89" i="36"/>
  <c r="AC91" i="36" s="1"/>
  <c r="AC93" i="36" s="1"/>
  <c r="AC96" i="36"/>
  <c r="CP72" i="36"/>
  <c r="CV87" i="37"/>
  <c r="CV75" i="36"/>
  <c r="I94" i="53"/>
  <c r="I95" i="53"/>
  <c r="AZ96" i="36"/>
  <c r="AZ89" i="36"/>
  <c r="AZ91" i="36" s="1"/>
  <c r="AZ93" i="36" s="1"/>
  <c r="CV87" i="54"/>
  <c r="CP96" i="53"/>
  <c r="CP89" i="53"/>
  <c r="CP91" i="53" s="1"/>
  <c r="CP93" i="53" s="1"/>
  <c r="CT79" i="36"/>
  <c r="BZ94" i="37"/>
  <c r="BZ95" i="37"/>
  <c r="AH95" i="36"/>
  <c r="AH94" i="36"/>
  <c r="CL69" i="36"/>
  <c r="CL72" i="36" s="1"/>
  <c r="CV69" i="37"/>
  <c r="CV69" i="36" s="1"/>
  <c r="CU77" i="36"/>
  <c r="AI94" i="36"/>
  <c r="AI95" i="36"/>
  <c r="J94" i="37"/>
  <c r="J95" i="37"/>
  <c r="BX89" i="36"/>
  <c r="BX91" i="36" s="1"/>
  <c r="BX93" i="36" s="1"/>
  <c r="BX96" i="36"/>
  <c r="K89" i="36"/>
  <c r="K91" i="36" s="1"/>
  <c r="K93" i="36" s="1"/>
  <c r="K96" i="36"/>
  <c r="AO94" i="36"/>
  <c r="AO95" i="36"/>
  <c r="AZ95" i="37"/>
  <c r="AZ94" i="37"/>
  <c r="CC89" i="37"/>
  <c r="CC91" i="37" s="1"/>
  <c r="CC93" i="37" s="1"/>
  <c r="CJ89" i="54"/>
  <c r="CJ91" i="54" s="1"/>
  <c r="CJ93" i="54" s="1"/>
  <c r="CJ96" i="54"/>
  <c r="V89" i="37"/>
  <c r="V91" i="37" s="1"/>
  <c r="V93" i="37" s="1"/>
  <c r="AN89" i="37"/>
  <c r="AN91" i="37" s="1"/>
  <c r="AN93" i="37" s="1"/>
  <c r="CU94" i="53" l="1"/>
  <c r="CK95" i="53"/>
  <c r="CP95" i="37"/>
  <c r="CK89" i="53"/>
  <c r="CK91" i="53" s="1"/>
  <c r="CK93" i="53" s="1"/>
  <c r="CU72" i="37"/>
  <c r="CU94" i="37" s="1"/>
  <c r="CQ89" i="36"/>
  <c r="CQ91" i="36" s="1"/>
  <c r="CQ93" i="36" s="1"/>
  <c r="CQ96" i="36"/>
  <c r="CO89" i="37"/>
  <c r="CO91" i="37" s="1"/>
  <c r="CO93" i="37" s="1"/>
  <c r="CO89" i="36"/>
  <c r="CO91" i="36" s="1"/>
  <c r="CO93" i="36" s="1"/>
  <c r="CU82" i="36"/>
  <c r="CO94" i="36"/>
  <c r="CT72" i="37"/>
  <c r="CT94" i="37" s="1"/>
  <c r="CK95" i="36"/>
  <c r="CK94" i="36"/>
  <c r="CP96" i="36"/>
  <c r="CP89" i="36"/>
  <c r="CP91" i="36" s="1"/>
  <c r="CP93" i="36" s="1"/>
  <c r="CL95" i="36"/>
  <c r="CL94" i="36"/>
  <c r="CV96" i="54"/>
  <c r="CV89" i="54"/>
  <c r="CV91" i="54" s="1"/>
  <c r="CV93" i="54" s="1"/>
  <c r="CU72" i="36"/>
  <c r="CT95" i="54"/>
  <c r="CT94" i="54"/>
  <c r="CU87" i="36"/>
  <c r="CU96" i="53"/>
  <c r="CU89" i="53"/>
  <c r="CU91" i="53" s="1"/>
  <c r="CU93" i="53" s="1"/>
  <c r="CU96" i="54"/>
  <c r="CU89" i="54"/>
  <c r="CU91" i="54" s="1"/>
  <c r="CU93" i="54" s="1"/>
  <c r="CP95" i="36"/>
  <c r="CP94" i="36"/>
  <c r="CU89" i="37"/>
  <c r="CU91" i="37" s="1"/>
  <c r="CU93" i="37" s="1"/>
  <c r="CU95" i="37"/>
  <c r="CT96" i="54"/>
  <c r="CT89" i="54"/>
  <c r="CT91" i="54" s="1"/>
  <c r="CT93" i="54" s="1"/>
  <c r="CK96" i="36"/>
  <c r="CK89" i="36"/>
  <c r="CK91" i="36" s="1"/>
  <c r="CK93" i="36" s="1"/>
  <c r="CT89" i="53"/>
  <c r="CT91" i="53" s="1"/>
  <c r="CT93" i="53" s="1"/>
  <c r="CT96" i="53"/>
  <c r="CV95" i="54"/>
  <c r="CV94" i="54"/>
  <c r="CT87" i="36"/>
  <c r="CV72" i="37"/>
  <c r="CV89" i="37" s="1"/>
  <c r="CV91" i="37" s="1"/>
  <c r="CV93" i="37" s="1"/>
  <c r="CJ94" i="37"/>
  <c r="CJ95" i="37"/>
  <c r="CV89" i="53"/>
  <c r="CV91" i="53" s="1"/>
  <c r="CV93" i="53" s="1"/>
  <c r="CV96" i="53"/>
  <c r="CV87" i="36"/>
  <c r="CT72" i="36"/>
  <c r="CT96" i="37"/>
  <c r="CT89" i="37"/>
  <c r="CT91" i="37" s="1"/>
  <c r="CT93" i="37" s="1"/>
  <c r="CV72" i="36"/>
  <c r="CL89" i="36"/>
  <c r="CL91" i="36" s="1"/>
  <c r="CL93" i="36" s="1"/>
  <c r="CV96" i="37"/>
  <c r="CU95" i="54"/>
  <c r="CU94" i="54"/>
  <c r="CJ89" i="36"/>
  <c r="CJ91" i="36" s="1"/>
  <c r="CJ93" i="36" s="1"/>
  <c r="CJ94" i="36"/>
  <c r="CJ95" i="36"/>
  <c r="CT95" i="37" l="1"/>
  <c r="D16" i="52"/>
  <c r="C38" i="6"/>
  <c r="CT95" i="36"/>
  <c r="CT94" i="36"/>
  <c r="E40" i="6"/>
  <c r="F17" i="52"/>
  <c r="CV96" i="36"/>
  <c r="CV89" i="36"/>
  <c r="CV91" i="36" s="1"/>
  <c r="CU89" i="36"/>
  <c r="CU91" i="36" s="1"/>
  <c r="CU96" i="36"/>
  <c r="D40" i="6"/>
  <c r="E17" i="52"/>
  <c r="CU94" i="36"/>
  <c r="CU95" i="36"/>
  <c r="D38" i="6"/>
  <c r="E16" i="52"/>
  <c r="D17" i="52"/>
  <c r="CT96" i="36"/>
  <c r="CT89" i="36"/>
  <c r="CT91" i="36" s="1"/>
  <c r="C40" i="6"/>
  <c r="F16" i="52"/>
  <c r="CV94" i="36"/>
  <c r="E38" i="6"/>
  <c r="CV95" i="36"/>
  <c r="CV95" i="37"/>
  <c r="CV94" i="37"/>
  <c r="CT93" i="36" l="1"/>
  <c r="C14" i="6"/>
  <c r="C10" i="13"/>
  <c r="C13" i="13" s="1"/>
  <c r="C27" i="13" s="1"/>
  <c r="C36" i="13" s="1"/>
  <c r="C35" i="6"/>
  <c r="D18" i="52"/>
  <c r="C13" i="6"/>
  <c r="C15" i="6"/>
  <c r="CV93" i="36"/>
  <c r="F18" i="52"/>
  <c r="E15" i="6"/>
  <c r="E14" i="6"/>
  <c r="E10" i="13"/>
  <c r="E35" i="6"/>
  <c r="E13" i="6"/>
  <c r="D10" i="13"/>
  <c r="D13" i="13" s="1"/>
  <c r="D27" i="13" s="1"/>
  <c r="D36" i="13" s="1"/>
  <c r="D35" i="6"/>
  <c r="D13" i="6"/>
  <c r="E18" i="52"/>
  <c r="D15" i="6"/>
  <c r="CU93" i="36"/>
  <c r="D14" i="6"/>
  <c r="CA76" i="54" l="1"/>
  <c r="CA83" i="54"/>
  <c r="S85" i="53"/>
  <c r="AE83" i="53"/>
  <c r="AE85" i="53"/>
  <c r="AQ83" i="53"/>
  <c r="AQ70" i="53"/>
  <c r="BC70" i="53"/>
  <c r="BO78" i="53"/>
  <c r="BO85" i="53"/>
  <c r="CA80" i="53"/>
  <c r="BC83" i="54"/>
  <c r="CA70" i="54"/>
  <c r="S81" i="53"/>
  <c r="AE79" i="53"/>
  <c r="AQ77" i="53"/>
  <c r="BC85" i="53"/>
  <c r="BO83" i="53"/>
  <c r="BO70" i="53"/>
  <c r="CA76" i="53"/>
  <c r="BC79" i="54"/>
  <c r="BC77" i="54"/>
  <c r="AE81" i="54"/>
  <c r="CA85" i="54"/>
  <c r="S77" i="53"/>
  <c r="AE78" i="53"/>
  <c r="AQ78" i="53"/>
  <c r="BO79" i="53"/>
  <c r="BO77" i="53"/>
  <c r="CA81" i="53"/>
  <c r="CA81" i="54"/>
  <c r="S70" i="53"/>
  <c r="AE77" i="53"/>
  <c r="AQ81" i="53"/>
  <c r="BC78" i="53"/>
  <c r="BC81" i="53"/>
  <c r="BC76" i="54"/>
  <c r="CA77" i="54"/>
  <c r="S78" i="53"/>
  <c r="S76" i="53"/>
  <c r="AE84" i="53"/>
  <c r="AE81" i="53"/>
  <c r="AQ84" i="53"/>
  <c r="BC83" i="53"/>
  <c r="BC84" i="53"/>
  <c r="BO76" i="53"/>
  <c r="CA83" i="53"/>
  <c r="CA85" i="53"/>
  <c r="BC81" i="54"/>
  <c r="S83" i="53"/>
  <c r="S80" i="53"/>
  <c r="AE80" i="53"/>
  <c r="AQ80" i="53"/>
  <c r="BC76" i="53"/>
  <c r="BC77" i="53"/>
  <c r="BO84" i="53"/>
  <c r="CA79" i="53"/>
  <c r="CA70" i="53"/>
  <c r="BC84" i="54"/>
  <c r="CA78" i="54"/>
  <c r="AE76" i="53"/>
  <c r="BC80" i="53"/>
  <c r="BC80" i="54"/>
  <c r="AE85" i="54"/>
  <c r="AQ85" i="54"/>
  <c r="X77" i="54"/>
  <c r="AJ81" i="54"/>
  <c r="AK81" i="54" s="1"/>
  <c r="AJ84" i="54"/>
  <c r="AV79" i="54"/>
  <c r="AV77" i="54"/>
  <c r="AW77" i="54" s="1"/>
  <c r="BH81" i="54"/>
  <c r="BI81" i="54" s="1"/>
  <c r="BT76" i="54"/>
  <c r="BT83" i="54"/>
  <c r="CF83" i="54"/>
  <c r="CG83" i="54" s="1"/>
  <c r="S77" i="54"/>
  <c r="BO78" i="54"/>
  <c r="X81" i="53"/>
  <c r="AJ85" i="53"/>
  <c r="AK85" i="53" s="1"/>
  <c r="AV78" i="53"/>
  <c r="AV76" i="53"/>
  <c r="BH76" i="53"/>
  <c r="BT79" i="53"/>
  <c r="BU79" i="53" s="1"/>
  <c r="CF81" i="53"/>
  <c r="CG81" i="53" s="1"/>
  <c r="CF70" i="53"/>
  <c r="CA79" i="54"/>
  <c r="AE70" i="53"/>
  <c r="BC85" i="54"/>
  <c r="AE77" i="54"/>
  <c r="AQ81" i="54"/>
  <c r="AQ80" i="54"/>
  <c r="X70" i="54"/>
  <c r="AJ77" i="54"/>
  <c r="AJ80" i="54"/>
  <c r="BH83" i="54"/>
  <c r="BI83" i="54" s="1"/>
  <c r="BH77" i="54"/>
  <c r="BT79" i="54"/>
  <c r="CF79" i="54"/>
  <c r="AQ76" i="53"/>
  <c r="BO81" i="53"/>
  <c r="AQ77" i="54"/>
  <c r="AQ84" i="54"/>
  <c r="X84" i="54"/>
  <c r="AJ76" i="54"/>
  <c r="AV70" i="54"/>
  <c r="BH79" i="54"/>
  <c r="BT85" i="54"/>
  <c r="S79" i="54"/>
  <c r="BO80" i="54"/>
  <c r="AQ85" i="53"/>
  <c r="BO80" i="53"/>
  <c r="AQ83" i="54"/>
  <c r="X80" i="54"/>
  <c r="X78" i="54"/>
  <c r="AJ78" i="54"/>
  <c r="AJ70" i="54"/>
  <c r="AV84" i="54"/>
  <c r="AW84" i="54" s="1"/>
  <c r="BT81" i="54"/>
  <c r="CF85" i="54"/>
  <c r="CG85" i="54" s="1"/>
  <c r="S81" i="54"/>
  <c r="BO76" i="54"/>
  <c r="X84" i="53"/>
  <c r="AJ80" i="53"/>
  <c r="AK80" i="53" s="1"/>
  <c r="AV79" i="53"/>
  <c r="AW79" i="53" s="1"/>
  <c r="BH78" i="53"/>
  <c r="BI78" i="53" s="1"/>
  <c r="BH77" i="53"/>
  <c r="BI77" i="53" s="1"/>
  <c r="BT80" i="53"/>
  <c r="BT70" i="53"/>
  <c r="CF78" i="53"/>
  <c r="S79" i="53"/>
  <c r="AQ79" i="53"/>
  <c r="AE84" i="54"/>
  <c r="AQ78" i="54"/>
  <c r="AQ70" i="54"/>
  <c r="X76" i="54"/>
  <c r="X83" i="54"/>
  <c r="AJ83" i="54"/>
  <c r="AV80" i="54"/>
  <c r="BH84" i="54"/>
  <c r="BI84" i="54" s="1"/>
  <c r="BH78" i="54"/>
  <c r="BI78" i="54" s="1"/>
  <c r="BT77" i="54"/>
  <c r="CF81" i="54"/>
  <c r="CF84" i="54"/>
  <c r="S84" i="54"/>
  <c r="S85" i="54"/>
  <c r="CA84" i="54"/>
  <c r="S84" i="53"/>
  <c r="CA78" i="53"/>
  <c r="BC78" i="54"/>
  <c r="AE76" i="54"/>
  <c r="AE78" i="54"/>
  <c r="AE79" i="54"/>
  <c r="BH76" i="54"/>
  <c r="CF77" i="54"/>
  <c r="CG77" i="54" s="1"/>
  <c r="S78" i="54"/>
  <c r="X85" i="53"/>
  <c r="Y85" i="53" s="1"/>
  <c r="AJ77" i="53"/>
  <c r="AV85" i="53"/>
  <c r="AW85" i="53" s="1"/>
  <c r="AV80" i="53"/>
  <c r="BH81" i="53"/>
  <c r="BI81" i="53" s="1"/>
  <c r="BT85" i="53"/>
  <c r="CF85" i="53"/>
  <c r="CG85" i="53" s="1"/>
  <c r="BO70" i="54"/>
  <c r="X80" i="53"/>
  <c r="Y80" i="53" s="1"/>
  <c r="BC79" i="53"/>
  <c r="AE83" i="54"/>
  <c r="X85" i="54"/>
  <c r="Y85" i="54" s="1"/>
  <c r="AV78" i="54"/>
  <c r="BH85" i="54"/>
  <c r="BO83" i="54"/>
  <c r="X77" i="53"/>
  <c r="Y77" i="53" s="1"/>
  <c r="AJ78" i="53"/>
  <c r="AV81" i="53"/>
  <c r="AW81" i="53" s="1"/>
  <c r="AV77" i="53"/>
  <c r="AW77" i="53" s="1"/>
  <c r="BT81" i="53"/>
  <c r="CF77" i="53"/>
  <c r="AJ85" i="54"/>
  <c r="AK85" i="54" s="1"/>
  <c r="AV85" i="54"/>
  <c r="AW85" i="54" s="1"/>
  <c r="BT70" i="54"/>
  <c r="CF70" i="54"/>
  <c r="S70" i="54"/>
  <c r="CA84" i="53"/>
  <c r="AQ76" i="54"/>
  <c r="X81" i="54"/>
  <c r="Y81" i="54" s="1"/>
  <c r="BH70" i="54"/>
  <c r="CF78" i="54"/>
  <c r="BO79" i="54"/>
  <c r="X70" i="53"/>
  <c r="Y70" i="53" s="1"/>
  <c r="AJ83" i="53"/>
  <c r="AK83" i="53" s="1"/>
  <c r="AV83" i="53"/>
  <c r="AW83" i="53" s="1"/>
  <c r="BT77" i="53"/>
  <c r="BU77" i="53" s="1"/>
  <c r="BC70" i="54"/>
  <c r="CA77" i="53"/>
  <c r="AQ79" i="54"/>
  <c r="X79" i="54"/>
  <c r="AV83" i="54"/>
  <c r="BT84" i="54"/>
  <c r="BU84" i="54" s="1"/>
  <c r="CF80" i="54"/>
  <c r="S83" i="54"/>
  <c r="BO84" i="54"/>
  <c r="X78" i="53"/>
  <c r="AJ79" i="53"/>
  <c r="BH83" i="53"/>
  <c r="BI83" i="53" s="1"/>
  <c r="BH70" i="53"/>
  <c r="BT78" i="53"/>
  <c r="CF83" i="53"/>
  <c r="AJ76" i="53"/>
  <c r="AK76" i="53" s="1"/>
  <c r="BH84" i="53"/>
  <c r="CF84" i="53"/>
  <c r="AV76" i="54"/>
  <c r="BT80" i="54"/>
  <c r="BU80" i="54" s="1"/>
  <c r="CF76" i="54"/>
  <c r="CG76" i="54" s="1"/>
  <c r="S80" i="54"/>
  <c r="BO81" i="54"/>
  <c r="X79" i="53"/>
  <c r="Y79" i="53" s="1"/>
  <c r="AV84" i="53"/>
  <c r="AW84" i="53" s="1"/>
  <c r="BH79" i="53"/>
  <c r="BT83" i="53"/>
  <c r="BU83" i="53" s="1"/>
  <c r="CF79" i="53"/>
  <c r="CG79" i="53" s="1"/>
  <c r="S76" i="54"/>
  <c r="AE80" i="54"/>
  <c r="AJ79" i="54"/>
  <c r="AV81" i="54"/>
  <c r="BO85" i="54"/>
  <c r="X76" i="53"/>
  <c r="Y76" i="53" s="1"/>
  <c r="X83" i="53"/>
  <c r="Y83" i="53" s="1"/>
  <c r="AJ70" i="53"/>
  <c r="AK70" i="53" s="1"/>
  <c r="AV70" i="53"/>
  <c r="BH80" i="53"/>
  <c r="BI80" i="53" s="1"/>
  <c r="BT84" i="53"/>
  <c r="BU84" i="53" s="1"/>
  <c r="CF80" i="53"/>
  <c r="CG80" i="53" s="1"/>
  <c r="CA80" i="54"/>
  <c r="AE70" i="54"/>
  <c r="BH80" i="54"/>
  <c r="BI80" i="54" s="1"/>
  <c r="BT78" i="54"/>
  <c r="BO77" i="54"/>
  <c r="AJ81" i="53"/>
  <c r="AK81" i="53" s="1"/>
  <c r="AJ84" i="53"/>
  <c r="AK84" i="53" s="1"/>
  <c r="BH85" i="53"/>
  <c r="BI85" i="53" s="1"/>
  <c r="BT76" i="53"/>
  <c r="CF76" i="53"/>
  <c r="BI77" i="54" l="1"/>
  <c r="CG70" i="53"/>
  <c r="BU81" i="53"/>
  <c r="BU85" i="53"/>
  <c r="Y77" i="54"/>
  <c r="AK77" i="53"/>
  <c r="BI85" i="54"/>
  <c r="Y78" i="53"/>
  <c r="CG83" i="53"/>
  <c r="BU76" i="53"/>
  <c r="BU78" i="53"/>
  <c r="AK76" i="54"/>
  <c r="AW76" i="53"/>
  <c r="AW79" i="54"/>
  <c r="AW83" i="54"/>
  <c r="AW80" i="54"/>
  <c r="Y84" i="54"/>
  <c r="AK84" i="54"/>
  <c r="AK79" i="53"/>
  <c r="Y79" i="54"/>
  <c r="CG77" i="53"/>
  <c r="CG78" i="53"/>
  <c r="AK79" i="54"/>
  <c r="CG78" i="54"/>
  <c r="BI76" i="54"/>
  <c r="BI79" i="54"/>
  <c r="CG70" i="54"/>
  <c r="CG81" i="54"/>
  <c r="S68" i="54"/>
  <c r="H87" i="54"/>
  <c r="CN75" i="54"/>
  <c r="L75" i="54"/>
  <c r="X76" i="37"/>
  <c r="T76" i="36"/>
  <c r="AV77" i="37"/>
  <c r="AR77" i="36"/>
  <c r="AQ75" i="53"/>
  <c r="AM87" i="53"/>
  <c r="AQ82" i="54"/>
  <c r="AM69" i="54"/>
  <c r="AQ69" i="54" s="1"/>
  <c r="T69" i="54"/>
  <c r="X69" i="54" s="1"/>
  <c r="X82" i="54"/>
  <c r="AJ68" i="53"/>
  <c r="BK81" i="36"/>
  <c r="BO81" i="37"/>
  <c r="BO81" i="36" s="1"/>
  <c r="CA68" i="53"/>
  <c r="CA81" i="37"/>
  <c r="CA81" i="36" s="1"/>
  <c r="BW81" i="36"/>
  <c r="BP77" i="36"/>
  <c r="BT77" i="37"/>
  <c r="L77" i="37"/>
  <c r="CN77" i="37"/>
  <c r="H77" i="36"/>
  <c r="L77" i="54"/>
  <c r="CN77" i="54"/>
  <c r="CR77" i="54" s="1"/>
  <c r="BP83" i="36"/>
  <c r="BT83" i="37"/>
  <c r="AR69" i="37"/>
  <c r="AR82" i="36"/>
  <c r="AV82" i="37"/>
  <c r="S75" i="53"/>
  <c r="O87" i="53"/>
  <c r="AW76" i="54"/>
  <c r="X75" i="53"/>
  <c r="T87" i="53"/>
  <c r="AY84" i="36"/>
  <c r="BC84" i="37"/>
  <c r="BC84" i="36" s="1"/>
  <c r="AR75" i="36"/>
  <c r="AV75" i="37"/>
  <c r="AR87" i="37"/>
  <c r="BU70" i="54"/>
  <c r="AV79" i="37"/>
  <c r="AR79" i="36"/>
  <c r="AR87" i="53"/>
  <c r="AR96" i="53" s="1"/>
  <c r="AV75" i="53"/>
  <c r="AR78" i="36"/>
  <c r="AV78" i="37"/>
  <c r="X68" i="54"/>
  <c r="BC68" i="53"/>
  <c r="X84" i="37"/>
  <c r="T84" i="36"/>
  <c r="BU77" i="54"/>
  <c r="CN81" i="54"/>
  <c r="CR81" i="54" s="1"/>
  <c r="L81" i="54"/>
  <c r="BK87" i="37"/>
  <c r="BO75" i="37"/>
  <c r="BK75" i="36"/>
  <c r="CB76" i="36"/>
  <c r="CF76" i="37"/>
  <c r="X68" i="37"/>
  <c r="T68" i="36"/>
  <c r="BU81" i="54"/>
  <c r="L85" i="54"/>
  <c r="CN85" i="54"/>
  <c r="CR85" i="54" s="1"/>
  <c r="AA76" i="36"/>
  <c r="AE76" i="37"/>
  <c r="AE76" i="36" s="1"/>
  <c r="S82" i="54"/>
  <c r="O69" i="54"/>
  <c r="S69" i="54" s="1"/>
  <c r="BT68" i="54"/>
  <c r="L80" i="54"/>
  <c r="CN80" i="54"/>
  <c r="CR80" i="54" s="1"/>
  <c r="AY83" i="36"/>
  <c r="BC83" i="37"/>
  <c r="BC83" i="36" s="1"/>
  <c r="BP69" i="37"/>
  <c r="BP72" i="37" s="1"/>
  <c r="BT82" i="37"/>
  <c r="BP82" i="36"/>
  <c r="X83" i="37"/>
  <c r="T83" i="36"/>
  <c r="AM87" i="54"/>
  <c r="AM96" i="54" s="1"/>
  <c r="AQ75" i="54"/>
  <c r="AQ87" i="54" s="1"/>
  <c r="AE78" i="37"/>
  <c r="AE78" i="36" s="1"/>
  <c r="AA78" i="36"/>
  <c r="BW79" i="36"/>
  <c r="CA79" i="37"/>
  <c r="CA79" i="36" s="1"/>
  <c r="O68" i="36"/>
  <c r="S68" i="37"/>
  <c r="AQ75" i="37"/>
  <c r="AM75" i="36"/>
  <c r="AM87" i="37"/>
  <c r="G83" i="54"/>
  <c r="CI83" i="54"/>
  <c r="BC78" i="37"/>
  <c r="BC78" i="36" s="1"/>
  <c r="AY78" i="36"/>
  <c r="CI84" i="37"/>
  <c r="G84" i="37"/>
  <c r="C84" i="36"/>
  <c r="AY87" i="53"/>
  <c r="BC75" i="53"/>
  <c r="BW76" i="36"/>
  <c r="CA76" i="37"/>
  <c r="CA76" i="36" s="1"/>
  <c r="S75" i="37"/>
  <c r="O87" i="37"/>
  <c r="O75" i="36"/>
  <c r="AA69" i="53"/>
  <c r="AE69" i="53" s="1"/>
  <c r="AE82" i="53"/>
  <c r="AY75" i="36"/>
  <c r="AY87" i="37"/>
  <c r="BC75" i="37"/>
  <c r="CA82" i="54"/>
  <c r="BW69" i="54"/>
  <c r="CA69" i="54" s="1"/>
  <c r="G83" i="53"/>
  <c r="CI83" i="53"/>
  <c r="AE80" i="37"/>
  <c r="AE80" i="36" s="1"/>
  <c r="AA80" i="36"/>
  <c r="BD80" i="36"/>
  <c r="BH80" i="37"/>
  <c r="BW87" i="37"/>
  <c r="CA75" i="37"/>
  <c r="BW75" i="36"/>
  <c r="L70" i="37"/>
  <c r="H70" i="36"/>
  <c r="CN70" i="37"/>
  <c r="C76" i="36"/>
  <c r="G76" i="37"/>
  <c r="CI76" i="37"/>
  <c r="S79" i="37"/>
  <c r="S79" i="36" s="1"/>
  <c r="O79" i="36"/>
  <c r="BP69" i="54"/>
  <c r="BT69" i="54" s="1"/>
  <c r="BT82" i="54"/>
  <c r="CN70" i="53"/>
  <c r="CR70" i="53" s="1"/>
  <c r="L70" i="53"/>
  <c r="BK79" i="36"/>
  <c r="BO79" i="37"/>
  <c r="BO79" i="36" s="1"/>
  <c r="AR80" i="36"/>
  <c r="AV80" i="37"/>
  <c r="H83" i="36"/>
  <c r="L83" i="37"/>
  <c r="CN83" i="37"/>
  <c r="S68" i="53"/>
  <c r="AF80" i="36"/>
  <c r="AJ80" i="37"/>
  <c r="H81" i="36"/>
  <c r="CN81" i="37"/>
  <c r="L81" i="37"/>
  <c r="AV84" i="37"/>
  <c r="AR84" i="36"/>
  <c r="CB70" i="36"/>
  <c r="CF70" i="37"/>
  <c r="AR69" i="53"/>
  <c r="AV69" i="53" s="1"/>
  <c r="AV82" i="53"/>
  <c r="CF68" i="53"/>
  <c r="L80" i="53"/>
  <c r="CN80" i="53"/>
  <c r="CR80" i="53" s="1"/>
  <c r="G77" i="54"/>
  <c r="CI77" i="54"/>
  <c r="AJ75" i="53"/>
  <c r="AF87" i="53"/>
  <c r="AR85" i="36"/>
  <c r="AV85" i="37"/>
  <c r="T87" i="54"/>
  <c r="X75" i="54"/>
  <c r="L84" i="53"/>
  <c r="CN84" i="53"/>
  <c r="CR84" i="53" s="1"/>
  <c r="BI70" i="53"/>
  <c r="BP80" i="36"/>
  <c r="BT80" i="37"/>
  <c r="CG80" i="54"/>
  <c r="AF85" i="36"/>
  <c r="AJ85" i="37"/>
  <c r="AJ83" i="37"/>
  <c r="AF83" i="36"/>
  <c r="CN83" i="54"/>
  <c r="CR83" i="54" s="1"/>
  <c r="L83" i="54"/>
  <c r="AK78" i="53"/>
  <c r="AJ68" i="37"/>
  <c r="AF68" i="36"/>
  <c r="AQ68" i="54"/>
  <c r="AM72" i="54"/>
  <c r="AJ78" i="37"/>
  <c r="AF78" i="36"/>
  <c r="L68" i="37"/>
  <c r="H68" i="36"/>
  <c r="CN68" i="37"/>
  <c r="AM80" i="36"/>
  <c r="AQ80" i="37"/>
  <c r="AQ80" i="36" s="1"/>
  <c r="BT85" i="37"/>
  <c r="BP85" i="36"/>
  <c r="CN76" i="37"/>
  <c r="L76" i="37"/>
  <c r="H76" i="36"/>
  <c r="BH82" i="54"/>
  <c r="BD69" i="54"/>
  <c r="BH69" i="54" s="1"/>
  <c r="C85" i="36"/>
  <c r="CI85" i="37"/>
  <c r="G85" i="37"/>
  <c r="AJ82" i="54"/>
  <c r="AF69" i="54"/>
  <c r="AJ69" i="54" s="1"/>
  <c r="AE68" i="37"/>
  <c r="AA68" i="36"/>
  <c r="AW78" i="53"/>
  <c r="BP84" i="36"/>
  <c r="BT84" i="37"/>
  <c r="H87" i="37"/>
  <c r="L75" i="37"/>
  <c r="H75" i="36"/>
  <c r="CN75" i="37"/>
  <c r="AQ82" i="53"/>
  <c r="AM69" i="53"/>
  <c r="AQ69" i="53" s="1"/>
  <c r="BK70" i="36"/>
  <c r="BO70" i="37"/>
  <c r="BO70" i="36" s="1"/>
  <c r="C87" i="37"/>
  <c r="G75" i="37"/>
  <c r="C75" i="36"/>
  <c r="CI75" i="37"/>
  <c r="CI70" i="53"/>
  <c r="G70" i="53"/>
  <c r="AA85" i="36"/>
  <c r="AE85" i="37"/>
  <c r="AE85" i="36" s="1"/>
  <c r="AA72" i="53"/>
  <c r="AE68" i="53"/>
  <c r="AY85" i="36"/>
  <c r="BC85" i="37"/>
  <c r="BC85" i="36" s="1"/>
  <c r="BC82" i="53"/>
  <c r="AY69" i="53"/>
  <c r="BC69" i="53" s="1"/>
  <c r="BC72" i="53" s="1"/>
  <c r="BW78" i="36"/>
  <c r="CA78" i="37"/>
  <c r="CA78" i="36" s="1"/>
  <c r="S77" i="37"/>
  <c r="S77" i="36" s="1"/>
  <c r="O77" i="36"/>
  <c r="BC76" i="37"/>
  <c r="BC76" i="36" s="1"/>
  <c r="AY76" i="36"/>
  <c r="G77" i="53"/>
  <c r="CI77" i="53"/>
  <c r="AE83" i="37"/>
  <c r="AE83" i="36" s="1"/>
  <c r="AA83" i="36"/>
  <c r="BH78" i="37"/>
  <c r="BD78" i="36"/>
  <c r="BD77" i="36"/>
  <c r="BH77" i="37"/>
  <c r="AF81" i="36"/>
  <c r="AJ81" i="37"/>
  <c r="BW84" i="36"/>
  <c r="CA84" i="37"/>
  <c r="CA84" i="36" s="1"/>
  <c r="AM77" i="36"/>
  <c r="AQ77" i="37"/>
  <c r="AQ77" i="36" s="1"/>
  <c r="G70" i="37"/>
  <c r="CI70" i="37"/>
  <c r="C70" i="36"/>
  <c r="AM82" i="36"/>
  <c r="AQ82" i="37"/>
  <c r="AQ82" i="36" s="1"/>
  <c r="AM69" i="37"/>
  <c r="AM72" i="37" s="1"/>
  <c r="BW85" i="36"/>
  <c r="CA85" i="37"/>
  <c r="CA85" i="36" s="1"/>
  <c r="H78" i="36"/>
  <c r="L78" i="37"/>
  <c r="CN78" i="37"/>
  <c r="C69" i="37"/>
  <c r="C82" i="36"/>
  <c r="CI82" i="37"/>
  <c r="G82" i="37"/>
  <c r="AE68" i="54"/>
  <c r="BK77" i="36"/>
  <c r="BO77" i="37"/>
  <c r="BO77" i="36" s="1"/>
  <c r="BD69" i="37"/>
  <c r="BH82" i="37"/>
  <c r="BD82" i="36"/>
  <c r="BW83" i="36"/>
  <c r="CA83" i="37"/>
  <c r="CA83" i="36" s="1"/>
  <c r="AQ79" i="37"/>
  <c r="AQ79" i="36" s="1"/>
  <c r="AM79" i="36"/>
  <c r="AE84" i="37"/>
  <c r="AE84" i="36" s="1"/>
  <c r="AA84" i="36"/>
  <c r="C69" i="54"/>
  <c r="CI82" i="54"/>
  <c r="G82" i="54"/>
  <c r="S85" i="37"/>
  <c r="S85" i="36" s="1"/>
  <c r="O85" i="36"/>
  <c r="X68" i="53"/>
  <c r="BH81" i="37"/>
  <c r="BD81" i="36"/>
  <c r="AJ79" i="37"/>
  <c r="AF79" i="36"/>
  <c r="CB69" i="53"/>
  <c r="CF69" i="53" s="1"/>
  <c r="CF82" i="53"/>
  <c r="CB79" i="36"/>
  <c r="CF79" i="37"/>
  <c r="AM76" i="36"/>
  <c r="AQ76" i="37"/>
  <c r="AQ76" i="36" s="1"/>
  <c r="CB68" i="36"/>
  <c r="CF68" i="37"/>
  <c r="O80" i="36"/>
  <c r="S80" i="37"/>
  <c r="S80" i="36" s="1"/>
  <c r="CF75" i="37"/>
  <c r="CB87" i="37"/>
  <c r="CB75" i="36"/>
  <c r="S84" i="37"/>
  <c r="S84" i="36" s="1"/>
  <c r="O84" i="36"/>
  <c r="AR69" i="54"/>
  <c r="AV69" i="54" s="1"/>
  <c r="AV82" i="54"/>
  <c r="AW82" i="54" s="1"/>
  <c r="X82" i="53"/>
  <c r="T69" i="53"/>
  <c r="X69" i="53" s="1"/>
  <c r="AR76" i="36"/>
  <c r="AV76" i="37"/>
  <c r="AK70" i="54"/>
  <c r="X75" i="37"/>
  <c r="T75" i="36"/>
  <c r="T87" i="37"/>
  <c r="BU85" i="54"/>
  <c r="L76" i="54"/>
  <c r="CN76" i="54"/>
  <c r="CR76" i="54" s="1"/>
  <c r="AA77" i="36"/>
  <c r="AE77" i="37"/>
  <c r="AE77" i="36" s="1"/>
  <c r="AK80" i="54"/>
  <c r="Y81" i="53"/>
  <c r="AR83" i="36"/>
  <c r="AV83" i="37"/>
  <c r="AM70" i="36"/>
  <c r="AQ70" i="37"/>
  <c r="AQ70" i="36" s="1"/>
  <c r="G84" i="54"/>
  <c r="CI84" i="54"/>
  <c r="BO76" i="37"/>
  <c r="BO76" i="36" s="1"/>
  <c r="BK76" i="36"/>
  <c r="CI79" i="37"/>
  <c r="C79" i="36"/>
  <c r="G79" i="37"/>
  <c r="BK87" i="53"/>
  <c r="BO75" i="53"/>
  <c r="G78" i="53"/>
  <c r="CI78" i="53"/>
  <c r="AA70" i="36"/>
  <c r="AE70" i="37"/>
  <c r="AE70" i="36" s="1"/>
  <c r="AY87" i="54"/>
  <c r="BC75" i="54"/>
  <c r="AA87" i="53"/>
  <c r="AE75" i="53"/>
  <c r="AE87" i="53" s="1"/>
  <c r="BC68" i="37"/>
  <c r="AY68" i="36"/>
  <c r="G68" i="53"/>
  <c r="CI68" i="53"/>
  <c r="AA79" i="36"/>
  <c r="AE79" i="37"/>
  <c r="AE79" i="36" s="1"/>
  <c r="BC68" i="54"/>
  <c r="BO78" i="37"/>
  <c r="BO78" i="36" s="1"/>
  <c r="BK78" i="36"/>
  <c r="C81" i="36"/>
  <c r="CI81" i="37"/>
  <c r="G81" i="37"/>
  <c r="AJ70" i="37"/>
  <c r="AF70" i="36"/>
  <c r="CF81" i="37"/>
  <c r="CB81" i="36"/>
  <c r="X85" i="37"/>
  <c r="T85" i="36"/>
  <c r="X80" i="37"/>
  <c r="T80" i="36"/>
  <c r="L82" i="37"/>
  <c r="CN82" i="37"/>
  <c r="H69" i="37"/>
  <c r="H82" i="36"/>
  <c r="CI78" i="37"/>
  <c r="C78" i="36"/>
  <c r="G78" i="37"/>
  <c r="BH75" i="54"/>
  <c r="BD87" i="54"/>
  <c r="CF75" i="54"/>
  <c r="CB87" i="54"/>
  <c r="G81" i="54"/>
  <c r="CI81" i="54"/>
  <c r="O76" i="36"/>
  <c r="S76" i="37"/>
  <c r="S76" i="36" s="1"/>
  <c r="BT81" i="37"/>
  <c r="BP81" i="36"/>
  <c r="AV68" i="53"/>
  <c r="AR72" i="53"/>
  <c r="L68" i="53"/>
  <c r="CN68" i="53"/>
  <c r="CN77" i="53"/>
  <c r="CR77" i="53" s="1"/>
  <c r="L77" i="53"/>
  <c r="M77" i="53" s="1"/>
  <c r="L81" i="53"/>
  <c r="CN81" i="53"/>
  <c r="CR81" i="53" s="1"/>
  <c r="BO68" i="54"/>
  <c r="AF69" i="53"/>
  <c r="AJ69" i="53" s="1"/>
  <c r="AK69" i="53" s="1"/>
  <c r="AJ82" i="53"/>
  <c r="AK82" i="53" s="1"/>
  <c r="T82" i="36"/>
  <c r="T69" i="37"/>
  <c r="X82" i="37"/>
  <c r="BP87" i="54"/>
  <c r="BT75" i="54"/>
  <c r="AV75" i="54"/>
  <c r="AR87" i="54"/>
  <c r="AY69" i="54"/>
  <c r="BC69" i="54" s="1"/>
  <c r="BC82" i="54"/>
  <c r="AY77" i="36"/>
  <c r="BC77" i="37"/>
  <c r="BC77" i="36" s="1"/>
  <c r="S78" i="37"/>
  <c r="S78" i="36" s="1"/>
  <c r="O78" i="36"/>
  <c r="BO68" i="53"/>
  <c r="O69" i="53"/>
  <c r="S69" i="53" s="1"/>
  <c r="S82" i="53"/>
  <c r="CI70" i="54"/>
  <c r="G70" i="54"/>
  <c r="CA68" i="54"/>
  <c r="CA72" i="54" s="1"/>
  <c r="BW72" i="54"/>
  <c r="C87" i="53"/>
  <c r="C96" i="53" s="1"/>
  <c r="CI75" i="53"/>
  <c r="G75" i="53"/>
  <c r="BK83" i="36"/>
  <c r="BO83" i="37"/>
  <c r="BO83" i="36" s="1"/>
  <c r="AJ75" i="54"/>
  <c r="AF87" i="54"/>
  <c r="BH85" i="37"/>
  <c r="BD85" i="36"/>
  <c r="AW81" i="54"/>
  <c r="CN79" i="53"/>
  <c r="CR79" i="53" s="1"/>
  <c r="L79" i="53"/>
  <c r="CB78" i="36"/>
  <c r="CF78" i="37"/>
  <c r="CN85" i="53"/>
  <c r="CR85" i="53" s="1"/>
  <c r="L85" i="53"/>
  <c r="CN82" i="54"/>
  <c r="CR82" i="54" s="1"/>
  <c r="H69" i="54"/>
  <c r="L82" i="54"/>
  <c r="AW70" i="53"/>
  <c r="BH70" i="37"/>
  <c r="BD70" i="36"/>
  <c r="BT68" i="53"/>
  <c r="CB85" i="36"/>
  <c r="CF85" i="37"/>
  <c r="CG84" i="53"/>
  <c r="AV70" i="37"/>
  <c r="AR70" i="36"/>
  <c r="T77" i="36"/>
  <c r="X77" i="37"/>
  <c r="L79" i="54"/>
  <c r="CN79" i="54"/>
  <c r="CR79" i="54" s="1"/>
  <c r="CB80" i="36"/>
  <c r="CF80" i="37"/>
  <c r="CB84" i="36"/>
  <c r="CF84" i="37"/>
  <c r="CB69" i="54"/>
  <c r="CF69" i="54" s="1"/>
  <c r="CG69" i="54" s="1"/>
  <c r="CF82" i="54"/>
  <c r="X79" i="37"/>
  <c r="T79" i="36"/>
  <c r="BT78" i="37"/>
  <c r="BP78" i="36"/>
  <c r="AK83" i="54"/>
  <c r="BW87" i="53"/>
  <c r="BW96" i="53" s="1"/>
  <c r="CA75" i="53"/>
  <c r="BU70" i="53"/>
  <c r="Y84" i="53"/>
  <c r="AV81" i="37"/>
  <c r="AR81" i="36"/>
  <c r="O87" i="54"/>
  <c r="S75" i="54"/>
  <c r="AK78" i="54"/>
  <c r="CN80" i="37"/>
  <c r="L80" i="37"/>
  <c r="H80" i="36"/>
  <c r="BD72" i="54"/>
  <c r="BH68" i="54"/>
  <c r="CI68" i="37"/>
  <c r="C72" i="37"/>
  <c r="C68" i="36"/>
  <c r="G68" i="37"/>
  <c r="AK77" i="54"/>
  <c r="BO82" i="53"/>
  <c r="BK69" i="53"/>
  <c r="BO69" i="53" s="1"/>
  <c r="BO72" i="53" s="1"/>
  <c r="BT82" i="53"/>
  <c r="BP69" i="53"/>
  <c r="BT69" i="53" s="1"/>
  <c r="CN82" i="53"/>
  <c r="CR82" i="53" s="1"/>
  <c r="H69" i="53"/>
  <c r="H72" i="53" s="1"/>
  <c r="L82" i="53"/>
  <c r="AF87" i="37"/>
  <c r="AF75" i="36"/>
  <c r="AJ75" i="37"/>
  <c r="AM84" i="36"/>
  <c r="AQ84" i="37"/>
  <c r="AQ84" i="36" s="1"/>
  <c r="CI79" i="54"/>
  <c r="G79" i="54"/>
  <c r="BK85" i="36"/>
  <c r="BO85" i="37"/>
  <c r="BO85" i="36" s="1"/>
  <c r="G80" i="37"/>
  <c r="CI80" i="37"/>
  <c r="C80" i="36"/>
  <c r="BW80" i="36"/>
  <c r="CA80" i="37"/>
  <c r="CA80" i="36" s="1"/>
  <c r="S70" i="37"/>
  <c r="S70" i="36" s="1"/>
  <c r="O70" i="36"/>
  <c r="AM78" i="36"/>
  <c r="AQ78" i="37"/>
  <c r="AQ78" i="36" s="1"/>
  <c r="CI76" i="54"/>
  <c r="G76" i="54"/>
  <c r="BW77" i="36"/>
  <c r="CA77" i="37"/>
  <c r="CA77" i="36" s="1"/>
  <c r="S83" i="37"/>
  <c r="S83" i="36" s="1"/>
  <c r="O83" i="36"/>
  <c r="AY79" i="36"/>
  <c r="BC79" i="37"/>
  <c r="BC79" i="36" s="1"/>
  <c r="G80" i="54"/>
  <c r="CI80" i="54"/>
  <c r="AQ85" i="37"/>
  <c r="AQ85" i="36" s="1"/>
  <c r="AM85" i="36"/>
  <c r="G75" i="54"/>
  <c r="CI75" i="54"/>
  <c r="C87" i="54"/>
  <c r="C96" i="54" s="1"/>
  <c r="BH79" i="37"/>
  <c r="BD79" i="36"/>
  <c r="AE75" i="54"/>
  <c r="AA87" i="54"/>
  <c r="AA96" i="54" s="1"/>
  <c r="BO75" i="54"/>
  <c r="BK87" i="54"/>
  <c r="CA75" i="54"/>
  <c r="BW87" i="54"/>
  <c r="AY69" i="37"/>
  <c r="AY72" i="37" s="1"/>
  <c r="BC82" i="37"/>
  <c r="AY82" i="36"/>
  <c r="CG76" i="53"/>
  <c r="BT70" i="37"/>
  <c r="BP70" i="36"/>
  <c r="AV68" i="37"/>
  <c r="AR68" i="36"/>
  <c r="AR72" i="37"/>
  <c r="CN68" i="54"/>
  <c r="L68" i="54"/>
  <c r="BT76" i="37"/>
  <c r="BP76" i="36"/>
  <c r="BI84" i="53"/>
  <c r="H85" i="36"/>
  <c r="CN85" i="37"/>
  <c r="L85" i="37"/>
  <c r="CN78" i="53"/>
  <c r="CR78" i="53" s="1"/>
  <c r="L78" i="53"/>
  <c r="L84" i="37"/>
  <c r="CN84" i="37"/>
  <c r="H84" i="36"/>
  <c r="BH68" i="53"/>
  <c r="BT68" i="37"/>
  <c r="BP68" i="36"/>
  <c r="BI70" i="54"/>
  <c r="AF84" i="36"/>
  <c r="AJ84" i="37"/>
  <c r="BH75" i="53"/>
  <c r="BD87" i="53"/>
  <c r="BP75" i="36"/>
  <c r="BP87" i="37"/>
  <c r="BT75" i="37"/>
  <c r="CB87" i="53"/>
  <c r="CF75" i="53"/>
  <c r="BP79" i="36"/>
  <c r="BT79" i="37"/>
  <c r="AF82" i="36"/>
  <c r="AF69" i="37"/>
  <c r="AJ82" i="37"/>
  <c r="CG84" i="54"/>
  <c r="Y83" i="54"/>
  <c r="BU80" i="53"/>
  <c r="L76" i="53"/>
  <c r="CN76" i="53"/>
  <c r="CR76" i="53" s="1"/>
  <c r="AF77" i="36"/>
  <c r="AJ77" i="37"/>
  <c r="CB72" i="54"/>
  <c r="CF68" i="54"/>
  <c r="Y78" i="54"/>
  <c r="CI76" i="53"/>
  <c r="G76" i="53"/>
  <c r="BO82" i="54"/>
  <c r="BK69" i="54"/>
  <c r="CG79" i="54"/>
  <c r="Y70" i="54"/>
  <c r="H87" i="53"/>
  <c r="H96" i="53" s="1"/>
  <c r="CN75" i="53"/>
  <c r="L75" i="53"/>
  <c r="AJ76" i="37"/>
  <c r="AF76" i="36"/>
  <c r="BU83" i="54"/>
  <c r="CN78" i="54"/>
  <c r="CR78" i="54" s="1"/>
  <c r="L78" i="54"/>
  <c r="G85" i="53"/>
  <c r="CI85" i="53"/>
  <c r="CI84" i="53"/>
  <c r="G84" i="53"/>
  <c r="AA81" i="36"/>
  <c r="AE81" i="37"/>
  <c r="AE81" i="36" s="1"/>
  <c r="AY81" i="36"/>
  <c r="BC81" i="37"/>
  <c r="BC81" i="36" s="1"/>
  <c r="CA68" i="37"/>
  <c r="BW68" i="36"/>
  <c r="S82" i="37"/>
  <c r="S82" i="36" s="1"/>
  <c r="O82" i="36"/>
  <c r="O69" i="37"/>
  <c r="O72" i="37" s="1"/>
  <c r="CI79" i="53"/>
  <c r="G79" i="53"/>
  <c r="AQ83" i="37"/>
  <c r="AQ83" i="36" s="1"/>
  <c r="AM83" i="36"/>
  <c r="CI78" i="54"/>
  <c r="G78" i="54"/>
  <c r="AM72" i="53"/>
  <c r="AQ68" i="53"/>
  <c r="AQ72" i="53" s="1"/>
  <c r="BW82" i="36"/>
  <c r="BW69" i="37"/>
  <c r="CA82" i="37"/>
  <c r="S81" i="37"/>
  <c r="S81" i="36" s="1"/>
  <c r="O81" i="36"/>
  <c r="BW69" i="53"/>
  <c r="CA69" i="53" s="1"/>
  <c r="CA82" i="53"/>
  <c r="AY80" i="36"/>
  <c r="BC80" i="37"/>
  <c r="BC80" i="36" s="1"/>
  <c r="BU78" i="54"/>
  <c r="CF77" i="37"/>
  <c r="CB77" i="36"/>
  <c r="G80" i="53"/>
  <c r="CI80" i="53"/>
  <c r="BH68" i="37"/>
  <c r="BD68" i="36"/>
  <c r="BD72" i="37"/>
  <c r="BK84" i="36"/>
  <c r="BO84" i="37"/>
  <c r="BO84" i="36" s="1"/>
  <c r="CN79" i="37"/>
  <c r="L79" i="37"/>
  <c r="H79" i="36"/>
  <c r="BI79" i="53"/>
  <c r="BD76" i="36"/>
  <c r="BH76" i="37"/>
  <c r="CN83" i="53"/>
  <c r="CR83" i="53" s="1"/>
  <c r="L83" i="53"/>
  <c r="M83" i="53" s="1"/>
  <c r="BH82" i="53"/>
  <c r="BI82" i="53" s="1"/>
  <c r="BD69" i="53"/>
  <c r="BH69" i="53" s="1"/>
  <c r="BI69" i="53" s="1"/>
  <c r="BH84" i="37"/>
  <c r="BD84" i="36"/>
  <c r="AV68" i="54"/>
  <c r="BD87" i="37"/>
  <c r="BD75" i="36"/>
  <c r="BH75" i="37"/>
  <c r="AW78" i="54"/>
  <c r="BT75" i="53"/>
  <c r="BP87" i="53"/>
  <c r="AW80" i="53"/>
  <c r="BD83" i="36"/>
  <c r="BH83" i="37"/>
  <c r="AJ68" i="54"/>
  <c r="X78" i="37"/>
  <c r="T78" i="36"/>
  <c r="Y76" i="54"/>
  <c r="CF83" i="37"/>
  <c r="CB83" i="36"/>
  <c r="X70" i="37"/>
  <c r="T70" i="36"/>
  <c r="Y80" i="54"/>
  <c r="BO82" i="37"/>
  <c r="BK82" i="36"/>
  <c r="BK69" i="37"/>
  <c r="BK72" i="37" s="1"/>
  <c r="AW70" i="54"/>
  <c r="AE82" i="54"/>
  <c r="AA69" i="54"/>
  <c r="AE69" i="54" s="1"/>
  <c r="BU79" i="54"/>
  <c r="L70" i="54"/>
  <c r="CN70" i="54"/>
  <c r="CR70" i="54" s="1"/>
  <c r="G81" i="53"/>
  <c r="CI81" i="53"/>
  <c r="BI76" i="53"/>
  <c r="CB69" i="37"/>
  <c r="CB82" i="36"/>
  <c r="CF82" i="37"/>
  <c r="T81" i="36"/>
  <c r="X81" i="37"/>
  <c r="BU76" i="54"/>
  <c r="CN84" i="54"/>
  <c r="CR84" i="54" s="1"/>
  <c r="L84" i="54"/>
  <c r="M84" i="54" s="1"/>
  <c r="BC70" i="37"/>
  <c r="BC70" i="36" s="1"/>
  <c r="AY70" i="36"/>
  <c r="CA70" i="37"/>
  <c r="CA70" i="36" s="1"/>
  <c r="BW70" i="36"/>
  <c r="AA82" i="36"/>
  <c r="AE82" i="37"/>
  <c r="AA69" i="37"/>
  <c r="AM81" i="36"/>
  <c r="AQ81" i="37"/>
  <c r="AQ81" i="36" s="1"/>
  <c r="G85" i="54"/>
  <c r="CI85" i="54"/>
  <c r="BO80" i="37"/>
  <c r="BO80" i="36" s="1"/>
  <c r="BK80" i="36"/>
  <c r="G83" i="37"/>
  <c r="C83" i="36"/>
  <c r="CI83" i="37"/>
  <c r="G82" i="53"/>
  <c r="CI82" i="53"/>
  <c r="C69" i="53"/>
  <c r="AA87" i="37"/>
  <c r="AA75" i="36"/>
  <c r="AE75" i="37"/>
  <c r="BO68" i="37"/>
  <c r="BK68" i="36"/>
  <c r="CI77" i="37"/>
  <c r="G77" i="37"/>
  <c r="C77" i="36"/>
  <c r="AM68" i="36"/>
  <c r="AQ68" i="37"/>
  <c r="CI68" i="54"/>
  <c r="G68" i="54"/>
  <c r="C72" i="54"/>
  <c r="BC82" i="36" l="1"/>
  <c r="M78" i="53"/>
  <c r="BU82" i="53"/>
  <c r="G85" i="36"/>
  <c r="AE72" i="53"/>
  <c r="G83" i="36"/>
  <c r="AE82" i="36"/>
  <c r="AW69" i="54"/>
  <c r="AQ72" i="54"/>
  <c r="CA82" i="36"/>
  <c r="M78" i="54"/>
  <c r="BD87" i="36"/>
  <c r="BD96" i="36" s="1"/>
  <c r="M82" i="53"/>
  <c r="CA87" i="53"/>
  <c r="M85" i="54"/>
  <c r="G77" i="36"/>
  <c r="BO87" i="53"/>
  <c r="AW82" i="53"/>
  <c r="S87" i="54"/>
  <c r="M83" i="54"/>
  <c r="AF72" i="54"/>
  <c r="BP89" i="37"/>
  <c r="BP91" i="37" s="1"/>
  <c r="BT91" i="37" s="1"/>
  <c r="T72" i="54"/>
  <c r="BO69" i="54"/>
  <c r="BK72" i="54"/>
  <c r="BK89" i="54" s="1"/>
  <c r="BK91" i="54" s="1"/>
  <c r="BO91" i="54" s="1"/>
  <c r="Y69" i="54"/>
  <c r="H89" i="53"/>
  <c r="H91" i="53" s="1"/>
  <c r="H93" i="53" s="1"/>
  <c r="H94" i="53"/>
  <c r="H95" i="53"/>
  <c r="O95" i="37"/>
  <c r="O94" i="37"/>
  <c r="CS76" i="54"/>
  <c r="CW76" i="54" s="1"/>
  <c r="CM76" i="54"/>
  <c r="M68" i="53"/>
  <c r="AY95" i="37"/>
  <c r="AY94" i="37"/>
  <c r="G82" i="36"/>
  <c r="CS76" i="37"/>
  <c r="CM76" i="37"/>
  <c r="CI76" i="36"/>
  <c r="CM76" i="36" s="1"/>
  <c r="BW96" i="37"/>
  <c r="CM68" i="54"/>
  <c r="CS68" i="54"/>
  <c r="AV72" i="54"/>
  <c r="AW68" i="54"/>
  <c r="BT79" i="36"/>
  <c r="BU79" i="37"/>
  <c r="BU79" i="36" s="1"/>
  <c r="BH84" i="36"/>
  <c r="BI84" i="37"/>
  <c r="BI84" i="36" s="1"/>
  <c r="CS80" i="53"/>
  <c r="CW80" i="53" s="1"/>
  <c r="CM80" i="53"/>
  <c r="CM84" i="53"/>
  <c r="CS84" i="53"/>
  <c r="CW84" i="53" s="1"/>
  <c r="M75" i="53"/>
  <c r="L87" i="53"/>
  <c r="CS76" i="53"/>
  <c r="CW76" i="53" s="1"/>
  <c r="CM76" i="53"/>
  <c r="CG75" i="53"/>
  <c r="CF87" i="53"/>
  <c r="CR84" i="37"/>
  <c r="CN84" i="36"/>
  <c r="CR84" i="36" s="1"/>
  <c r="BT70" i="36"/>
  <c r="BU70" i="37"/>
  <c r="BU70" i="36" s="1"/>
  <c r="AM95" i="37"/>
  <c r="AM94" i="37"/>
  <c r="AA87" i="36"/>
  <c r="Y81" i="37"/>
  <c r="Y81" i="36" s="1"/>
  <c r="X81" i="36"/>
  <c r="BO82" i="36"/>
  <c r="Y78" i="37"/>
  <c r="Y78" i="36" s="1"/>
  <c r="X78" i="36"/>
  <c r="M79" i="37"/>
  <c r="L79" i="36"/>
  <c r="CM78" i="54"/>
  <c r="CS78" i="54"/>
  <c r="CW78" i="54" s="1"/>
  <c r="CS85" i="53"/>
  <c r="CW85" i="53" s="1"/>
  <c r="CM85" i="53"/>
  <c r="CR75" i="53"/>
  <c r="CR87" i="53" s="1"/>
  <c r="CR96" i="53" s="1"/>
  <c r="CN87" i="53"/>
  <c r="CB96" i="53"/>
  <c r="L84" i="36"/>
  <c r="M84" i="37"/>
  <c r="BU76" i="37"/>
  <c r="BU76" i="36" s="1"/>
  <c r="BT76" i="36"/>
  <c r="BU69" i="53"/>
  <c r="CM68" i="37"/>
  <c r="CS68" i="37"/>
  <c r="CI68" i="36"/>
  <c r="O96" i="54"/>
  <c r="CF80" i="36"/>
  <c r="CG80" i="37"/>
  <c r="CG80" i="36" s="1"/>
  <c r="M82" i="54"/>
  <c r="G87" i="53"/>
  <c r="CS68" i="53"/>
  <c r="CM68" i="53"/>
  <c r="AY96" i="54"/>
  <c r="AW83" i="37"/>
  <c r="AW83" i="36" s="1"/>
  <c r="AV83" i="36"/>
  <c r="Y82" i="53"/>
  <c r="CG82" i="53"/>
  <c r="AA72" i="54"/>
  <c r="G70" i="36"/>
  <c r="C87" i="36"/>
  <c r="H87" i="36"/>
  <c r="AK69" i="54"/>
  <c r="L76" i="36"/>
  <c r="M76" i="37"/>
  <c r="L68" i="36"/>
  <c r="M68" i="37"/>
  <c r="AF96" i="53"/>
  <c r="AV80" i="36"/>
  <c r="AW80" i="37"/>
  <c r="AW80" i="36" s="1"/>
  <c r="BW87" i="36"/>
  <c r="O87" i="36"/>
  <c r="G84" i="36"/>
  <c r="AQ87" i="37"/>
  <c r="AQ75" i="36"/>
  <c r="AQ87" i="36" s="1"/>
  <c r="AQ96" i="36" s="1"/>
  <c r="AQ89" i="54"/>
  <c r="AQ96" i="54"/>
  <c r="BK87" i="36"/>
  <c r="AY72" i="53"/>
  <c r="T96" i="53"/>
  <c r="BT83" i="36"/>
  <c r="BU83" i="37"/>
  <c r="BU83" i="36" s="1"/>
  <c r="AJ72" i="53"/>
  <c r="AK68" i="53"/>
  <c r="AK72" i="53" s="1"/>
  <c r="AW77" i="37"/>
  <c r="AW77" i="36" s="1"/>
  <c r="AV77" i="36"/>
  <c r="CG77" i="37"/>
  <c r="CG77" i="36" s="1"/>
  <c r="CF77" i="36"/>
  <c r="AW75" i="54"/>
  <c r="AW87" i="54" s="1"/>
  <c r="AV87" i="54"/>
  <c r="BI68" i="53"/>
  <c r="BI72" i="53" s="1"/>
  <c r="BH72" i="53"/>
  <c r="CA87" i="54"/>
  <c r="BU75" i="53"/>
  <c r="BT87" i="53"/>
  <c r="AA96" i="37"/>
  <c r="M70" i="54"/>
  <c r="AF95" i="54"/>
  <c r="AF94" i="54"/>
  <c r="BI75" i="37"/>
  <c r="BH75" i="36"/>
  <c r="BH87" i="37"/>
  <c r="BH96" i="37" s="1"/>
  <c r="CR79" i="37"/>
  <c r="CN79" i="36"/>
  <c r="CR79" i="36" s="1"/>
  <c r="CA68" i="36"/>
  <c r="CG68" i="54"/>
  <c r="CG72" i="54" s="1"/>
  <c r="CF72" i="54"/>
  <c r="BT75" i="36"/>
  <c r="BT87" i="37"/>
  <c r="BU75" i="37"/>
  <c r="M68" i="54"/>
  <c r="AE87" i="54"/>
  <c r="CS80" i="54"/>
  <c r="CW80" i="54" s="1"/>
  <c r="CM80" i="54"/>
  <c r="BH72" i="54"/>
  <c r="BI68" i="54"/>
  <c r="BT78" i="36"/>
  <c r="BU78" i="37"/>
  <c r="BU78" i="36" s="1"/>
  <c r="CG85" i="37"/>
  <c r="CG85" i="36" s="1"/>
  <c r="CF85" i="36"/>
  <c r="H72" i="54"/>
  <c r="H89" i="54" s="1"/>
  <c r="H91" i="54" s="1"/>
  <c r="H93" i="54" s="1"/>
  <c r="CN69" i="54"/>
  <c r="CR69" i="54" s="1"/>
  <c r="L69" i="54"/>
  <c r="L72" i="54" s="1"/>
  <c r="CI87" i="53"/>
  <c r="CS75" i="53"/>
  <c r="CM75" i="53"/>
  <c r="BK72" i="53"/>
  <c r="BK89" i="53" s="1"/>
  <c r="BK91" i="53" s="1"/>
  <c r="BO91" i="53" s="1"/>
  <c r="AR96" i="54"/>
  <c r="CR68" i="53"/>
  <c r="CS81" i="54"/>
  <c r="CW81" i="54" s="1"/>
  <c r="CM81" i="54"/>
  <c r="CI78" i="36"/>
  <c r="CM78" i="36" s="1"/>
  <c r="CM78" i="37"/>
  <c r="CS78" i="37"/>
  <c r="X85" i="36"/>
  <c r="Y85" i="37"/>
  <c r="Y85" i="36" s="1"/>
  <c r="CS79" i="37"/>
  <c r="CM79" i="37"/>
  <c r="CI79" i="36"/>
  <c r="CM79" i="36" s="1"/>
  <c r="T96" i="37"/>
  <c r="CG69" i="53"/>
  <c r="AE72" i="54"/>
  <c r="AE94" i="53"/>
  <c r="AE95" i="53"/>
  <c r="G75" i="36"/>
  <c r="G87" i="37"/>
  <c r="L75" i="36"/>
  <c r="L87" i="37"/>
  <c r="M75" i="37"/>
  <c r="AK82" i="54"/>
  <c r="CN76" i="36"/>
  <c r="CR76" i="36" s="1"/>
  <c r="CR76" i="37"/>
  <c r="AJ87" i="53"/>
  <c r="AK75" i="53"/>
  <c r="AK87" i="53" s="1"/>
  <c r="AW69" i="53"/>
  <c r="AK80" i="37"/>
  <c r="AK80" i="36" s="1"/>
  <c r="AJ80" i="36"/>
  <c r="CA75" i="36"/>
  <c r="CA87" i="36" s="1"/>
  <c r="CA87" i="37"/>
  <c r="CA96" i="37" s="1"/>
  <c r="O96" i="37"/>
  <c r="O89" i="37"/>
  <c r="O91" i="37" s="1"/>
  <c r="CM84" i="37"/>
  <c r="CI84" i="36"/>
  <c r="CM84" i="36" s="1"/>
  <c r="CS84" i="37"/>
  <c r="BO75" i="36"/>
  <c r="BO87" i="36" s="1"/>
  <c r="BO87" i="37"/>
  <c r="AW79" i="37"/>
  <c r="AW79" i="36" s="1"/>
  <c r="AV79" i="36"/>
  <c r="X87" i="53"/>
  <c r="Y75" i="53"/>
  <c r="Y82" i="54"/>
  <c r="AF72" i="37"/>
  <c r="AJ69" i="37"/>
  <c r="AF69" i="36"/>
  <c r="AF72" i="36" s="1"/>
  <c r="BP87" i="36"/>
  <c r="BU68" i="37"/>
  <c r="BT68" i="36"/>
  <c r="M85" i="37"/>
  <c r="L85" i="36"/>
  <c r="AR95" i="37"/>
  <c r="AR94" i="37"/>
  <c r="BC69" i="37"/>
  <c r="BC69" i="36" s="1"/>
  <c r="AY69" i="36"/>
  <c r="AY72" i="36" s="1"/>
  <c r="BI79" i="37"/>
  <c r="BI79" i="36" s="1"/>
  <c r="BH79" i="36"/>
  <c r="G80" i="36"/>
  <c r="AF87" i="36"/>
  <c r="X79" i="36"/>
  <c r="Y79" i="37"/>
  <c r="Y79" i="36" s="1"/>
  <c r="M79" i="54"/>
  <c r="BP72" i="53"/>
  <c r="BP89" i="53" s="1"/>
  <c r="BP91" i="53" s="1"/>
  <c r="BT91" i="53" s="1"/>
  <c r="M85" i="53"/>
  <c r="BI85" i="37"/>
  <c r="BI85" i="36" s="1"/>
  <c r="BH85" i="36"/>
  <c r="BW94" i="54"/>
  <c r="BW95" i="54"/>
  <c r="BU75" i="54"/>
  <c r="BT87" i="54"/>
  <c r="BO72" i="54"/>
  <c r="AR89" i="53"/>
  <c r="AR91" i="53" s="1"/>
  <c r="AR94" i="53"/>
  <c r="AR95" i="53"/>
  <c r="CB96" i="54"/>
  <c r="CB89" i="54"/>
  <c r="CB91" i="54" s="1"/>
  <c r="H72" i="37"/>
  <c r="L69" i="37"/>
  <c r="H69" i="36"/>
  <c r="H72" i="36" s="1"/>
  <c r="CN69" i="37"/>
  <c r="CN72" i="37" s="1"/>
  <c r="CG81" i="37"/>
  <c r="CG81" i="36" s="1"/>
  <c r="CF81" i="36"/>
  <c r="AY72" i="54"/>
  <c r="AY89" i="54" s="1"/>
  <c r="AY91" i="54" s="1"/>
  <c r="CS78" i="53"/>
  <c r="CW78" i="53" s="1"/>
  <c r="CM78" i="53"/>
  <c r="X75" i="36"/>
  <c r="Y75" i="37"/>
  <c r="X87" i="37"/>
  <c r="X96" i="37" s="1"/>
  <c r="AK79" i="37"/>
  <c r="AK79" i="36" s="1"/>
  <c r="AJ79" i="36"/>
  <c r="CS82" i="54"/>
  <c r="CW82" i="54" s="1"/>
  <c r="CM82" i="54"/>
  <c r="CS82" i="37"/>
  <c r="CI82" i="36"/>
  <c r="CM82" i="36" s="1"/>
  <c r="CM82" i="37"/>
  <c r="AQ69" i="37"/>
  <c r="AQ69" i="36" s="1"/>
  <c r="AM69" i="36"/>
  <c r="AM72" i="36" s="1"/>
  <c r="BT84" i="36"/>
  <c r="BU84" i="37"/>
  <c r="BU84" i="36" s="1"/>
  <c r="CS85" i="37"/>
  <c r="CM85" i="37"/>
  <c r="CI85" i="36"/>
  <c r="CM85" i="36" s="1"/>
  <c r="BT85" i="36"/>
  <c r="BU85" i="37"/>
  <c r="BU85" i="36" s="1"/>
  <c r="AM89" i="54"/>
  <c r="AM91" i="54" s="1"/>
  <c r="AM95" i="54"/>
  <c r="AM94" i="54"/>
  <c r="AJ83" i="36"/>
  <c r="AK83" i="37"/>
  <c r="AK83" i="36" s="1"/>
  <c r="M84" i="53"/>
  <c r="S72" i="53"/>
  <c r="G76" i="36"/>
  <c r="BH80" i="36"/>
  <c r="BI80" i="37"/>
  <c r="BI80" i="36" s="1"/>
  <c r="BC87" i="37"/>
  <c r="BC75" i="36"/>
  <c r="BC87" i="36" s="1"/>
  <c r="Y83" i="37"/>
  <c r="Y83" i="36" s="1"/>
  <c r="X83" i="36"/>
  <c r="BP72" i="54"/>
  <c r="BP89" i="54" s="1"/>
  <c r="BP91" i="54" s="1"/>
  <c r="BT91" i="54" s="1"/>
  <c r="M81" i="54"/>
  <c r="X72" i="54"/>
  <c r="Y68" i="54"/>
  <c r="Y72" i="54" s="1"/>
  <c r="AR89" i="37"/>
  <c r="AR91" i="37" s="1"/>
  <c r="AR96" i="37"/>
  <c r="O96" i="53"/>
  <c r="M77" i="54"/>
  <c r="BW72" i="53"/>
  <c r="L87" i="54"/>
  <c r="M75" i="54"/>
  <c r="AV81" i="36"/>
  <c r="AW81" i="37"/>
  <c r="AW81" i="36" s="1"/>
  <c r="T87" i="36"/>
  <c r="AA95" i="53"/>
  <c r="AA94" i="53"/>
  <c r="CG70" i="37"/>
  <c r="CG70" i="36" s="1"/>
  <c r="CF70" i="36"/>
  <c r="S87" i="37"/>
  <c r="S75" i="36"/>
  <c r="S87" i="36" s="1"/>
  <c r="S68" i="36"/>
  <c r="M80" i="54"/>
  <c r="T95" i="54"/>
  <c r="T94" i="54"/>
  <c r="X76" i="36"/>
  <c r="Y76" i="37"/>
  <c r="Y76" i="36" s="1"/>
  <c r="C89" i="54"/>
  <c r="C91" i="54" s="1"/>
  <c r="C94" i="54"/>
  <c r="C95" i="54"/>
  <c r="CS77" i="37"/>
  <c r="CI77" i="36"/>
  <c r="CM77" i="36" s="1"/>
  <c r="CM77" i="37"/>
  <c r="CM82" i="53"/>
  <c r="CS82" i="53"/>
  <c r="CW82" i="53" s="1"/>
  <c r="Y70" i="37"/>
  <c r="Y70" i="36" s="1"/>
  <c r="X70" i="36"/>
  <c r="BI83" i="37"/>
  <c r="BI83" i="36" s="1"/>
  <c r="BH83" i="36"/>
  <c r="BD96" i="37"/>
  <c r="BD89" i="37"/>
  <c r="BD91" i="37" s="1"/>
  <c r="BW72" i="37"/>
  <c r="BW69" i="36"/>
  <c r="BW72" i="36" s="1"/>
  <c r="CA69" i="37"/>
  <c r="AJ77" i="36"/>
  <c r="AK77" i="37"/>
  <c r="AK77" i="36" s="1"/>
  <c r="BK89" i="37"/>
  <c r="BK91" i="37" s="1"/>
  <c r="BO91" i="37" s="1"/>
  <c r="CB72" i="37"/>
  <c r="CB89" i="37" s="1"/>
  <c r="CB91" i="37" s="1"/>
  <c r="CB69" i="36"/>
  <c r="CB72" i="36" s="1"/>
  <c r="CF69" i="37"/>
  <c r="AR72" i="54"/>
  <c r="AR89" i="54" s="1"/>
  <c r="AR91" i="54" s="1"/>
  <c r="BH76" i="36"/>
  <c r="BI76" i="37"/>
  <c r="BI76" i="36" s="1"/>
  <c r="BD95" i="37"/>
  <c r="BD94" i="37"/>
  <c r="CS79" i="53"/>
  <c r="CW79" i="53" s="1"/>
  <c r="CM79" i="53"/>
  <c r="BD96" i="53"/>
  <c r="BD72" i="53"/>
  <c r="CR85" i="37"/>
  <c r="CN85" i="36"/>
  <c r="CR85" i="36" s="1"/>
  <c r="BW96" i="54"/>
  <c r="BW89" i="54"/>
  <c r="BW91" i="54" s="1"/>
  <c r="AF96" i="37"/>
  <c r="AF89" i="37"/>
  <c r="AF91" i="37" s="1"/>
  <c r="M80" i="37"/>
  <c r="L80" i="36"/>
  <c r="CG82" i="54"/>
  <c r="X77" i="36"/>
  <c r="Y77" i="37"/>
  <c r="Y77" i="36" s="1"/>
  <c r="BT72" i="53"/>
  <c r="BU68" i="53"/>
  <c r="BU72" i="53" s="1"/>
  <c r="AF89" i="54"/>
  <c r="AF91" i="54" s="1"/>
  <c r="AF96" i="54"/>
  <c r="CA94" i="54"/>
  <c r="CA95" i="54"/>
  <c r="AW68" i="53"/>
  <c r="AW72" i="53" s="1"/>
  <c r="AV72" i="53"/>
  <c r="CG75" i="54"/>
  <c r="CF87" i="54"/>
  <c r="CR82" i="37"/>
  <c r="CN82" i="36"/>
  <c r="CR82" i="36" s="1"/>
  <c r="BC72" i="54"/>
  <c r="BC68" i="36"/>
  <c r="BC72" i="36" s="1"/>
  <c r="CM84" i="54"/>
  <c r="CS84" i="54"/>
  <c r="CW84" i="54" s="1"/>
  <c r="G69" i="54"/>
  <c r="G72" i="54" s="1"/>
  <c r="CI69" i="54"/>
  <c r="CI72" i="54" s="1"/>
  <c r="BI82" i="37"/>
  <c r="BH82" i="36"/>
  <c r="AQ94" i="54"/>
  <c r="AQ95" i="54"/>
  <c r="AK85" i="37"/>
  <c r="AK85" i="36" s="1"/>
  <c r="AJ85" i="36"/>
  <c r="X87" i="54"/>
  <c r="Y75" i="54"/>
  <c r="Y87" i="54" s="1"/>
  <c r="O72" i="53"/>
  <c r="O89" i="53" s="1"/>
  <c r="O91" i="53" s="1"/>
  <c r="M70" i="53"/>
  <c r="AY96" i="37"/>
  <c r="AY89" i="37"/>
  <c r="AY91" i="37" s="1"/>
  <c r="CM83" i="54"/>
  <c r="CS83" i="54"/>
  <c r="CW83" i="54" s="1"/>
  <c r="BT72" i="54"/>
  <c r="BU68" i="54"/>
  <c r="AV78" i="36"/>
  <c r="AW78" i="37"/>
  <c r="AW78" i="36" s="1"/>
  <c r="AV75" i="36"/>
  <c r="AV87" i="37"/>
  <c r="AV96" i="37" s="1"/>
  <c r="AW75" i="37"/>
  <c r="S87" i="53"/>
  <c r="CA72" i="53"/>
  <c r="CA89" i="53" s="1"/>
  <c r="CN87" i="54"/>
  <c r="CR75" i="54"/>
  <c r="CR87" i="54" s="1"/>
  <c r="AJ87" i="37"/>
  <c r="AK75" i="37"/>
  <c r="AJ75" i="36"/>
  <c r="CG68" i="37"/>
  <c r="CF68" i="36"/>
  <c r="BI78" i="37"/>
  <c r="BI78" i="36" s="1"/>
  <c r="BH78" i="36"/>
  <c r="BD96" i="54"/>
  <c r="BD89" i="54"/>
  <c r="BD91" i="54" s="1"/>
  <c r="M82" i="37"/>
  <c r="M82" i="36" s="1"/>
  <c r="L82" i="36"/>
  <c r="AK70" i="37"/>
  <c r="AK70" i="36" s="1"/>
  <c r="AJ70" i="36"/>
  <c r="AE96" i="53"/>
  <c r="AE89" i="53"/>
  <c r="BO89" i="53"/>
  <c r="AW76" i="37"/>
  <c r="AW76" i="36" s="1"/>
  <c r="AV76" i="36"/>
  <c r="CB87" i="36"/>
  <c r="BH81" i="36"/>
  <c r="BI81" i="37"/>
  <c r="BI81" i="36" s="1"/>
  <c r="BH69" i="37"/>
  <c r="BD69" i="36"/>
  <c r="BD72" i="36" s="1"/>
  <c r="G69" i="37"/>
  <c r="G72" i="37" s="1"/>
  <c r="C69" i="36"/>
  <c r="C72" i="36" s="1"/>
  <c r="CI69" i="37"/>
  <c r="AJ81" i="36"/>
  <c r="AK81" i="37"/>
  <c r="AK81" i="36" s="1"/>
  <c r="CM77" i="53"/>
  <c r="CS77" i="53"/>
  <c r="CW77" i="53" s="1"/>
  <c r="BC94" i="53"/>
  <c r="BC95" i="53"/>
  <c r="BI69" i="54"/>
  <c r="T96" i="54"/>
  <c r="T89" i="54"/>
  <c r="T91" i="54" s="1"/>
  <c r="M80" i="53"/>
  <c r="AV84" i="36"/>
  <c r="AW84" i="37"/>
  <c r="AW84" i="36" s="1"/>
  <c r="CR83" i="37"/>
  <c r="CN83" i="36"/>
  <c r="CR83" i="36" s="1"/>
  <c r="CN70" i="36"/>
  <c r="CR70" i="36" s="1"/>
  <c r="CR70" i="37"/>
  <c r="AY87" i="36"/>
  <c r="BC87" i="53"/>
  <c r="BU82" i="37"/>
  <c r="BT82" i="36"/>
  <c r="Y68" i="37"/>
  <c r="X68" i="36"/>
  <c r="AR87" i="36"/>
  <c r="AW82" i="37"/>
  <c r="AW82" i="36" s="1"/>
  <c r="AV82" i="36"/>
  <c r="CN77" i="36"/>
  <c r="CR77" i="36" s="1"/>
  <c r="CR77" i="37"/>
  <c r="AM96" i="53"/>
  <c r="AM89" i="53"/>
  <c r="AM91" i="53" s="1"/>
  <c r="H96" i="54"/>
  <c r="CF82" i="36"/>
  <c r="CG82" i="37"/>
  <c r="CB95" i="54"/>
  <c r="CB94" i="54"/>
  <c r="CR68" i="54"/>
  <c r="CN72" i="54"/>
  <c r="CM80" i="37"/>
  <c r="CI80" i="36"/>
  <c r="CM80" i="36" s="1"/>
  <c r="CS80" i="37"/>
  <c r="C96" i="37"/>
  <c r="C89" i="37"/>
  <c r="C91" i="37" s="1"/>
  <c r="AK78" i="37"/>
  <c r="AK78" i="36" s="1"/>
  <c r="AJ78" i="36"/>
  <c r="CM83" i="37"/>
  <c r="CI83" i="36"/>
  <c r="CM83" i="36" s="1"/>
  <c r="CS83" i="37"/>
  <c r="CF83" i="36"/>
  <c r="CG83" i="37"/>
  <c r="CG83" i="36" s="1"/>
  <c r="O69" i="36"/>
  <c r="O72" i="36" s="1"/>
  <c r="S69" i="37"/>
  <c r="S69" i="36" s="1"/>
  <c r="AV68" i="36"/>
  <c r="AW68" i="37"/>
  <c r="G68" i="36"/>
  <c r="CR80" i="37"/>
  <c r="CN80" i="36"/>
  <c r="CR80" i="36" s="1"/>
  <c r="CA96" i="53"/>
  <c r="CG78" i="37"/>
  <c r="CG78" i="36" s="1"/>
  <c r="CF78" i="36"/>
  <c r="AK75" i="54"/>
  <c r="AK87" i="54" s="1"/>
  <c r="AJ87" i="54"/>
  <c r="Y82" i="37"/>
  <c r="X82" i="36"/>
  <c r="M81" i="53"/>
  <c r="AQ68" i="36"/>
  <c r="AQ72" i="36" s="1"/>
  <c r="BO68" i="36"/>
  <c r="AA72" i="37"/>
  <c r="AE69" i="37"/>
  <c r="AE69" i="36" s="1"/>
  <c r="AA69" i="36"/>
  <c r="AA72" i="36" s="1"/>
  <c r="CS81" i="53"/>
  <c r="CW81" i="53" s="1"/>
  <c r="CM81" i="53"/>
  <c r="BO69" i="37"/>
  <c r="BK69" i="36"/>
  <c r="BK72" i="36" s="1"/>
  <c r="BI68" i="37"/>
  <c r="BH68" i="36"/>
  <c r="BH72" i="37"/>
  <c r="AM94" i="53"/>
  <c r="AM95" i="53"/>
  <c r="AJ76" i="36"/>
  <c r="AK76" i="37"/>
  <c r="AK76" i="36" s="1"/>
  <c r="M76" i="53"/>
  <c r="AK84" i="37"/>
  <c r="AK84" i="36" s="1"/>
  <c r="AJ84" i="36"/>
  <c r="G87" i="54"/>
  <c r="L69" i="53"/>
  <c r="L72" i="53" s="1"/>
  <c r="CN69" i="53"/>
  <c r="CR69" i="53" s="1"/>
  <c r="CG84" i="37"/>
  <c r="CG84" i="36" s="1"/>
  <c r="CF84" i="36"/>
  <c r="BI70" i="37"/>
  <c r="BI70" i="36" s="1"/>
  <c r="BH70" i="36"/>
  <c r="CM70" i="54"/>
  <c r="CS70" i="54"/>
  <c r="CW70" i="54" s="1"/>
  <c r="T72" i="37"/>
  <c r="T89" i="37" s="1"/>
  <c r="T91" i="37" s="1"/>
  <c r="X69" i="37"/>
  <c r="X72" i="37" s="1"/>
  <c r="T69" i="36"/>
  <c r="T72" i="36" s="1"/>
  <c r="BU81" i="37"/>
  <c r="BU81" i="36" s="1"/>
  <c r="BT81" i="36"/>
  <c r="BH87" i="54"/>
  <c r="BI75" i="54"/>
  <c r="G81" i="36"/>
  <c r="AA96" i="53"/>
  <c r="AA89" i="53"/>
  <c r="AA91" i="53" s="1"/>
  <c r="CB96" i="37"/>
  <c r="CF79" i="36"/>
  <c r="CG79" i="37"/>
  <c r="CG79" i="36" s="1"/>
  <c r="T72" i="53"/>
  <c r="CN78" i="36"/>
  <c r="CR78" i="36" s="1"/>
  <c r="CR78" i="37"/>
  <c r="CM70" i="53"/>
  <c r="CS70" i="53"/>
  <c r="CW70" i="53" s="1"/>
  <c r="BI82" i="54"/>
  <c r="CR68" i="37"/>
  <c r="CN68" i="36"/>
  <c r="AK68" i="37"/>
  <c r="AJ68" i="36"/>
  <c r="AV85" i="36"/>
  <c r="AW85" i="37"/>
  <c r="AW85" i="36" s="1"/>
  <c r="CB72" i="53"/>
  <c r="L81" i="36"/>
  <c r="M81" i="37"/>
  <c r="L83" i="36"/>
  <c r="M83" i="37"/>
  <c r="BU82" i="54"/>
  <c r="AY96" i="53"/>
  <c r="AY89" i="53"/>
  <c r="AY91" i="53" s="1"/>
  <c r="AM89" i="37"/>
  <c r="AM91" i="37" s="1"/>
  <c r="AM96" i="37"/>
  <c r="BP69" i="36"/>
  <c r="BP72" i="36" s="1"/>
  <c r="BT69" i="37"/>
  <c r="CG76" i="37"/>
  <c r="CG76" i="36" s="1"/>
  <c r="CF76" i="36"/>
  <c r="AV87" i="53"/>
  <c r="AW75" i="53"/>
  <c r="AW87" i="53" s="1"/>
  <c r="M77" i="37"/>
  <c r="M77" i="36" s="1"/>
  <c r="L77" i="36"/>
  <c r="AQ87" i="53"/>
  <c r="O72" i="54"/>
  <c r="O89" i="54" s="1"/>
  <c r="O91" i="54" s="1"/>
  <c r="G69" i="53"/>
  <c r="G72" i="53" s="1"/>
  <c r="CI69" i="53"/>
  <c r="CS85" i="54"/>
  <c r="CW85" i="54" s="1"/>
  <c r="CM85" i="54"/>
  <c r="AK68" i="54"/>
  <c r="AJ72" i="54"/>
  <c r="AJ82" i="36"/>
  <c r="AK82" i="37"/>
  <c r="AK82" i="36" s="1"/>
  <c r="BD95" i="54"/>
  <c r="BD94" i="54"/>
  <c r="H96" i="37"/>
  <c r="H89" i="37"/>
  <c r="H91" i="37" s="1"/>
  <c r="H93" i="37" s="1"/>
  <c r="CS77" i="54"/>
  <c r="CW77" i="54" s="1"/>
  <c r="CM77" i="54"/>
  <c r="AQ95" i="53"/>
  <c r="AQ94" i="53"/>
  <c r="BH87" i="53"/>
  <c r="BI75" i="53"/>
  <c r="BI87" i="53" s="1"/>
  <c r="CS75" i="54"/>
  <c r="CI87" i="54"/>
  <c r="CM75" i="54"/>
  <c r="AE75" i="36"/>
  <c r="AE87" i="36" s="1"/>
  <c r="AE87" i="37"/>
  <c r="AE96" i="37" s="1"/>
  <c r="BO87" i="54"/>
  <c r="BO89" i="54" s="1"/>
  <c r="CS79" i="54"/>
  <c r="CW79" i="54" s="1"/>
  <c r="CM79" i="54"/>
  <c r="C95" i="37"/>
  <c r="C94" i="37"/>
  <c r="S96" i="54"/>
  <c r="AW70" i="37"/>
  <c r="AW70" i="36" s="1"/>
  <c r="AV70" i="36"/>
  <c r="M79" i="53"/>
  <c r="G78" i="36"/>
  <c r="Y80" i="37"/>
  <c r="Y80" i="36" s="1"/>
  <c r="X80" i="36"/>
  <c r="CM81" i="37"/>
  <c r="CS81" i="37"/>
  <c r="CI81" i="36"/>
  <c r="CM81" i="36" s="1"/>
  <c r="C72" i="53"/>
  <c r="BC87" i="54"/>
  <c r="G79" i="36"/>
  <c r="M76" i="54"/>
  <c r="Y69" i="53"/>
  <c r="CF87" i="37"/>
  <c r="CG75" i="37"/>
  <c r="CF75" i="36"/>
  <c r="CF87" i="36" s="1"/>
  <c r="X72" i="53"/>
  <c r="Y68" i="53"/>
  <c r="L78" i="36"/>
  <c r="M78" i="37"/>
  <c r="M78" i="36" s="1"/>
  <c r="CI70" i="36"/>
  <c r="CM70" i="36" s="1"/>
  <c r="CS70" i="37"/>
  <c r="CM70" i="37"/>
  <c r="BI77" i="37"/>
  <c r="BI77" i="36" s="1"/>
  <c r="BH77" i="36"/>
  <c r="CM75" i="37"/>
  <c r="CI75" i="36"/>
  <c r="CS75" i="37"/>
  <c r="CI87" i="37"/>
  <c r="CR75" i="37"/>
  <c r="CN75" i="36"/>
  <c r="CN87" i="37"/>
  <c r="CN96" i="37" s="1"/>
  <c r="AE68" i="36"/>
  <c r="BT80" i="36"/>
  <c r="BU80" i="37"/>
  <c r="BU80" i="36" s="1"/>
  <c r="CG68" i="53"/>
  <c r="CF72" i="53"/>
  <c r="CN81" i="36"/>
  <c r="CR81" i="36" s="1"/>
  <c r="CR81" i="37"/>
  <c r="BU69" i="54"/>
  <c r="M70" i="37"/>
  <c r="L70" i="36"/>
  <c r="CM83" i="53"/>
  <c r="CS83" i="53"/>
  <c r="CW83" i="53" s="1"/>
  <c r="AM87" i="36"/>
  <c r="X84" i="36"/>
  <c r="Y84" i="37"/>
  <c r="Y84" i="36" s="1"/>
  <c r="AR69" i="36"/>
  <c r="AR72" i="36" s="1"/>
  <c r="AV69" i="37"/>
  <c r="BU77" i="37"/>
  <c r="BU77" i="36" s="1"/>
  <c r="BT77" i="36"/>
  <c r="AF72" i="53"/>
  <c r="AF89" i="53" s="1"/>
  <c r="AF91" i="53" s="1"/>
  <c r="S72" i="54"/>
  <c r="S89" i="54" s="1"/>
  <c r="CM87" i="37" l="1"/>
  <c r="BU87" i="53"/>
  <c r="BU89" i="53"/>
  <c r="BU91" i="53" s="1"/>
  <c r="M84" i="36"/>
  <c r="CG87" i="53"/>
  <c r="M70" i="36"/>
  <c r="AW72" i="54"/>
  <c r="AW95" i="54" s="1"/>
  <c r="M81" i="36"/>
  <c r="AQ72" i="37"/>
  <c r="M85" i="36"/>
  <c r="Y87" i="53"/>
  <c r="Y82" i="36"/>
  <c r="BD89" i="36"/>
  <c r="BD91" i="36" s="1"/>
  <c r="BH91" i="36" s="1"/>
  <c r="BH93" i="36" s="1"/>
  <c r="M83" i="36"/>
  <c r="AE72" i="37"/>
  <c r="AE89" i="37" s="1"/>
  <c r="Y72" i="53"/>
  <c r="BO69" i="36"/>
  <c r="BO72" i="36" s="1"/>
  <c r="BO89" i="36" s="1"/>
  <c r="BO72" i="37"/>
  <c r="CA69" i="36"/>
  <c r="CA72" i="37"/>
  <c r="CA89" i="37" s="1"/>
  <c r="S72" i="36"/>
  <c r="S94" i="36" s="1"/>
  <c r="BT89" i="54"/>
  <c r="S91" i="53"/>
  <c r="S93" i="53" s="1"/>
  <c r="O93" i="53"/>
  <c r="AR93" i="54"/>
  <c r="AV91" i="54"/>
  <c r="AV93" i="54" s="1"/>
  <c r="CI95" i="54"/>
  <c r="CI94" i="54"/>
  <c r="CM72" i="54"/>
  <c r="CB93" i="37"/>
  <c r="CF91" i="37"/>
  <c r="CF93" i="37" s="1"/>
  <c r="X91" i="37"/>
  <c r="X93" i="37" s="1"/>
  <c r="T93" i="37"/>
  <c r="L94" i="53"/>
  <c r="L95" i="53"/>
  <c r="CS83" i="36"/>
  <c r="CW83" i="36" s="1"/>
  <c r="CW83" i="37"/>
  <c r="AV87" i="36"/>
  <c r="CB93" i="54"/>
  <c r="CF91" i="54"/>
  <c r="CF93" i="54" s="1"/>
  <c r="CS78" i="36"/>
  <c r="CW78" i="36" s="1"/>
  <c r="CW78" i="37"/>
  <c r="S91" i="54"/>
  <c r="S93" i="54" s="1"/>
  <c r="O93" i="54"/>
  <c r="Y95" i="53"/>
  <c r="Y94" i="53"/>
  <c r="G89" i="54"/>
  <c r="G96" i="54"/>
  <c r="BH89" i="37"/>
  <c r="BH94" i="37"/>
  <c r="BH95" i="37"/>
  <c r="CG82" i="36"/>
  <c r="BC96" i="53"/>
  <c r="BC89" i="53"/>
  <c r="CG68" i="36"/>
  <c r="AW75" i="36"/>
  <c r="AW87" i="36" s="1"/>
  <c r="AW87" i="37"/>
  <c r="AV95" i="53"/>
  <c r="AV94" i="53"/>
  <c r="X87" i="36"/>
  <c r="L69" i="36"/>
  <c r="L72" i="36" s="1"/>
  <c r="M69" i="37"/>
  <c r="M72" i="37" s="1"/>
  <c r="BP89" i="36"/>
  <c r="BP91" i="36" s="1"/>
  <c r="BT91" i="36" s="1"/>
  <c r="CN72" i="53"/>
  <c r="CF95" i="54"/>
  <c r="CF94" i="54"/>
  <c r="BI75" i="36"/>
  <c r="BI87" i="37"/>
  <c r="CA96" i="54"/>
  <c r="CA89" i="54"/>
  <c r="BK89" i="36"/>
  <c r="BK91" i="36" s="1"/>
  <c r="BO91" i="36" s="1"/>
  <c r="AW94" i="54"/>
  <c r="CI72" i="37"/>
  <c r="CI69" i="36"/>
  <c r="CM69" i="36" s="1"/>
  <c r="CM69" i="37"/>
  <c r="CS69" i="37"/>
  <c r="BC95" i="36"/>
  <c r="BC94" i="36"/>
  <c r="CW68" i="54"/>
  <c r="AV69" i="36"/>
  <c r="AV72" i="36" s="1"/>
  <c r="AW69" i="37"/>
  <c r="AW69" i="36" s="1"/>
  <c r="CM96" i="37"/>
  <c r="BC89" i="54"/>
  <c r="BC96" i="54"/>
  <c r="BH96" i="53"/>
  <c r="BH89" i="53"/>
  <c r="G95" i="53"/>
  <c r="G94" i="53"/>
  <c r="AK68" i="36"/>
  <c r="CW77" i="37"/>
  <c r="CS77" i="36"/>
  <c r="CW77" i="36" s="1"/>
  <c r="AR94" i="36"/>
  <c r="AR95" i="36"/>
  <c r="AE72" i="36"/>
  <c r="AE89" i="36" s="1"/>
  <c r="X94" i="53"/>
  <c r="X95" i="53"/>
  <c r="C89" i="53"/>
  <c r="C91" i="53" s="1"/>
  <c r="C94" i="53"/>
  <c r="C95" i="53"/>
  <c r="O94" i="54"/>
  <c r="O95" i="54"/>
  <c r="BT69" i="36"/>
  <c r="BT72" i="36" s="1"/>
  <c r="BU69" i="37"/>
  <c r="BU69" i="36" s="1"/>
  <c r="CN89" i="37"/>
  <c r="CN91" i="37" s="1"/>
  <c r="CN93" i="37" s="1"/>
  <c r="CN94" i="37"/>
  <c r="CN95" i="37"/>
  <c r="CR72" i="37"/>
  <c r="T94" i="53"/>
  <c r="T95" i="53"/>
  <c r="BI87" i="54"/>
  <c r="AA95" i="37"/>
  <c r="AA94" i="37"/>
  <c r="AJ89" i="54"/>
  <c r="AJ96" i="54"/>
  <c r="CS80" i="36"/>
  <c r="CW80" i="36" s="1"/>
  <c r="CW80" i="37"/>
  <c r="AY89" i="36"/>
  <c r="AY91" i="36" s="1"/>
  <c r="AY96" i="36"/>
  <c r="T93" i="54"/>
  <c r="X91" i="54"/>
  <c r="X93" i="54" s="1"/>
  <c r="CB96" i="36"/>
  <c r="CB89" i="36"/>
  <c r="CB91" i="36" s="1"/>
  <c r="AJ87" i="36"/>
  <c r="BC91" i="37"/>
  <c r="BC93" i="37" s="1"/>
  <c r="AY93" i="37"/>
  <c r="BC72" i="37"/>
  <c r="AW94" i="53"/>
  <c r="AW95" i="53"/>
  <c r="S72" i="37"/>
  <c r="T89" i="36"/>
  <c r="T91" i="36" s="1"/>
  <c r="T96" i="36"/>
  <c r="CS82" i="36"/>
  <c r="CW82" i="36" s="1"/>
  <c r="CW82" i="37"/>
  <c r="H94" i="37"/>
  <c r="H95" i="37"/>
  <c r="BU87" i="54"/>
  <c r="AF94" i="36"/>
  <c r="AF95" i="36"/>
  <c r="BO89" i="37"/>
  <c r="CA96" i="36"/>
  <c r="AE94" i="54"/>
  <c r="AE95" i="54"/>
  <c r="H94" i="54"/>
  <c r="H95" i="54"/>
  <c r="CG94" i="54"/>
  <c r="CG95" i="54"/>
  <c r="BH95" i="53"/>
  <c r="BH94" i="53"/>
  <c r="AK95" i="53"/>
  <c r="AK94" i="53"/>
  <c r="AK72" i="54"/>
  <c r="AK89" i="54" s="1"/>
  <c r="AK91" i="54" s="1"/>
  <c r="AK93" i="54" s="1"/>
  <c r="AV95" i="54"/>
  <c r="AV94" i="54"/>
  <c r="CW76" i="37"/>
  <c r="CS76" i="36"/>
  <c r="CW76" i="36" s="1"/>
  <c r="CF96" i="36"/>
  <c r="G95" i="37"/>
  <c r="G94" i="37"/>
  <c r="S95" i="36"/>
  <c r="AE96" i="54"/>
  <c r="AE89" i="54"/>
  <c r="BD93" i="36"/>
  <c r="CR75" i="36"/>
  <c r="CR87" i="36" s="1"/>
  <c r="CN87" i="36"/>
  <c r="CG75" i="36"/>
  <c r="CG87" i="37"/>
  <c r="CS81" i="36"/>
  <c r="CW81" i="36" s="1"/>
  <c r="CW81" i="37"/>
  <c r="AE96" i="36"/>
  <c r="AJ95" i="54"/>
  <c r="AJ94" i="54"/>
  <c r="AV72" i="37"/>
  <c r="X89" i="37"/>
  <c r="X94" i="37"/>
  <c r="X95" i="37"/>
  <c r="C95" i="36"/>
  <c r="C94" i="36"/>
  <c r="BD93" i="54"/>
  <c r="BH91" i="54"/>
  <c r="BH93" i="54" s="1"/>
  <c r="AJ96" i="37"/>
  <c r="BC95" i="54"/>
  <c r="BC94" i="54"/>
  <c r="BD94" i="53"/>
  <c r="BD95" i="53"/>
  <c r="C93" i="54"/>
  <c r="G91" i="54"/>
  <c r="G93" i="54" s="1"/>
  <c r="S96" i="36"/>
  <c r="AR93" i="37"/>
  <c r="AV91" i="37"/>
  <c r="AV93" i="37" s="1"/>
  <c r="BC96" i="37"/>
  <c r="BC89" i="37"/>
  <c r="AY94" i="54"/>
  <c r="AY95" i="54"/>
  <c r="AF96" i="36"/>
  <c r="AF89" i="36"/>
  <c r="AF91" i="36" s="1"/>
  <c r="AF95" i="37"/>
  <c r="AF94" i="37"/>
  <c r="CW84" i="37"/>
  <c r="CS84" i="36"/>
  <c r="CW84" i="36" s="1"/>
  <c r="L96" i="37"/>
  <c r="L95" i="54"/>
  <c r="L94" i="54"/>
  <c r="CA72" i="36"/>
  <c r="CA89" i="36" s="1"/>
  <c r="AV89" i="54"/>
  <c r="AV96" i="54"/>
  <c r="C89" i="36"/>
  <c r="C91" i="36" s="1"/>
  <c r="C96" i="36"/>
  <c r="AA96" i="36"/>
  <c r="AA89" i="36"/>
  <c r="AA91" i="36" s="1"/>
  <c r="CG96" i="53"/>
  <c r="CF95" i="53"/>
  <c r="CF94" i="53"/>
  <c r="CR87" i="37"/>
  <c r="CR96" i="37" s="1"/>
  <c r="CS70" i="36"/>
  <c r="CW70" i="36" s="1"/>
  <c r="CW70" i="37"/>
  <c r="CF96" i="37"/>
  <c r="CM87" i="54"/>
  <c r="AQ91" i="37"/>
  <c r="AQ93" i="37" s="1"/>
  <c r="AM93" i="37"/>
  <c r="CB95" i="53"/>
  <c r="CB94" i="53"/>
  <c r="AQ95" i="37"/>
  <c r="AQ94" i="37"/>
  <c r="AW68" i="36"/>
  <c r="CN94" i="54"/>
  <c r="CN95" i="54"/>
  <c r="CR72" i="54"/>
  <c r="CR89" i="54" s="1"/>
  <c r="CR91" i="54" s="1"/>
  <c r="CR93" i="54" s="1"/>
  <c r="AQ91" i="53"/>
  <c r="AQ93" i="53" s="1"/>
  <c r="AM93" i="53"/>
  <c r="G69" i="36"/>
  <c r="G72" i="36" s="1"/>
  <c r="CR96" i="54"/>
  <c r="O94" i="53"/>
  <c r="O95" i="53"/>
  <c r="BI82" i="36"/>
  <c r="M80" i="36"/>
  <c r="BD89" i="53"/>
  <c r="BD91" i="53" s="1"/>
  <c r="AR94" i="54"/>
  <c r="AR95" i="54"/>
  <c r="BW94" i="36"/>
  <c r="BW95" i="36"/>
  <c r="S96" i="37"/>
  <c r="S89" i="37"/>
  <c r="M87" i="54"/>
  <c r="Y94" i="54"/>
  <c r="Y95" i="54"/>
  <c r="L87" i="36"/>
  <c r="CM87" i="53"/>
  <c r="AA89" i="37"/>
  <c r="AA91" i="37" s="1"/>
  <c r="AW96" i="54"/>
  <c r="AW89" i="54"/>
  <c r="AW91" i="54" s="1"/>
  <c r="AW93" i="54" s="1"/>
  <c r="AQ96" i="37"/>
  <c r="AQ89" i="37"/>
  <c r="L72" i="37"/>
  <c r="L89" i="37" s="1"/>
  <c r="L91" i="37" s="1"/>
  <c r="L93" i="37" s="1"/>
  <c r="CM68" i="36"/>
  <c r="CB89" i="53"/>
  <c r="CB91" i="53" s="1"/>
  <c r="CR68" i="36"/>
  <c r="BH89" i="54"/>
  <c r="BH96" i="54"/>
  <c r="AK96" i="54"/>
  <c r="AR89" i="36"/>
  <c r="AR91" i="36" s="1"/>
  <c r="AR96" i="36"/>
  <c r="AK75" i="36"/>
  <c r="AK87" i="36" s="1"/>
  <c r="AK87" i="37"/>
  <c r="BI94" i="53"/>
  <c r="BI95" i="53"/>
  <c r="AF93" i="53"/>
  <c r="AJ91" i="53"/>
  <c r="AJ93" i="53" s="1"/>
  <c r="AM96" i="36"/>
  <c r="AM89" i="36"/>
  <c r="AM91" i="36" s="1"/>
  <c r="AF94" i="53"/>
  <c r="AF95" i="53"/>
  <c r="CG72" i="53"/>
  <c r="CG89" i="53" s="1"/>
  <c r="CG91" i="53" s="1"/>
  <c r="CG93" i="53" s="1"/>
  <c r="CI89" i="37"/>
  <c r="CI91" i="37" s="1"/>
  <c r="CI93" i="37" s="1"/>
  <c r="CI96" i="37"/>
  <c r="CI89" i="54"/>
  <c r="CI91" i="54" s="1"/>
  <c r="CI93" i="54" s="1"/>
  <c r="CI96" i="54"/>
  <c r="AW96" i="53"/>
  <c r="AW89" i="53"/>
  <c r="AW91" i="53" s="1"/>
  <c r="AW93" i="53" s="1"/>
  <c r="AY93" i="53"/>
  <c r="BC91" i="53"/>
  <c r="BC93" i="53" s="1"/>
  <c r="T94" i="36"/>
  <c r="T95" i="36"/>
  <c r="AQ89" i="36"/>
  <c r="AQ94" i="36"/>
  <c r="AQ95" i="36"/>
  <c r="Y68" i="36"/>
  <c r="BD95" i="36"/>
  <c r="BD94" i="36"/>
  <c r="CN89" i="54"/>
  <c r="CN91" i="54" s="1"/>
  <c r="CN93" i="54" s="1"/>
  <c r="CN96" i="54"/>
  <c r="BU72" i="54"/>
  <c r="BU89" i="54" s="1"/>
  <c r="BU91" i="54" s="1"/>
  <c r="Y89" i="54"/>
  <c r="Y91" i="54" s="1"/>
  <c r="Y93" i="54" s="1"/>
  <c r="Y96" i="54"/>
  <c r="CM69" i="54"/>
  <c r="CS69" i="54"/>
  <c r="CW69" i="54" s="1"/>
  <c r="AF93" i="54"/>
  <c r="AJ91" i="54"/>
  <c r="AJ93" i="54" s="1"/>
  <c r="AJ91" i="37"/>
  <c r="AJ93" i="37" s="1"/>
  <c r="AF93" i="37"/>
  <c r="CF72" i="37"/>
  <c r="CF89" i="37" s="1"/>
  <c r="CF69" i="36"/>
  <c r="CF72" i="36" s="1"/>
  <c r="CF89" i="36" s="1"/>
  <c r="CG69" i="37"/>
  <c r="BW95" i="37"/>
  <c r="BW94" i="37"/>
  <c r="L96" i="54"/>
  <c r="L89" i="54"/>
  <c r="L91" i="54" s="1"/>
  <c r="L93" i="54" s="1"/>
  <c r="X94" i="54"/>
  <c r="X95" i="54"/>
  <c r="AQ91" i="54"/>
  <c r="AQ93" i="54" s="1"/>
  <c r="AM93" i="54"/>
  <c r="AM94" i="36"/>
  <c r="AM95" i="36"/>
  <c r="BT72" i="37"/>
  <c r="Y96" i="53"/>
  <c r="Y89" i="53"/>
  <c r="Y91" i="53" s="1"/>
  <c r="Y93" i="53" s="1"/>
  <c r="AK96" i="53"/>
  <c r="AK89" i="53"/>
  <c r="AK91" i="53" s="1"/>
  <c r="AK93" i="53" s="1"/>
  <c r="G96" i="37"/>
  <c r="G89" i="37"/>
  <c r="CW75" i="53"/>
  <c r="CW87" i="53" s="1"/>
  <c r="CS87" i="53"/>
  <c r="BU75" i="36"/>
  <c r="BU87" i="37"/>
  <c r="T89" i="53"/>
  <c r="T91" i="53" s="1"/>
  <c r="M68" i="36"/>
  <c r="AA89" i="54"/>
  <c r="AA91" i="54" s="1"/>
  <c r="AA94" i="54"/>
  <c r="AA95" i="54"/>
  <c r="CW68" i="53"/>
  <c r="CW68" i="37"/>
  <c r="CS68" i="36"/>
  <c r="M79" i="36"/>
  <c r="BW89" i="37"/>
  <c r="BW91" i="37" s="1"/>
  <c r="AQ89" i="53"/>
  <c r="AQ96" i="53"/>
  <c r="CW85" i="37"/>
  <c r="CS85" i="36"/>
  <c r="CW85" i="36" s="1"/>
  <c r="AJ72" i="37"/>
  <c r="AJ69" i="36"/>
  <c r="AJ72" i="36" s="1"/>
  <c r="AK69" i="37"/>
  <c r="AK69" i="36" s="1"/>
  <c r="M87" i="37"/>
  <c r="M75" i="36"/>
  <c r="H89" i="36"/>
  <c r="H91" i="36" s="1"/>
  <c r="H96" i="36"/>
  <c r="S94" i="54"/>
  <c r="S95" i="54"/>
  <c r="CS87" i="37"/>
  <c r="CS75" i="36"/>
  <c r="CW75" i="37"/>
  <c r="CW75" i="54"/>
  <c r="CW87" i="54" s="1"/>
  <c r="CS87" i="54"/>
  <c r="AV89" i="53"/>
  <c r="AV96" i="53"/>
  <c r="AE91" i="53"/>
  <c r="AE93" i="53" s="1"/>
  <c r="AA93" i="53"/>
  <c r="X69" i="36"/>
  <c r="X72" i="36" s="1"/>
  <c r="Y69" i="37"/>
  <c r="BH69" i="36"/>
  <c r="BH72" i="36" s="1"/>
  <c r="BI69" i="37"/>
  <c r="BI69" i="36" s="1"/>
  <c r="CA95" i="53"/>
  <c r="CA94" i="53"/>
  <c r="X96" i="54"/>
  <c r="X89" i="54"/>
  <c r="G94" i="54"/>
  <c r="G95" i="54"/>
  <c r="CF96" i="54"/>
  <c r="CF89" i="54"/>
  <c r="CB95" i="36"/>
  <c r="CB94" i="36"/>
  <c r="BD93" i="37"/>
  <c r="BH91" i="37"/>
  <c r="BH93" i="37" s="1"/>
  <c r="BW89" i="53"/>
  <c r="BW91" i="53" s="1"/>
  <c r="BW94" i="53"/>
  <c r="BW95" i="53"/>
  <c r="CN69" i="36"/>
  <c r="CR69" i="36" s="1"/>
  <c r="CR69" i="37"/>
  <c r="AV91" i="53"/>
  <c r="AV93" i="53" s="1"/>
  <c r="AR93" i="53"/>
  <c r="X96" i="53"/>
  <c r="X89" i="53"/>
  <c r="O93" i="37"/>
  <c r="S91" i="37"/>
  <c r="S93" i="37" s="1"/>
  <c r="AJ96" i="53"/>
  <c r="AJ89" i="53"/>
  <c r="G87" i="36"/>
  <c r="CI96" i="53"/>
  <c r="BI72" i="54"/>
  <c r="BT89" i="37"/>
  <c r="BT89" i="53"/>
  <c r="O89" i="36"/>
  <c r="O91" i="36" s="1"/>
  <c r="O96" i="36"/>
  <c r="G96" i="53"/>
  <c r="G89" i="53"/>
  <c r="CN89" i="53"/>
  <c r="CN91" i="53" s="1"/>
  <c r="CN93" i="53" s="1"/>
  <c r="CN96" i="53"/>
  <c r="L96" i="53"/>
  <c r="L89" i="53"/>
  <c r="L91" i="53" s="1"/>
  <c r="L93" i="53" s="1"/>
  <c r="BI68" i="36"/>
  <c r="BC96" i="36"/>
  <c r="BC89" i="36"/>
  <c r="AJ95" i="53"/>
  <c r="AJ94" i="53"/>
  <c r="AY93" i="54"/>
  <c r="BC91" i="54"/>
  <c r="BC93" i="54" s="1"/>
  <c r="CF96" i="53"/>
  <c r="CF89" i="53"/>
  <c r="CI87" i="36"/>
  <c r="CM75" i="36"/>
  <c r="CM87" i="36" s="1"/>
  <c r="BI96" i="53"/>
  <c r="BI89" i="53"/>
  <c r="BI91" i="53" s="1"/>
  <c r="BI93" i="53" s="1"/>
  <c r="CI72" i="53"/>
  <c r="CM69" i="53"/>
  <c r="CS69" i="53"/>
  <c r="CW69" i="53" s="1"/>
  <c r="T94" i="37"/>
  <c r="T95" i="37"/>
  <c r="M69" i="53"/>
  <c r="M72" i="53" s="1"/>
  <c r="AA95" i="36"/>
  <c r="AA94" i="36"/>
  <c r="O95" i="36"/>
  <c r="O94" i="36"/>
  <c r="G91" i="37"/>
  <c r="G93" i="37" s="1"/>
  <c r="C93" i="37"/>
  <c r="BU82" i="36"/>
  <c r="S96" i="53"/>
  <c r="S89" i="53"/>
  <c r="CG87" i="54"/>
  <c r="BW93" i="54"/>
  <c r="CA91" i="54"/>
  <c r="CA93" i="54" s="1"/>
  <c r="CB95" i="37"/>
  <c r="CB94" i="37"/>
  <c r="S94" i="53"/>
  <c r="S95" i="53"/>
  <c r="Y75" i="36"/>
  <c r="Y87" i="36" s="1"/>
  <c r="Y87" i="37"/>
  <c r="Y96" i="37" s="1"/>
  <c r="H94" i="36"/>
  <c r="H95" i="36"/>
  <c r="AY95" i="36"/>
  <c r="AY94" i="36"/>
  <c r="BU68" i="36"/>
  <c r="BU72" i="36" s="1"/>
  <c r="BU72" i="37"/>
  <c r="CW79" i="37"/>
  <c r="CS79" i="36"/>
  <c r="CW79" i="36" s="1"/>
  <c r="M69" i="54"/>
  <c r="M72" i="54" s="1"/>
  <c r="BH94" i="54"/>
  <c r="BH95" i="54"/>
  <c r="BT87" i="36"/>
  <c r="BT89" i="36" s="1"/>
  <c r="BH87" i="36"/>
  <c r="AY95" i="53"/>
  <c r="AY94" i="53"/>
  <c r="BW89" i="36"/>
  <c r="BW91" i="36" s="1"/>
  <c r="BW96" i="36"/>
  <c r="M76" i="36"/>
  <c r="M87" i="53"/>
  <c r="CA95" i="37" l="1"/>
  <c r="CA94" i="37"/>
  <c r="AE94" i="37"/>
  <c r="AE95" i="37"/>
  <c r="BI87" i="36"/>
  <c r="BI96" i="36" s="1"/>
  <c r="BI72" i="36"/>
  <c r="S89" i="36"/>
  <c r="Y69" i="36"/>
  <c r="Y72" i="37"/>
  <c r="Y89" i="37" s="1"/>
  <c r="Y91" i="37" s="1"/>
  <c r="Y93" i="37" s="1"/>
  <c r="CG69" i="36"/>
  <c r="CG72" i="36" s="1"/>
  <c r="CG72" i="37"/>
  <c r="CG89" i="37" s="1"/>
  <c r="CG91" i="37" s="1"/>
  <c r="CG93" i="37" s="1"/>
  <c r="AK72" i="36"/>
  <c r="AK94" i="36" s="1"/>
  <c r="Y96" i="36"/>
  <c r="CN96" i="36"/>
  <c r="CG94" i="37"/>
  <c r="BH96" i="36"/>
  <c r="BH89" i="36"/>
  <c r="CI96" i="36"/>
  <c r="G89" i="36"/>
  <c r="G96" i="36"/>
  <c r="M95" i="37"/>
  <c r="M94" i="37"/>
  <c r="Y94" i="37"/>
  <c r="Y95" i="37"/>
  <c r="AK96" i="37"/>
  <c r="CN72" i="36"/>
  <c r="CN89" i="36" s="1"/>
  <c r="CN91" i="36" s="1"/>
  <c r="CN93" i="36" s="1"/>
  <c r="CR95" i="54"/>
  <c r="CR94" i="54"/>
  <c r="C93" i="36"/>
  <c r="G91" i="36"/>
  <c r="G93" i="36" s="1"/>
  <c r="BC94" i="37"/>
  <c r="BC95" i="37"/>
  <c r="BI96" i="54"/>
  <c r="BI89" i="54"/>
  <c r="BI91" i="54" s="1"/>
  <c r="BI93" i="54" s="1"/>
  <c r="AE94" i="36"/>
  <c r="AE95" i="36"/>
  <c r="CS72" i="37"/>
  <c r="CW69" i="37"/>
  <c r="CS69" i="36"/>
  <c r="CW69" i="36" s="1"/>
  <c r="L94" i="36"/>
  <c r="L95" i="36"/>
  <c r="AV96" i="36"/>
  <c r="AV89" i="36"/>
  <c r="S91" i="36"/>
  <c r="S93" i="36" s="1"/>
  <c r="O93" i="36"/>
  <c r="L91" i="36"/>
  <c r="L93" i="36" s="1"/>
  <c r="H93" i="36"/>
  <c r="AE91" i="37"/>
  <c r="AE93" i="37" s="1"/>
  <c r="AA93" i="37"/>
  <c r="M87" i="36"/>
  <c r="CW96" i="53"/>
  <c r="BI72" i="37"/>
  <c r="AJ95" i="36"/>
  <c r="AJ94" i="36"/>
  <c r="CW68" i="36"/>
  <c r="CF95" i="36"/>
  <c r="CF94" i="36"/>
  <c r="Y72" i="36"/>
  <c r="AK96" i="36"/>
  <c r="AY93" i="36"/>
  <c r="BC91" i="36"/>
  <c r="BC93" i="36" s="1"/>
  <c r="BI96" i="37"/>
  <c r="BI89" i="37"/>
  <c r="BI91" i="37" s="1"/>
  <c r="BI93" i="37" s="1"/>
  <c r="X96" i="36"/>
  <c r="X89" i="36"/>
  <c r="CM94" i="54"/>
  <c r="CM95" i="54"/>
  <c r="BI89" i="36"/>
  <c r="BI91" i="36" s="1"/>
  <c r="BI93" i="36" s="1"/>
  <c r="BI95" i="36"/>
  <c r="BI94" i="36"/>
  <c r="BH95" i="36"/>
  <c r="BH94" i="36"/>
  <c r="CW96" i="54"/>
  <c r="AR93" i="36"/>
  <c r="AV91" i="36"/>
  <c r="AV93" i="36" s="1"/>
  <c r="AW72" i="37"/>
  <c r="CM96" i="54"/>
  <c r="CM89" i="54"/>
  <c r="CM91" i="54" s="1"/>
  <c r="CM93" i="54" s="1"/>
  <c r="CA95" i="36"/>
  <c r="CA94" i="36"/>
  <c r="AJ89" i="36"/>
  <c r="AJ96" i="36"/>
  <c r="M94" i="54"/>
  <c r="M95" i="54"/>
  <c r="CW87" i="37"/>
  <c r="BU87" i="36"/>
  <c r="BU89" i="36" s="1"/>
  <c r="BU91" i="36" s="1"/>
  <c r="L89" i="36"/>
  <c r="L96" i="36"/>
  <c r="AW72" i="36"/>
  <c r="AJ91" i="36"/>
  <c r="AJ93" i="36" s="1"/>
  <c r="AF93" i="36"/>
  <c r="CG96" i="37"/>
  <c r="T93" i="36"/>
  <c r="X91" i="36"/>
  <c r="X93" i="36" s="1"/>
  <c r="CB93" i="36"/>
  <c r="CF91" i="36"/>
  <c r="CF93" i="36" s="1"/>
  <c r="CS72" i="54"/>
  <c r="CS89" i="54" s="1"/>
  <c r="CS91" i="54" s="1"/>
  <c r="CS93" i="54" s="1"/>
  <c r="AW96" i="37"/>
  <c r="AW89" i="37"/>
  <c r="AW91" i="37" s="1"/>
  <c r="AW93" i="37" s="1"/>
  <c r="AJ95" i="37"/>
  <c r="AJ94" i="37"/>
  <c r="CF91" i="53"/>
  <c r="CF93" i="53" s="1"/>
  <c r="CB93" i="53"/>
  <c r="CS72" i="53"/>
  <c r="CI72" i="36"/>
  <c r="CI89" i="36" s="1"/>
  <c r="CI91" i="36" s="1"/>
  <c r="CI93" i="36" s="1"/>
  <c r="CM96" i="53"/>
  <c r="CR89" i="37"/>
  <c r="CR91" i="37" s="1"/>
  <c r="CR93" i="37" s="1"/>
  <c r="CR94" i="37"/>
  <c r="CR95" i="37"/>
  <c r="AV94" i="36"/>
  <c r="AV95" i="36"/>
  <c r="CI94" i="37"/>
  <c r="CI95" i="37"/>
  <c r="CM72" i="37"/>
  <c r="CI94" i="53"/>
  <c r="CI95" i="53"/>
  <c r="CM72" i="53"/>
  <c r="CA91" i="36"/>
  <c r="CA93" i="36" s="1"/>
  <c r="BW93" i="36"/>
  <c r="CG89" i="54"/>
  <c r="CG91" i="54" s="1"/>
  <c r="CG93" i="54" s="1"/>
  <c r="CG96" i="54"/>
  <c r="BI94" i="54"/>
  <c r="BI95" i="54"/>
  <c r="BW93" i="53"/>
  <c r="CA91" i="53"/>
  <c r="CA93" i="53" s="1"/>
  <c r="X94" i="36"/>
  <c r="X95" i="36"/>
  <c r="CS87" i="36"/>
  <c r="CW75" i="36"/>
  <c r="CW87" i="36" s="1"/>
  <c r="CW96" i="36" s="1"/>
  <c r="CS96" i="53"/>
  <c r="CS89" i="53"/>
  <c r="CS91" i="53" s="1"/>
  <c r="CS93" i="53" s="1"/>
  <c r="L95" i="37"/>
  <c r="L94" i="37"/>
  <c r="G94" i="36"/>
  <c r="G95" i="36"/>
  <c r="AA93" i="36"/>
  <c r="AE91" i="36"/>
  <c r="AE93" i="36" s="1"/>
  <c r="AJ89" i="37"/>
  <c r="AV89" i="37"/>
  <c r="AV94" i="37"/>
  <c r="AV95" i="37"/>
  <c r="CG87" i="36"/>
  <c r="S94" i="37"/>
  <c r="S95" i="37"/>
  <c r="C93" i="53"/>
  <c r="G91" i="53"/>
  <c r="G93" i="53" s="1"/>
  <c r="AK72" i="37"/>
  <c r="CR72" i="53"/>
  <c r="CN95" i="53"/>
  <c r="CN94" i="53"/>
  <c r="AW96" i="36"/>
  <c r="AW89" i="36"/>
  <c r="AW91" i="36" s="1"/>
  <c r="AW93" i="36" s="1"/>
  <c r="M89" i="53"/>
  <c r="M91" i="53" s="1"/>
  <c r="M93" i="53" s="1"/>
  <c r="M96" i="53"/>
  <c r="AM93" i="36"/>
  <c r="AQ91" i="36"/>
  <c r="AQ93" i="36" s="1"/>
  <c r="CS96" i="37"/>
  <c r="CS89" i="37"/>
  <c r="CS91" i="37" s="1"/>
  <c r="CS93" i="37" s="1"/>
  <c r="CS96" i="54"/>
  <c r="T93" i="53"/>
  <c r="X91" i="53"/>
  <c r="X93" i="53" s="1"/>
  <c r="CF95" i="37"/>
  <c r="CF94" i="37"/>
  <c r="BD93" i="53"/>
  <c r="BH91" i="53"/>
  <c r="BH93" i="53" s="1"/>
  <c r="AK95" i="54"/>
  <c r="AK94" i="54"/>
  <c r="BU89" i="37"/>
  <c r="BU91" i="37" s="1"/>
  <c r="M94" i="53"/>
  <c r="M95" i="53"/>
  <c r="CM96" i="36"/>
  <c r="CI89" i="53"/>
  <c r="CI91" i="53" s="1"/>
  <c r="CI93" i="53" s="1"/>
  <c r="M96" i="37"/>
  <c r="M89" i="37"/>
  <c r="M91" i="37" s="1"/>
  <c r="M93" i="37" s="1"/>
  <c r="BW93" i="37"/>
  <c r="CA91" i="37"/>
  <c r="CA93" i="37" s="1"/>
  <c r="AE91" i="54"/>
  <c r="AE93" i="54" s="1"/>
  <c r="AA93" i="54"/>
  <c r="CG94" i="53"/>
  <c r="CG95" i="53"/>
  <c r="M89" i="54"/>
  <c r="M91" i="54" s="1"/>
  <c r="M93" i="54" s="1"/>
  <c r="M96" i="54"/>
  <c r="CR96" i="36"/>
  <c r="M69" i="36"/>
  <c r="M72" i="36" s="1"/>
  <c r="CG95" i="37" l="1"/>
  <c r="CS72" i="36"/>
  <c r="AK89" i="36"/>
  <c r="AK91" i="36" s="1"/>
  <c r="AK93" i="36" s="1"/>
  <c r="AK95" i="36"/>
  <c r="CM95" i="53"/>
  <c r="CM94" i="53"/>
  <c r="CG96" i="36"/>
  <c r="CG89" i="36"/>
  <c r="CG91" i="36" s="1"/>
  <c r="CG93" i="36" s="1"/>
  <c r="AK95" i="37"/>
  <c r="AK94" i="37"/>
  <c r="CW96" i="37"/>
  <c r="CS95" i="36"/>
  <c r="B38" i="6"/>
  <c r="C16" i="52"/>
  <c r="G16" i="52" s="1"/>
  <c r="CS94" i="36"/>
  <c r="CW72" i="36"/>
  <c r="AK89" i="37"/>
  <c r="AK91" i="37" s="1"/>
  <c r="AK93" i="37" s="1"/>
  <c r="CR89" i="53"/>
  <c r="CR91" i="53" s="1"/>
  <c r="CR93" i="53" s="1"/>
  <c r="CR95" i="53"/>
  <c r="CR94" i="53"/>
  <c r="AW94" i="37"/>
  <c r="AW95" i="37"/>
  <c r="CG94" i="36"/>
  <c r="CG95" i="36"/>
  <c r="M96" i="36"/>
  <c r="M89" i="36"/>
  <c r="M91" i="36" s="1"/>
  <c r="M93" i="36" s="1"/>
  <c r="CR72" i="36"/>
  <c r="CN95" i="36"/>
  <c r="CN94" i="36"/>
  <c r="Y94" i="36"/>
  <c r="Y95" i="36"/>
  <c r="M95" i="36"/>
  <c r="M94" i="36"/>
  <c r="CM89" i="53"/>
  <c r="CM91" i="53" s="1"/>
  <c r="CM93" i="53" s="1"/>
  <c r="C17" i="52"/>
  <c r="G17" i="52" s="1"/>
  <c r="B40" i="6"/>
  <c r="CS89" i="36"/>
  <c r="CS91" i="36" s="1"/>
  <c r="CS96" i="36"/>
  <c r="CI95" i="36"/>
  <c r="CI94" i="36"/>
  <c r="CM72" i="36"/>
  <c r="CW72" i="54"/>
  <c r="CS95" i="54"/>
  <c r="CS94" i="54"/>
  <c r="Y89" i="36"/>
  <c r="Y91" i="36" s="1"/>
  <c r="Y93" i="36" s="1"/>
  <c r="CM95" i="37"/>
  <c r="CM94" i="37"/>
  <c r="CM89" i="37"/>
  <c r="CM91" i="37" s="1"/>
  <c r="CM93" i="37" s="1"/>
  <c r="CS94" i="53"/>
  <c r="CW72" i="53"/>
  <c r="CS95" i="53"/>
  <c r="AW94" i="36"/>
  <c r="AW95" i="36"/>
  <c r="BI94" i="37"/>
  <c r="BI95" i="37"/>
  <c r="CW72" i="37"/>
  <c r="CW89" i="37" s="1"/>
  <c r="CW91" i="37" s="1"/>
  <c r="CW93" i="37" s="1"/>
  <c r="CS95" i="37"/>
  <c r="CS94" i="37"/>
  <c r="CR95" i="36" l="1"/>
  <c r="CR94" i="36"/>
  <c r="CR89" i="36"/>
  <c r="CR91" i="36" s="1"/>
  <c r="CR93" i="36" s="1"/>
  <c r="CW94" i="53"/>
  <c r="CW95" i="53"/>
  <c r="CW89" i="53"/>
  <c r="CW91" i="53" s="1"/>
  <c r="CW93" i="53" s="1"/>
  <c r="CW95" i="54"/>
  <c r="CW94" i="54"/>
  <c r="CW89" i="54"/>
  <c r="CW91" i="54" s="1"/>
  <c r="CW93" i="54" s="1"/>
  <c r="CW89" i="36"/>
  <c r="CW91" i="36" s="1"/>
  <c r="CW93" i="36" s="1"/>
  <c r="CW95" i="36"/>
  <c r="CM94" i="36"/>
  <c r="CM95" i="36"/>
  <c r="CM89" i="36"/>
  <c r="CM91" i="36" s="1"/>
  <c r="CM93" i="36" s="1"/>
  <c r="CW95" i="37"/>
  <c r="CW94" i="37"/>
  <c r="B13" i="6"/>
  <c r="C18" i="52"/>
  <c r="G18" i="52" s="1"/>
  <c r="G21" i="52" s="1"/>
  <c r="B10" i="13"/>
  <c r="B13" i="13" s="1"/>
  <c r="B27" i="13" s="1"/>
  <c r="B36" i="13" s="1"/>
  <c r="B40" i="13" s="1"/>
  <c r="C39" i="13" s="1"/>
  <c r="C40" i="13" s="1"/>
  <c r="D39" i="13" s="1"/>
  <c r="D40" i="13" s="1"/>
  <c r="E39" i="13" s="1"/>
  <c r="B14" i="6"/>
  <c r="B15" i="6"/>
  <c r="B35" i="6"/>
  <c r="CS93" i="36"/>
  <c r="E13" i="13" l="1"/>
  <c r="E25" i="13" l="1"/>
  <c r="E27" i="13" s="1"/>
  <c r="E36" i="13" s="1"/>
  <c r="E40" i="13" s="1"/>
</calcChain>
</file>

<file path=xl/sharedStrings.xml><?xml version="1.0" encoding="utf-8"?>
<sst xmlns="http://schemas.openxmlformats.org/spreadsheetml/2006/main" count="6475" uniqueCount="1655">
  <si>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</si>
  <si>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</si>
  <si>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</si>
  <si>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</si>
  <si>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</si>
  <si>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</si>
  <si>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</si>
  <si>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</si>
  <si>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</si>
  <si>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</si>
  <si>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</si>
  <si>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</si>
  <si>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</si>
  <si>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</si>
  <si>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</si>
  <si>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</si>
  <si>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</si>
  <si>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</si>
  <si>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</si>
  <si>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</si>
  <si>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</si>
  <si>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</si>
  <si>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</si>
  <si>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</si>
  <si>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</si>
  <si>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</si>
  <si>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</si>
  <si>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</si>
  <si>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</si>
  <si>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</si>
  <si>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</si>
  <si>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</si>
  <si>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</si>
  <si>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</si>
  <si>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</si>
  <si>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</si>
  <si>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</si>
  <si>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</si>
  <si>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</si>
  <si>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</si>
  <si>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</si>
  <si>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</si>
  <si>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</si>
  <si>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</si>
  <si>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</si>
  <si>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</si>
  <si>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</si>
  <si>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</si>
  <si>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</si>
  <si>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</si>
  <si>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</si>
  <si>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</si>
  <si>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</si>
  <si>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</si>
  <si>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</si>
  <si>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</si>
  <si>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</si>
  <si>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</si>
  <si>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</si>
  <si>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</si>
  <si>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</si>
  <si>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</si>
  <si>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</si>
  <si>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</si>
  <si>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</si>
  <si>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</si>
  <si>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</si>
  <si>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</si>
  <si>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</si>
  <si>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</si>
  <si>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</si>
  <si>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</si>
  <si>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</si>
  <si>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</si>
  <si>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</si>
  <si>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</si>
  <si>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</si>
  <si>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</si>
  <si>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</si>
  <si>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</si>
  <si>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</si>
  <si>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</si>
  <si>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</si>
  <si>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</si>
  <si>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</si>
  <si>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</si>
  <si>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</si>
  <si>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</si>
  <si>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</si>
  <si>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</si>
  <si>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</si>
  <si>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</si>
  <si>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</si>
  <si>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</si>
  <si>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</si>
  <si>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</si>
  <si>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</si>
  <si>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</si>
  <si>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</si>
  <si>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</si>
  <si>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</si>
  <si>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</si>
  <si>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</si>
  <si>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</si>
  <si>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</si>
  <si>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</si>
  <si>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</si>
  <si>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</si>
  <si>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</si>
  <si>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</si>
  <si>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</si>
  <si>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</si>
  <si>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</si>
  <si>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</si>
  <si>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</si>
  <si>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</si>
  <si>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</si>
  <si>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</si>
  <si>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</si>
  <si>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</si>
  <si>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</si>
  <si>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</si>
  <si>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</si>
  <si>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</si>
  <si>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</si>
  <si>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</si>
  <si>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</si>
  <si>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</si>
  <si>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</si>
  <si>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</si>
  <si>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</si>
  <si>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</si>
  <si>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</si>
  <si>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</si>
  <si>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</si>
  <si>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</si>
  <si>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</si>
  <si>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</si>
  <si>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</si>
  <si>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</si>
  <si>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</si>
  <si>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</si>
  <si>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</si>
  <si>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</si>
  <si>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</si>
  <si>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</si>
  <si>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</si>
  <si>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</si>
  <si>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</si>
  <si>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</si>
  <si>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</si>
  <si>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</si>
  <si>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</si>
  <si>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</si>
  <si>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</si>
  <si>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</si>
  <si>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</si>
  <si>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</si>
  <si>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</si>
  <si>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</si>
  <si>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</si>
  <si>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</si>
  <si>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</si>
  <si>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</si>
  <si>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</si>
  <si>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</si>
  <si>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</si>
  <si>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</si>
  <si>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</si>
  <si>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</si>
  <si>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</si>
  <si>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</si>
  <si>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</si>
  <si>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</si>
  <si>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</si>
  <si>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</si>
  <si>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</si>
  <si>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</si>
  <si>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</si>
  <si>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</si>
  <si>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</si>
  <si>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</si>
  <si>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</si>
  <si>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</si>
  <si>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</si>
  <si>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</si>
  <si>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</si>
  <si>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</si>
  <si>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</si>
  <si>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</si>
  <si>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</si>
  <si>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</si>
  <si>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</si>
  <si>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</si>
  <si>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</si>
  <si>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</si>
  <si>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</si>
  <si>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</si>
  <si>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</si>
  <si>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</si>
  <si>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</si>
  <si>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</si>
  <si>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</si>
  <si>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</si>
  <si>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</si>
  <si>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</si>
  <si>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</si>
  <si>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</si>
  <si>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</si>
  <si>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</si>
  <si>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</si>
  <si>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</si>
  <si>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</si>
  <si>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</si>
  <si>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</si>
  <si>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</si>
  <si>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</si>
  <si>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</si>
  <si>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</si>
  <si>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</si>
  <si>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</si>
  <si>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</si>
  <si>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</si>
  <si>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</si>
  <si>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</si>
  <si>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</si>
  <si>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</si>
  <si>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</si>
  <si>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</si>
  <si>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</si>
  <si>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</si>
  <si>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</si>
  <si>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</si>
  <si>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</si>
  <si>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</si>
  <si>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</si>
  <si>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</si>
  <si>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</si>
  <si>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</si>
  <si>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</si>
  <si>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</si>
  <si>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</si>
  <si>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</si>
  <si>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</si>
  <si>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</si>
  <si>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</si>
  <si>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</si>
  <si>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</si>
  <si>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</si>
  <si>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</si>
  <si>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</si>
  <si>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</si>
  <si>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</si>
  <si>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</si>
  <si>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</si>
  <si>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</si>
  <si>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</si>
  <si>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</si>
  <si>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</si>
  <si>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</si>
  <si>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</si>
  <si>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</si>
  <si>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</si>
  <si>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</si>
  <si>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</si>
  <si>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</si>
  <si>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</si>
  <si>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</si>
  <si>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</si>
  <si>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</si>
  <si>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</si>
  <si>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</si>
  <si>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</si>
  <si>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</si>
  <si>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</si>
  <si>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</si>
  <si>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</si>
  <si>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</si>
  <si>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</si>
  <si>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</si>
  <si>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</si>
  <si>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</si>
  <si>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</si>
  <si>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</si>
  <si>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</si>
  <si>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</si>
  <si>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</si>
  <si>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</si>
  <si>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</si>
  <si>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</si>
  <si>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</si>
  <si>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</si>
  <si>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</si>
  <si>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</si>
  <si>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</si>
  <si>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</si>
  <si>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</si>
  <si>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</si>
  <si>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</si>
  <si>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</si>
  <si>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</si>
  <si>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</si>
  <si>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</si>
  <si>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</si>
  <si>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</si>
  <si>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</si>
  <si>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</si>
  <si>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</si>
  <si>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</si>
  <si>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</si>
  <si>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</si>
  <si>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</si>
  <si>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</si>
  <si>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</si>
  <si>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</si>
  <si>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</si>
  <si>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</si>
  <si>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</si>
  <si>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</si>
  <si>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</si>
  <si>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</si>
  <si>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</si>
  <si>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</si>
  <si>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</si>
  <si>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</si>
  <si>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</si>
  <si>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</si>
  <si>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</si>
  <si>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</si>
  <si>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</si>
  <si>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</si>
  <si>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</si>
  <si>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</si>
  <si>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</si>
  <si>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</si>
  <si>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</si>
  <si>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</si>
  <si>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</si>
  <si>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</si>
  <si>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</si>
  <si>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</si>
  <si>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</si>
  <si>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</si>
  <si>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</si>
  <si>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</si>
  <si>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</si>
  <si>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</si>
  <si>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</si>
  <si>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</si>
  <si>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</si>
  <si>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</si>
  <si>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</si>
  <si>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</si>
  <si>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</si>
  <si>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</si>
  <si>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</si>
  <si>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</si>
  <si>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</si>
  <si>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</si>
  <si>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</si>
  <si>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</si>
  <si>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</si>
  <si>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</si>
  <si>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</si>
  <si>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</si>
  <si>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</si>
  <si>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</si>
  <si>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</si>
  <si>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</si>
  <si>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</si>
  <si>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</si>
  <si>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</si>
  <si>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</si>
  <si>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</si>
  <si>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</si>
  <si>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</si>
  <si>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</si>
  <si>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</si>
  <si>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</si>
  <si>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</si>
  <si>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</si>
  <si>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</si>
  <si>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</si>
  <si>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</si>
  <si>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</si>
  <si>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</si>
  <si>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</si>
  <si>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</si>
  <si>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</si>
  <si>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</si>
  <si>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</si>
  <si>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</si>
  <si>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</si>
  <si>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</si>
  <si>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</si>
  <si>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</si>
  <si>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</si>
  <si>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</si>
  <si>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</si>
  <si>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</si>
  <si>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</si>
  <si>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</si>
  <si>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</si>
  <si>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</si>
  <si>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</si>
  <si>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</si>
  <si>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</si>
  <si>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</si>
  <si>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</si>
  <si>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</si>
  <si>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</si>
  <si>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</si>
  <si>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</si>
  <si>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</si>
  <si>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</si>
  <si>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</si>
  <si>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</si>
  <si>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</si>
  <si>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</si>
  <si>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</si>
  <si>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</si>
  <si>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</si>
  <si>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</si>
  <si>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</si>
  <si>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</si>
  <si>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</si>
  <si>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</si>
  <si>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</si>
  <si>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</si>
  <si>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</si>
  <si>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</si>
  <si>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</si>
  <si>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</si>
  <si>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</si>
  <si>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</si>
  <si>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</si>
  <si>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</si>
  <si>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</si>
  <si>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</si>
  <si>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</si>
  <si>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</si>
  <si>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</si>
  <si>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</si>
  <si>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</si>
  <si>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</si>
  <si>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</si>
  <si>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</si>
  <si>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</si>
  <si>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</si>
  <si>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</si>
  <si>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</si>
  <si>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</si>
  <si>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</si>
  <si>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</si>
  <si>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</si>
  <si>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</si>
  <si>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</si>
  <si>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</si>
  <si>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</si>
  <si>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</si>
  <si>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</si>
  <si>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</si>
  <si>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</si>
  <si>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</si>
  <si>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</si>
  <si>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</si>
  <si>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</si>
  <si>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</si>
  <si>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</si>
  <si>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</si>
  <si>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</si>
  <si>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</si>
  <si>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</si>
  <si>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</si>
  <si>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</si>
  <si>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</si>
  <si>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</si>
  <si>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</si>
  <si>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</si>
  <si>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</si>
  <si>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</si>
  <si>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</si>
  <si>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</si>
  <si>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</si>
  <si>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</si>
  <si>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</si>
  <si>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</si>
  <si>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</si>
  <si>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</si>
  <si>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</si>
  <si>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</si>
  <si>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</si>
  <si>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</si>
  <si>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</si>
  <si>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</si>
  <si>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</si>
  <si>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</si>
  <si>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</si>
  <si>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</si>
  <si>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</si>
  <si>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</si>
  <si>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</si>
  <si>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</si>
  <si>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</si>
  <si>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</si>
  <si>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</si>
  <si>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</si>
  <si>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</si>
  <si>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</si>
  <si>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</si>
  <si>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</si>
  <si>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</si>
  <si>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</si>
  <si>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</si>
  <si>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</si>
  <si>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</si>
  <si>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</si>
  <si>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</si>
  <si>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</si>
  <si>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</si>
  <si>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</si>
  <si>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</si>
  <si>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</si>
  <si>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</si>
  <si>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</si>
  <si>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</si>
  <si>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</si>
  <si>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</si>
  <si>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</si>
  <si>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</si>
  <si>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</si>
  <si>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</si>
  <si>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</si>
  <si>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</si>
  <si>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</si>
  <si>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</si>
  <si>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</si>
  <si>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</si>
  <si>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</si>
  <si>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</si>
  <si>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</si>
  <si>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</si>
  <si>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</si>
  <si>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</si>
  <si>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</si>
  <si>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</si>
  <si>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</si>
  <si>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</si>
  <si>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</si>
  <si>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</si>
  <si>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</si>
  <si>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</si>
  <si>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</si>
  <si>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</si>
  <si>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</si>
  <si>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</si>
  <si>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</si>
  <si>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</si>
  <si>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</si>
  <si>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</si>
  <si>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</si>
  <si>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</si>
  <si>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</si>
  <si>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</si>
  <si>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</si>
  <si>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</si>
  <si>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</si>
  <si>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</si>
  <si>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</si>
  <si>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</si>
  <si>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</si>
  <si>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</si>
  <si>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</si>
  <si>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</si>
  <si>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</si>
  <si>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</si>
  <si>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</si>
  <si>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</si>
  <si>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</si>
  <si>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</si>
  <si>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</si>
  <si>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</si>
  <si>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</si>
  <si>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</si>
  <si>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</si>
  <si>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</si>
  <si>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</si>
  <si>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</si>
  <si>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</si>
  <si>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</si>
  <si>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</si>
  <si>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</si>
  <si>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</si>
  <si>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</si>
  <si>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</si>
  <si>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</si>
  <si>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</si>
  <si>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</si>
  <si>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</si>
  <si>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</si>
  <si>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</si>
  <si>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</si>
  <si>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</si>
  <si>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</si>
  <si>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</si>
  <si>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</si>
  <si>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</si>
  <si>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</si>
  <si>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</si>
  <si>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</si>
  <si>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</si>
  <si>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</si>
  <si>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</si>
  <si>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</si>
  <si>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</si>
  <si>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</si>
  <si>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</si>
  <si>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</si>
  <si>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</si>
  <si>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</si>
  <si>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</si>
  <si>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</si>
  <si>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</si>
  <si>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</si>
  <si>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</si>
  <si>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</si>
  <si>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</si>
  <si>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</si>
  <si>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</si>
  <si>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</si>
  <si>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</si>
  <si>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</si>
  <si>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</si>
  <si>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</si>
  <si>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</si>
  <si>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</si>
  <si>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</si>
  <si>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</si>
  <si>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</si>
  <si>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</si>
  <si>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</si>
  <si>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</si>
  <si>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</si>
  <si>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</si>
  <si>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</si>
  <si>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</si>
  <si>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</si>
  <si>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</si>
  <si>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</si>
  <si>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</si>
  <si>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</si>
  <si>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</si>
  <si>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</si>
  <si>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</si>
  <si>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</si>
  <si>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</si>
  <si>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</si>
  <si>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</si>
  <si>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</si>
  <si>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</si>
  <si>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</si>
  <si>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</si>
  <si>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</si>
  <si>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</si>
  <si>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</si>
  <si>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</si>
  <si>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</si>
  <si>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</si>
  <si>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</si>
  <si>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</si>
  <si>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</si>
  <si>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</si>
  <si>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</si>
  <si>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</si>
  <si>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</si>
  <si>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</si>
  <si>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</si>
  <si>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</si>
  <si>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</si>
  <si>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</si>
  <si>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</si>
  <si>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</si>
  <si>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</si>
  <si>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</si>
  <si>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</si>
  <si>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</si>
  <si>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</si>
  <si>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</si>
  <si>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</si>
  <si>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</si>
  <si>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</si>
  <si>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</si>
  <si>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</si>
  <si>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</si>
  <si>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</si>
  <si>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</si>
  <si>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</si>
  <si>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</si>
  <si>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</si>
  <si>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</si>
  <si>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</si>
  <si>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</si>
  <si>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</si>
  <si>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</si>
  <si>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</si>
  <si>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</si>
  <si>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</si>
  <si>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</si>
  <si>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</si>
  <si>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</si>
  <si>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</si>
  <si>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</si>
  <si>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</si>
  <si>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</si>
  <si>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</si>
  <si>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</si>
  <si>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</si>
  <si>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</si>
  <si>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</si>
  <si>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</si>
  <si>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</si>
  <si>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</si>
  <si>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</si>
  <si>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</si>
  <si>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</si>
  <si>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</si>
  <si>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</si>
  <si>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</si>
  <si>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</si>
  <si>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</si>
  <si>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</si>
  <si>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</si>
  <si>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</si>
  <si>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</si>
  <si>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</si>
  <si>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</si>
  <si>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</si>
  <si>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</si>
  <si>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</si>
  <si>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</si>
  <si>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</si>
  <si>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</si>
  <si>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</si>
  <si>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</si>
  <si>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</si>
  <si>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</si>
  <si>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</si>
  <si>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</si>
  <si>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</si>
  <si>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</si>
  <si>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</si>
  <si>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</si>
  <si>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</si>
  <si>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</si>
  <si>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</si>
  <si>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</si>
  <si>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</si>
  <si>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</si>
  <si>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</si>
  <si>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</si>
  <si>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</si>
  <si>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</si>
  <si>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</si>
  <si>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</si>
  <si>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</si>
  <si>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</si>
  <si>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</si>
  <si>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</si>
  <si>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</si>
  <si>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</si>
  <si>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</si>
  <si>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</si>
  <si>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</si>
  <si>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</si>
  <si>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</si>
  <si>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</si>
  <si>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</si>
  <si>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</si>
  <si>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</si>
  <si>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</si>
  <si>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</si>
  <si>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</si>
  <si>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</si>
  <si>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</si>
  <si>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</si>
  <si>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</si>
  <si>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</si>
  <si>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</si>
  <si>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</si>
  <si>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</si>
  <si>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</si>
  <si>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</si>
  <si>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</si>
  <si>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</si>
  <si>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</si>
  <si>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</si>
  <si>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</si>
  <si>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</si>
  <si>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</si>
  <si>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</si>
  <si>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</si>
  <si>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</si>
  <si>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</si>
  <si>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</si>
  <si>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</si>
  <si>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</si>
  <si>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</si>
  <si>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</si>
  <si>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</si>
  <si>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</si>
  <si>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</si>
  <si>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</si>
  <si>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</si>
  <si>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</si>
  <si>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</si>
  <si>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</si>
  <si>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</si>
  <si>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</si>
  <si>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</si>
  <si>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</si>
  <si>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</si>
  <si>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</si>
  <si>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</si>
  <si>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</si>
  <si>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</si>
  <si>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</si>
  <si>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</si>
  <si>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</si>
  <si>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</si>
  <si>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</si>
  <si>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</si>
  <si>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</si>
  <si>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</si>
  <si>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</si>
  <si>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</si>
  <si>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</si>
  <si>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</si>
  <si>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</si>
  <si>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</si>
  <si>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</si>
  <si>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</si>
  <si>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</si>
  <si>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</si>
  <si>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</si>
  <si>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</si>
  <si>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</si>
  <si>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</si>
  <si>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</si>
  <si>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</si>
  <si>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</si>
  <si>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</si>
  <si>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</si>
  <si>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</si>
  <si>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</si>
  <si>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</si>
  <si>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</si>
  <si>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</si>
  <si>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</si>
  <si>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</si>
  <si>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</si>
  <si>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</si>
  <si>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</si>
  <si>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</si>
  <si>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</si>
  <si>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</si>
  <si>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</si>
  <si>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</si>
  <si>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</si>
  <si>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</si>
  <si>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</si>
  <si>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</si>
  <si>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</si>
  <si>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</si>
  <si>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</si>
  <si>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</si>
  <si>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</si>
  <si>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</si>
  <si>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</si>
  <si>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</si>
  <si>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</si>
  <si>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</si>
  <si>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</si>
  <si>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</si>
  <si>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</si>
  <si>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</si>
  <si>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</si>
  <si>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</si>
  <si>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</si>
  <si>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</si>
  <si>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</si>
  <si>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</si>
  <si>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</si>
  <si>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</si>
  <si>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</si>
  <si>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</si>
  <si>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</si>
  <si>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</si>
  <si>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</si>
  <si>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</si>
  <si>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</si>
  <si>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</si>
  <si>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</si>
  <si>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</si>
  <si>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</si>
  <si>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</si>
  <si>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</si>
  <si>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</si>
  <si>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</si>
  <si>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</si>
  <si>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</si>
  <si>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</si>
  <si>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</si>
  <si>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</si>
  <si>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</si>
  <si>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</si>
  <si>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</si>
  <si>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</si>
  <si>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</si>
  <si>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</si>
  <si>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</si>
  <si>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</si>
  <si>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</si>
  <si>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</si>
  <si>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</si>
  <si>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</si>
  <si>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</si>
  <si>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</si>
  <si>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</si>
  <si>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</si>
  <si>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</si>
  <si>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</si>
  <si>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</si>
  <si>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</si>
  <si>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</si>
  <si>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</si>
  <si>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</si>
  <si>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</si>
  <si>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</si>
  <si>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</si>
  <si>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</si>
  <si>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</si>
  <si>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</si>
  <si>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</si>
  <si>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</si>
  <si>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</si>
  <si>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</si>
  <si>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</si>
  <si>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</si>
  <si>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</si>
  <si>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</si>
  <si>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</si>
  <si>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</si>
  <si>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</si>
  <si>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</si>
  <si>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</si>
  <si>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</si>
  <si>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</si>
  <si>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</si>
  <si>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</si>
  <si>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</si>
  <si>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</si>
  <si>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</si>
  <si>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</si>
  <si>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</si>
  <si>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</si>
  <si>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</si>
  <si>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</si>
  <si>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</si>
  <si>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</si>
  <si>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</si>
  <si>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</si>
  <si>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</si>
  <si>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</si>
  <si>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</si>
  <si>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</si>
  <si>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</si>
  <si>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</si>
  <si>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</si>
  <si>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</si>
  <si>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</si>
  <si>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</si>
  <si>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</si>
  <si>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</si>
  <si>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</si>
  <si>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</si>
  <si>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</si>
  <si>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</si>
  <si>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</si>
  <si>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</si>
  <si>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</si>
  <si>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</si>
  <si>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</si>
  <si>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</si>
  <si>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</si>
  <si>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</si>
  <si>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</si>
  <si>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</si>
  <si>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</si>
  <si>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</si>
  <si>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</si>
  <si>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</si>
  <si>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</si>
  <si>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</si>
  <si>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</si>
  <si>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</si>
  <si>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</si>
  <si>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</si>
  <si>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</si>
  <si>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</si>
  <si>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</si>
  <si>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</si>
  <si>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</si>
  <si>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</si>
  <si>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</si>
  <si>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</si>
  <si>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</si>
  <si>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</si>
  <si>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</si>
  <si>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</si>
  <si>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</si>
  <si>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</si>
  <si>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</si>
  <si>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</si>
  <si>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</si>
  <si>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</si>
  <si>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</si>
  <si>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</si>
  <si>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</si>
  <si>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</si>
  <si>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</si>
  <si>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</si>
  <si>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</si>
  <si>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</si>
  <si>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</si>
  <si>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</si>
  <si>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</si>
  <si>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</si>
  <si>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</si>
  <si>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</si>
  <si>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</si>
  <si>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</si>
  <si>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</si>
  <si>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</si>
  <si>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</si>
  <si>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</si>
  <si>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</si>
  <si>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</si>
  <si>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</si>
  <si>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</si>
  <si>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</si>
  <si>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</si>
  <si>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</si>
  <si>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</si>
  <si>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</si>
  <si>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</si>
  <si>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</si>
  <si>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</si>
  <si>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</si>
  <si>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</si>
  <si>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</si>
  <si>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</si>
  <si>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</si>
  <si>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</si>
  <si>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</si>
  <si>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</si>
  <si>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</si>
  <si>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</si>
  <si>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</si>
  <si>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</si>
  <si>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</si>
  <si>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</si>
  <si>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</si>
  <si>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</si>
  <si>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</si>
  <si>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</si>
  <si>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</si>
  <si>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</si>
  <si>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</si>
  <si>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</si>
  <si>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</si>
  <si>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</si>
  <si>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</si>
  <si>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</si>
  <si>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</si>
  <si>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</si>
  <si>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</si>
  <si>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</si>
  <si>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</si>
  <si>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</si>
  <si>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</si>
  <si>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</si>
  <si>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</si>
  <si>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</si>
  <si>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</si>
  <si>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</si>
  <si>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</si>
  <si>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</si>
  <si>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</si>
  <si>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</si>
  <si>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</si>
  <si>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</si>
  <si>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</si>
  <si>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</si>
  <si>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</si>
  <si>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</si>
  <si>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</si>
  <si>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</si>
  <si>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</si>
  <si>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</si>
  <si>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</si>
  <si>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</si>
  <si>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</si>
  <si>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</si>
  <si>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</si>
  <si>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</si>
  <si>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</si>
  <si>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</si>
  <si>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</si>
  <si>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</si>
  <si>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</si>
  <si>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</si>
  <si>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</si>
  <si>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</si>
  <si>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</si>
  <si>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</si>
  <si>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</si>
  <si>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</si>
  <si>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</si>
  <si>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</si>
  <si>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</si>
  <si>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</si>
  <si>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</si>
  <si>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</si>
  <si>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</si>
  <si>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</si>
  <si>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</si>
  <si>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</si>
  <si>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</si>
  <si>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</si>
  <si>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</si>
  <si>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</si>
  <si>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</si>
  <si>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</si>
  <si>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</si>
  <si>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</si>
  <si>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</si>
  <si>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</si>
  <si>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</si>
  <si>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</si>
  <si>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</si>
  <si>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</si>
  <si>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</si>
  <si>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</si>
  <si>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</si>
  <si>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</si>
  <si>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</si>
  <si>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</si>
  <si>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</si>
  <si>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</si>
  <si>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</si>
  <si>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</si>
  <si>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</si>
  <si>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</si>
  <si>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</si>
  <si>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</si>
  <si>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</si>
  <si>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</si>
  <si>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</si>
  <si>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</si>
  <si>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</si>
  <si>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</si>
  <si>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</si>
  <si>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</si>
  <si>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</si>
  <si>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</si>
  <si>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</si>
  <si>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</si>
  <si>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</si>
  <si>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</si>
  <si>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</si>
  <si>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</si>
  <si>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</si>
  <si>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</si>
  <si>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</si>
  <si>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</si>
  <si>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</si>
  <si>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</si>
  <si>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</si>
  <si>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</si>
  <si>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</si>
  <si>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</si>
  <si>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</si>
  <si>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</si>
  <si>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</si>
  <si>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</si>
  <si>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</si>
  <si>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</si>
  <si>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</si>
  <si>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</si>
  <si>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</si>
  <si>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</si>
  <si>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</si>
  <si>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</si>
  <si>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</si>
  <si>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</si>
  <si>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</si>
  <si>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</si>
  <si>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</si>
  <si>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</si>
  <si>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</si>
  <si>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</si>
  <si>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</si>
  <si>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</si>
  <si>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</si>
  <si>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</si>
  <si>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</si>
  <si>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</si>
  <si>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</si>
  <si>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</si>
  <si>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</si>
  <si>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</si>
  <si>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</si>
  <si>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</si>
  <si>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</si>
  <si>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</si>
  <si>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</si>
  <si>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</si>
  <si>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</si>
  <si>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</si>
  <si>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</si>
  <si>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</si>
  <si>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</si>
  <si>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</si>
  <si>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</si>
  <si>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</si>
  <si>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</si>
  <si>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</si>
  <si>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</si>
  <si>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</si>
  <si>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</si>
  <si>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</si>
  <si>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</si>
  <si>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</si>
  <si>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</si>
  <si>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</si>
  <si>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</si>
  <si>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</si>
  <si>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</si>
  <si>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</si>
  <si>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</si>
  <si>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</si>
  <si>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</si>
  <si>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</si>
  <si>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</si>
  <si>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</si>
  <si>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</si>
  <si>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</si>
  <si>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</si>
  <si>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</si>
  <si>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</si>
  <si>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</si>
  <si>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</si>
  <si>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</si>
  <si>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</si>
  <si>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</si>
  <si>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</si>
  <si>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</si>
  <si>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</si>
  <si>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</si>
  <si>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</si>
  <si>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</si>
  <si>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</si>
  <si>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</si>
  <si>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</si>
  <si>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</si>
  <si>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</si>
  <si>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</si>
  <si>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</si>
  <si>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</si>
  <si>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</si>
  <si>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</si>
  <si>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</si>
  <si>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</si>
  <si>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</si>
  <si>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</si>
  <si>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</si>
  <si>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</si>
  <si>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</si>
  <si>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</si>
  <si>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</si>
  <si>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</si>
  <si>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</si>
  <si>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</si>
  <si>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</si>
  <si>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</si>
  <si>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</si>
  <si>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</si>
  <si>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</si>
  <si>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</si>
  <si>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</si>
  <si>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</si>
  <si>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</si>
  <si>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</si>
  <si>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</si>
  <si>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</si>
  <si>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</si>
  <si>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</si>
  <si>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</si>
  <si>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</si>
  <si>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</si>
  <si>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</si>
  <si>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</si>
  <si>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</si>
  <si>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</si>
  <si>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</si>
  <si>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</si>
  <si>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</si>
  <si>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</si>
  <si>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</si>
  <si>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</si>
  <si>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</si>
  <si>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</si>
  <si>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</si>
  <si>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</si>
  <si>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</si>
  <si>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</si>
  <si>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</si>
  <si>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</si>
  <si>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</si>
  <si>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</si>
  <si>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</si>
  <si>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</si>
  <si>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</si>
  <si>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</si>
  <si>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</si>
  <si>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</si>
  <si>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</si>
  <si>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</si>
  <si>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</si>
  <si>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</si>
  <si>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</si>
  <si>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</si>
  <si>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</si>
  <si>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</si>
  <si>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</si>
  <si>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</si>
  <si>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</si>
  <si>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</si>
  <si>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</si>
  <si>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</si>
  <si>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</si>
  <si>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</si>
  <si>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</si>
  <si>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</si>
  <si>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CCA One Care-Commonwealth Care Alliance</t>
  </si>
  <si>
    <t>January 2024-December 2024</t>
  </si>
  <si>
    <t>Statement As Of:</t>
  </si>
  <si>
    <t>Prepared By:</t>
  </si>
  <si>
    <t>CCA</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</si>
  <si>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</si>
  <si>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</si>
  <si>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</si>
  <si>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</si>
  <si>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</si>
  <si>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</si>
  <si>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</si>
  <si>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</si>
  <si>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</si>
  <si>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</si>
  <si>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</si>
  <si>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</si>
  <si>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</si>
  <si>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</si>
  <si>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</si>
  <si>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</si>
  <si>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</si>
  <si>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</si>
  <si>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</si>
  <si>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</si>
  <si>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</si>
  <si>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</si>
  <si>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</si>
  <si>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</si>
  <si>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</si>
  <si>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</si>
  <si>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</si>
  <si>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</si>
  <si>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</si>
  <si>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</si>
  <si>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</si>
  <si>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</si>
  <si>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</si>
  <si>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</si>
  <si>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</si>
  <si>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Quarterly financial footnote disclosures</t>
  </si>
  <si>
    <t>Mark as N/A if no changes have occurred</t>
  </si>
  <si>
    <t>Footnote disclosures</t>
  </si>
  <si>
    <t>x</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</si>
  <si>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</si>
  <si>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 Company's net worth does not meet the insolvency reserve requirement.</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</si>
  <si>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</si>
  <si>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</si>
  <si>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</si>
  <si>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</si>
  <si>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</si>
  <si>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</si>
  <si>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</si>
  <si>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</si>
  <si>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</si>
  <si>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</si>
  <si>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</si>
  <si>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</si>
  <si>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</si>
  <si>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</si>
  <si>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</si>
  <si>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</si>
  <si>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</si>
  <si>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</si>
  <si>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</si>
  <si>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</si>
  <si>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</si>
  <si>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</si>
  <si>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</si>
  <si>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</si>
  <si>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</si>
  <si>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</si>
  <si>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</si>
  <si>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</si>
  <si>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</si>
  <si>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</si>
  <si>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</si>
  <si>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</si>
  <si>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</si>
  <si>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</si>
  <si>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</si>
  <si>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</si>
  <si>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</si>
  <si>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</si>
  <si>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</si>
  <si>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</si>
  <si>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</si>
  <si>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</si>
  <si>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</si>
  <si>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</si>
  <si>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</si>
  <si>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</si>
  <si>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</si>
  <si>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</si>
  <si>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</si>
  <si>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</si>
  <si>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</si>
  <si>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</si>
  <si>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</si>
  <si>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</si>
  <si>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</si>
  <si>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</si>
  <si>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</si>
  <si>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</si>
  <si>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</si>
  <si>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</si>
  <si>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</si>
  <si>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</si>
  <si>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</si>
  <si>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</si>
  <si>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</si>
  <si>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</si>
  <si>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</si>
  <si>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</si>
  <si>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</si>
  <si>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</si>
  <si>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</si>
  <si>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</si>
  <si>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</si>
  <si>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</si>
  <si>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</si>
  <si>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</si>
  <si>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</si>
  <si>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</si>
  <si>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</si>
  <si>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</si>
  <si>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</si>
  <si>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</si>
  <si>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</si>
  <si>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</si>
  <si>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</si>
  <si>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</si>
  <si>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</si>
  <si>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</si>
  <si>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</si>
  <si>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</si>
  <si>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</si>
  <si>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</si>
  <si>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</si>
  <si>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</si>
  <si>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</si>
  <si>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</si>
  <si>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</si>
  <si>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</si>
  <si>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</si>
  <si>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</si>
  <si>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</si>
  <si>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</si>
  <si>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</si>
  <si>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</si>
  <si>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</si>
  <si>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</si>
  <si>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</si>
  <si>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</si>
  <si>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</si>
  <si>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</si>
  <si>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</si>
  <si>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</si>
  <si>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</si>
  <si>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</si>
  <si>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</si>
  <si>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</si>
  <si>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</si>
  <si>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</si>
  <si>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</si>
  <si>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</si>
  <si>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</si>
  <si>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Yes</t>
  </si>
  <si>
    <t>July - September</t>
  </si>
  <si>
    <t>Covered Services Performance Bond</t>
  </si>
  <si>
    <t>October - December</t>
  </si>
  <si>
    <t xml:space="preserve">Insolvency Reserve Restricted Cash </t>
  </si>
  <si>
    <t>No</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</si>
  <si>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</si>
  <si>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</si>
  <si>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</si>
  <si>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</si>
  <si>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</si>
  <si>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</si>
  <si>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</si>
  <si>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</si>
  <si>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</si>
  <si>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</si>
  <si>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</si>
  <si>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</si>
  <si>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</si>
  <si>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</si>
  <si>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</si>
  <si>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</si>
  <si>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One Care UMass Harrington Capitation Fee</t>
  </si>
  <si>
    <t>East</t>
  </si>
  <si>
    <t>West</t>
  </si>
  <si>
    <t>One Care UMass PCP Access Capitation Fee</t>
  </si>
  <si>
    <t>One Care Atrius Care Coordination Fee</t>
  </si>
  <si>
    <t>Cape</t>
  </si>
  <si>
    <t>One Care Reliant Care Coordination Fee</t>
  </si>
  <si>
    <t>One Care Boston Healthcare for the Homeless PCMH Capitation</t>
  </si>
  <si>
    <t>One Care Lahey Care Coordination Fee</t>
  </si>
  <si>
    <t>One Care Community Healthlink PCMH Capitation</t>
  </si>
  <si>
    <t>One Care Eliot Community Health Services Capitation</t>
  </si>
  <si>
    <t>One Care Behavioral Health Network PCMH Capitation</t>
  </si>
  <si>
    <t>One Care Vinfen PCMH Capitation</t>
  </si>
  <si>
    <t>One Care Lowell General PHO Care Coordination Fee</t>
  </si>
  <si>
    <t>One Care Valley Health Systems Capitation</t>
  </si>
  <si>
    <t>One Care - Caremax - Steward Capitation</t>
  </si>
  <si>
    <t>One Care East Boston Care Coordination Fee</t>
  </si>
  <si>
    <t>One Care Advocates PCMH Capitation</t>
  </si>
  <si>
    <t>One Care Berkshire Health Systems Capitation</t>
  </si>
  <si>
    <t>One Care Uphams Corner Health Center Care Coordination Fee</t>
  </si>
  <si>
    <t>One Care Signature Medical Group Care Coordination Fee</t>
  </si>
  <si>
    <t>One Care Bay Cove PCMH Capitation</t>
  </si>
  <si>
    <t>One Care Southcoast Health Hetwork Capitation</t>
  </si>
  <si>
    <t>One Care Lynn Community Health PCMH Capitation</t>
  </si>
  <si>
    <t>One Care Cooley Dickinson PHO Capitation</t>
  </si>
  <si>
    <t>One Care Northeast PHO Care Coordination Fee</t>
  </si>
  <si>
    <t>One Care Hearth Secondary Capitation</t>
  </si>
  <si>
    <t>One Care All Other</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</si>
  <si>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</si>
  <si>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</si>
  <si>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</si>
  <si>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</si>
  <si>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</si>
  <si>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</si>
  <si>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</si>
  <si>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</si>
  <si>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</si>
  <si>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</si>
  <si>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</si>
  <si>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</si>
  <si>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</si>
  <si>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</si>
  <si>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</si>
  <si>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</si>
  <si>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</si>
  <si>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</si>
  <si>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</si>
  <si>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</si>
  <si>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</si>
  <si>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</si>
  <si>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</si>
  <si>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</si>
  <si>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</si>
  <si>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</si>
  <si>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</si>
  <si>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</si>
  <si>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Matthew Peary</t>
  </si>
  <si>
    <t>Title</t>
  </si>
  <si>
    <t>SVP, Finance</t>
  </si>
  <si>
    <t>Phone Number</t>
  </si>
  <si>
    <t>860-380-0428</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</si>
  <si>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</si>
  <si>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</si>
  <si>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SVP, Finance 10/29/2025</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</si>
  <si>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</si>
  <si>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</si>
  <si>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</si>
  <si>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</si>
  <si>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</si>
  <si>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</si>
  <si>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</si>
  <si>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Amounts Due from Affiliates: include investment in subsidiary and net amounts due from affiliates related to intercompany transactions. Restricted  Assets: consist of cash and cash equivalents and include the minimum cash balances required by the Organization’s letters of credit.          </t>
  </si>
  <si>
    <t>Schedule 3</t>
  </si>
  <si>
    <t>Affiliate Administrative Expenses:  One Care and Senior Care Options share operations related expense recorded in CCA, Inc., which are allocated between the two lines of business based on revenue.  These dollars are on CCA, Inc.'s GAAP P&amp;L as Shared Services and are reported in this line item, which accounts for more than 10% of the Total Administrative Expenses</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</si>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</sst>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sz val="10"/>
      <name val="Blackadder ITC"/>
      <family val="5"/>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67">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5" fontId="7" fillId="0" borderId="0" xfId="0" applyNumberFormat="1" applyFont="1"/>
    <xf numFmtId="15" fontId="0" fillId="0" borderId="0" xfId="0" applyNumberFormat="1"/>
    <xf numFmtId="0" fontId="7" fillId="0" borderId="104" xfId="0" applyFont="1" applyBorder="1" applyAlignment="1">
      <alignment vertical="center" wrapText="1"/>
    </xf>
    <xf numFmtId="0" fontId="9" fillId="0" borderId="109"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71" fillId="0" borderId="119" xfId="0" applyFont="1" applyBorder="1" applyAlignment="1">
      <alignment horizontal="center"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7" fillId="0" borderId="86" xfId="0" applyFont="1" applyBorder="1" applyAlignment="1">
      <alignment horizontal="center" vertical="center"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51" fillId="0" borderId="0" xfId="0" applyFont="1" applyAlignment="1">
      <alignment horizontal="center" vertical="center"/>
    </xf>
    <xf numFmtId="14" fontId="51" fillId="0" borderId="0" xfId="0" applyNumberFormat="1" applyFont="1" applyAlignment="1">
      <alignment horizontal="center" vertical="center"/>
    </xf>
    <xf numFmtId="201" fontId="38" fillId="0" borderId="108" xfId="0" applyNumberFormat="1" applyFont="1" applyBorder="1" applyAlignment="1" applyProtection="1">
      <alignment horizontal="center" vertical="top"/>
      <protection locked="0"/>
    </xf>
    <xf numFmtId="0" fontId="124" fillId="0" borderId="108" xfId="0" applyFont="1" applyBorder="1" applyAlignment="1" applyProtection="1">
      <alignment horizontal="center" vertical="top"/>
      <protection locked="0"/>
    </xf>
    <xf numFmtId="0" fontId="38" fillId="0" borderId="108" xfId="0" applyFont="1" applyBorder="1" applyAlignment="1" applyProtection="1">
      <alignment horizontal="center"/>
      <protection locked="0"/>
    </xf>
    <xf numFmtId="0" fontId="9" fillId="0" borderId="0" xfId="0" applyFont="1" applyAlignment="1">
      <alignment horizontal="center" vertical="center" wrapText="1"/>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left" vertical="top" wrapText="1"/>
    </xf>
    <xf numFmtId="0" fontId="7" fillId="0" borderId="48" xfId="0" applyFont="1" applyBorder="1" applyAlignment="1">
      <alignment horizontal="left" vertical="top" wrapText="1"/>
    </xf>
    <xf numFmtId="0" fontId="7" fillId="0" borderId="60"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1"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N23" sqref="N23"/>
    </sheetView>
  </sheetViews>
  <sheetFormatPr defaultRowHeight="12.75"/>
  <cols>
    <col min="1" max="1" width="3.42578125" customWidth="1"/>
    <col min="2" max="2" width="135.42578125" customWidth="1"/>
  </cols>
  <sheetData>
    <row r="1" spans="2:2" ht="13.5" thickBot="1"/>
    <row r="2" spans="2:2" ht="16.5" thickBot="1">
      <c r="B2" s="839" t="s">
        <v>0</v>
      </c>
    </row>
    <row r="3" spans="2:2" ht="78.75" customHeight="1">
      <c r="B3" s="840" t="s">
        <v>1</v>
      </c>
    </row>
    <row r="4" spans="2:2" ht="15.75">
      <c r="B4" s="76" t="s">
        <v>2</v>
      </c>
    </row>
    <row r="5" spans="2:2" ht="142.5" customHeight="1">
      <c r="B5" s="644" t="s">
        <v>3</v>
      </c>
    </row>
    <row r="6" spans="2:2" ht="15.75">
      <c r="B6" s="76" t="s">
        <v>4</v>
      </c>
    </row>
    <row r="7" spans="2:2">
      <c r="B7" s="494" t="s">
        <v>5</v>
      </c>
    </row>
    <row r="8" spans="2:2">
      <c r="B8" s="494" t="s">
        <v>6</v>
      </c>
    </row>
    <row r="9" spans="2:2" ht="15.75">
      <c r="B9" s="76" t="s">
        <v>7</v>
      </c>
    </row>
    <row r="10" spans="2:2" ht="38.25">
      <c r="B10" s="494" t="s">
        <v>8</v>
      </c>
    </row>
    <row r="11" spans="2:2" ht="25.5">
      <c r="B11" s="495" t="s">
        <v>9</v>
      </c>
    </row>
    <row r="12" spans="2:2" ht="38.25">
      <c r="B12" s="495" t="s">
        <v>10</v>
      </c>
    </row>
    <row r="13" spans="2:2" ht="25.5">
      <c r="B13" s="494" t="s">
        <v>11</v>
      </c>
    </row>
    <row r="14" spans="2:2" ht="25.5">
      <c r="B14" s="496" t="s">
        <v>12</v>
      </c>
    </row>
    <row r="15" spans="2:2" ht="26.25"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J43" sqref="J43"/>
    </sheetView>
  </sheetViews>
  <sheetFormatPr defaultColWidth="8.5703125" defaultRowHeight="12.75"/>
  <cols>
    <col min="1" max="1" width="35.425781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2"/>
      <c r="F1" s="752"/>
    </row>
    <row r="2" spans="1:17" s="163" customFormat="1" ht="15.75">
      <c r="A2" s="123" t="s">
        <v>1337</v>
      </c>
      <c r="B2" s="211"/>
      <c r="C2" s="356" t="str">
        <f>'Schedule 2_Balance Sheet'!C2</f>
        <v>CCA One Care-Commonwealth Care Alliance</v>
      </c>
      <c r="D2" s="357"/>
      <c r="E2" s="357"/>
      <c r="F2" s="357"/>
      <c r="G2" s="358"/>
    </row>
    <row r="3" spans="1:17" s="163" customFormat="1" ht="15.75">
      <c r="A3" s="123" t="s">
        <v>1338</v>
      </c>
      <c r="B3" s="211"/>
      <c r="C3" s="456" t="str">
        <f>'Schedule 2_Balance Sheet'!C3</f>
        <v>January 2024-December 2024</v>
      </c>
      <c r="D3" s="457"/>
      <c r="E3" s="457"/>
      <c r="F3" s="457"/>
      <c r="G3" s="458"/>
    </row>
    <row r="4" spans="1:17" s="163" customFormat="1" ht="15.75">
      <c r="A4" s="123" t="s">
        <v>1339</v>
      </c>
      <c r="B4" s="211"/>
      <c r="C4" s="359">
        <f>'Schedule 2_Balance Sheet'!C4</f>
        <v>45657</v>
      </c>
      <c r="D4" s="357"/>
      <c r="E4" s="357"/>
      <c r="F4" s="357"/>
      <c r="G4" s="358"/>
    </row>
    <row r="5" spans="1:17" s="163" customFormat="1" ht="15.75">
      <c r="A5" s="123" t="s">
        <v>1340</v>
      </c>
      <c r="B5" s="211"/>
      <c r="C5" s="356" t="str">
        <f>'Schedule 2_Balance Sheet'!C5</f>
        <v>CCA</v>
      </c>
      <c r="D5" s="357"/>
      <c r="E5" s="357"/>
      <c r="F5" s="357"/>
      <c r="G5" s="358"/>
    </row>
    <row r="6" spans="1:17" s="163" customFormat="1" ht="15.75">
      <c r="A6" s="123" t="s">
        <v>1341</v>
      </c>
      <c r="B6" s="211"/>
      <c r="C6" s="359">
        <f>'Schedule 2_Balance Sheet'!C6</f>
        <v>45957</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199292478.6924881</v>
      </c>
      <c r="D11" s="498">
        <f>'Schedule 3A_Income Statement'!CT15+'Schedule 3A_Income Statement'!CT20</f>
        <v>199055251.13265568</v>
      </c>
      <c r="E11" s="498">
        <f>'Schedule 3A_Income Statement'!CU15+'Schedule 3A_Income Statement'!CU20</f>
        <v>200854023.68588555</v>
      </c>
      <c r="F11" s="498">
        <f>'Schedule 3A_Income Statement'!CV15+'Schedule 3A_Income Statement'!CV20</f>
        <v>202321419.55897093</v>
      </c>
      <c r="G11" s="498">
        <f>SUM(C11:F11)</f>
        <v>801523173.07000029</v>
      </c>
    </row>
    <row r="12" spans="1:17" ht="13.35" customHeight="1">
      <c r="A12" s="596" t="s">
        <v>170</v>
      </c>
      <c r="B12" s="591">
        <v>2</v>
      </c>
      <c r="C12" s="498">
        <f>'Schedule 3A_Income Statement'!CS19+'Schedule 3A_Income Statement'!CS21</f>
        <v>224896370.77964863</v>
      </c>
      <c r="D12" s="498">
        <f>'Schedule 3A_Income Statement'!CT19+'Schedule 3A_Income Statement'!CT21</f>
        <v>214750485.25987774</v>
      </c>
      <c r="E12" s="498">
        <f>'Schedule 3A_Income Statement'!CU19+'Schedule 3A_Income Statement'!CU21</f>
        <v>210922501.68380624</v>
      </c>
      <c r="F12" s="498">
        <f>'Schedule 3A_Income Statement'!CV19+'Schedule 3A_Income Statement'!CV21</f>
        <v>206661203.14001569</v>
      </c>
      <c r="G12" s="498">
        <f t="shared" ref="G12:G18" si="0">SUM(C12:F12)</f>
        <v>857230560.86334836</v>
      </c>
    </row>
    <row r="13" spans="1:17">
      <c r="A13" s="596" t="s">
        <v>172</v>
      </c>
      <c r="B13" s="591">
        <v>3</v>
      </c>
      <c r="C13" s="498">
        <f>'Schedule 3A_Income Statement'!CS29</f>
        <v>0</v>
      </c>
      <c r="D13" s="498">
        <f>'Schedule 3A_Income Statement'!CT29</f>
        <v>0</v>
      </c>
      <c r="E13" s="498">
        <f>'Schedule 3A_Income Statement'!CU29</f>
        <v>0</v>
      </c>
      <c r="F13" s="498">
        <f>'Schedule 3A_Income Statement'!CV29</f>
        <v>0</v>
      </c>
      <c r="G13" s="498">
        <f t="shared" si="0"/>
        <v>0</v>
      </c>
    </row>
    <row r="14" spans="1:17">
      <c r="A14" s="596" t="s">
        <v>174</v>
      </c>
      <c r="B14" s="591">
        <v>4</v>
      </c>
      <c r="C14" s="498">
        <f>SUM(C11:C13)</f>
        <v>424188849.47213674</v>
      </c>
      <c r="D14" s="498">
        <f t="shared" ref="D14:F14" si="1">SUM(D11:D13)</f>
        <v>413805736.39253342</v>
      </c>
      <c r="E14" s="498">
        <f t="shared" si="1"/>
        <v>411776525.36969179</v>
      </c>
      <c r="F14" s="498">
        <f t="shared" si="1"/>
        <v>408982622.69898665</v>
      </c>
      <c r="G14" s="498">
        <f t="shared" si="0"/>
        <v>1658753733.9333487</v>
      </c>
    </row>
    <row r="15" spans="1:17">
      <c r="A15" s="596" t="s">
        <v>176</v>
      </c>
      <c r="B15" s="591">
        <v>5</v>
      </c>
      <c r="C15" s="498">
        <f>'Schedule 3A_Income Statement'!CS65</f>
        <v>379304101.05481523</v>
      </c>
      <c r="D15" s="498">
        <f>'Schedule 3A_Income Statement'!CT65</f>
        <v>376671990.43614197</v>
      </c>
      <c r="E15" s="498">
        <f>'Schedule 3A_Income Statement'!CU65</f>
        <v>378344083.45826536</v>
      </c>
      <c r="F15" s="498">
        <f>'Schedule 3A_Income Statement'!CV65</f>
        <v>375314283.12935996</v>
      </c>
      <c r="G15" s="498">
        <f t="shared" si="0"/>
        <v>1509634458.0785825</v>
      </c>
    </row>
    <row r="16" spans="1:17" ht="25.5">
      <c r="A16" s="596" t="s">
        <v>178</v>
      </c>
      <c r="B16" s="591">
        <v>6</v>
      </c>
      <c r="C16" s="498">
        <f>'Schedule 3A_Income Statement'!CS72</f>
        <v>15160880.602604803</v>
      </c>
      <c r="D16" s="498">
        <f>'Schedule 3A_Income Statement'!CT72</f>
        <v>17695345.813561521</v>
      </c>
      <c r="E16" s="498">
        <f>'Schedule 3A_Income Statement'!CU72</f>
        <v>14464681.90911825</v>
      </c>
      <c r="F16" s="498">
        <f>'Schedule 3A_Income Statement'!CV72</f>
        <v>13899367.991893329</v>
      </c>
      <c r="G16" s="498">
        <f t="shared" si="0"/>
        <v>61220276.317177899</v>
      </c>
    </row>
    <row r="17" spans="1:7">
      <c r="A17" s="596" t="s">
        <v>180</v>
      </c>
      <c r="B17" s="591">
        <v>7</v>
      </c>
      <c r="C17" s="498">
        <f>'Schedule 3A_Income Statement'!CS87</f>
        <v>42906867.795130953</v>
      </c>
      <c r="D17" s="498">
        <f>'Schedule 3A_Income Statement'!CT87</f>
        <v>37772057.237959951</v>
      </c>
      <c r="E17" s="498">
        <f>'Schedule 3A_Income Statement'!CU87</f>
        <v>32030261.864087619</v>
      </c>
      <c r="F17" s="498">
        <f>'Schedule 3A_Income Statement'!CV87</f>
        <v>40545246.131856725</v>
      </c>
      <c r="G17" s="498">
        <f t="shared" si="0"/>
        <v>153254433.02903527</v>
      </c>
    </row>
    <row r="18" spans="1:7">
      <c r="A18" s="596" t="s">
        <v>182</v>
      </c>
      <c r="B18" s="591">
        <v>8</v>
      </c>
      <c r="C18" s="498">
        <f>'Schedule 3A_Income Statement'!CS91</f>
        <v>-13182999.980414331</v>
      </c>
      <c r="D18" s="498">
        <f>'Schedule 3A_Income Statement'!CT91</f>
        <v>-18333657.095130026</v>
      </c>
      <c r="E18" s="498">
        <f>'Schedule 3A_Income Statement'!CU91</f>
        <v>-13062501.861779451</v>
      </c>
      <c r="F18" s="498">
        <f>'Schedule 3A_Income Statement'!CV91</f>
        <v>-20776274.554123402</v>
      </c>
      <c r="G18" s="498">
        <f t="shared" si="0"/>
        <v>-65355433.49144721</v>
      </c>
    </row>
    <row r="19" spans="1:7">
      <c r="A19" s="596" t="s">
        <v>184</v>
      </c>
      <c r="B19" s="591">
        <v>9</v>
      </c>
      <c r="C19" s="593"/>
      <c r="D19" s="593"/>
      <c r="E19" s="593"/>
      <c r="F19" s="593"/>
      <c r="G19" s="498">
        <f>'3Q_QI and RCP'!G21</f>
        <v>31163403.999620065</v>
      </c>
    </row>
    <row r="20" spans="1:7">
      <c r="A20" s="596" t="s">
        <v>186</v>
      </c>
      <c r="B20" s="591">
        <v>10</v>
      </c>
      <c r="C20" s="593"/>
      <c r="D20" s="593"/>
      <c r="E20" s="593"/>
      <c r="F20" s="593"/>
      <c r="G20" s="498">
        <f>'3Q_QI and RCP'!R21</f>
        <v>18217973.239999998</v>
      </c>
    </row>
    <row r="21" spans="1:7">
      <c r="A21" s="597" t="s">
        <v>188</v>
      </c>
      <c r="B21" s="591">
        <v>11</v>
      </c>
      <c r="C21" s="594"/>
      <c r="D21" s="594"/>
      <c r="E21" s="594"/>
      <c r="F21" s="594"/>
      <c r="G21" s="498">
        <f>+G18+SUM(G19:G20)</f>
        <v>-15974056.251827151</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99"/>
  <sheetViews>
    <sheetView zoomScale="85" zoomScaleNormal="85" workbookViewId="0">
      <pane xSplit="2" ySplit="12" topLeftCell="CS85" activePane="bottomRight" state="frozen"/>
      <selection pane="bottomRight" activeCell="DK98" sqref="DK98"/>
      <selection pane="bottomLeft" activeCell="A13" sqref="A13"/>
      <selection pane="topRight" activeCell="C1" sqref="C1"/>
    </sheetView>
  </sheetViews>
  <sheetFormatPr defaultColWidth="9.42578125" defaultRowHeight="12.75"/>
  <cols>
    <col min="1" max="1" width="30.28515625" style="287" customWidth="1"/>
    <col min="2" max="2" width="8.5703125" style="287" bestFit="1" customWidth="1"/>
    <col min="3" max="13" width="15.5703125" style="287" customWidth="1"/>
    <col min="14" max="14" width="7.42578125" style="287" bestFit="1" customWidth="1"/>
    <col min="15" max="25" width="15.5703125" style="287" customWidth="1"/>
    <col min="26" max="26" width="7.42578125" style="287" bestFit="1" customWidth="1"/>
    <col min="27" max="37" width="15.5703125" style="287" customWidth="1"/>
    <col min="38" max="38" width="7.42578125" style="287" bestFit="1" customWidth="1"/>
    <col min="39" max="49" width="15.5703125" style="287" customWidth="1"/>
    <col min="50" max="50" width="7.42578125" style="287" bestFit="1" customWidth="1"/>
    <col min="51" max="61" width="15.5703125" style="287" customWidth="1"/>
    <col min="62" max="62" width="7.42578125" style="287" bestFit="1" customWidth="1"/>
    <col min="63" max="73" width="15.5703125" style="287" customWidth="1"/>
    <col min="74" max="74" width="7.42578125" style="287" bestFit="1" customWidth="1"/>
    <col min="75" max="85" width="15.5703125" style="287" customWidth="1"/>
    <col min="86" max="86" width="7.42578125" style="287" bestFit="1" customWidth="1"/>
    <col min="87" max="100" width="15.5703125" style="287" customWidth="1"/>
    <col min="101" max="101" width="16.28515625" style="287" bestFit="1" customWidth="1"/>
    <col min="102" max="16384" width="9.42578125" style="287"/>
  </cols>
  <sheetData>
    <row r="1" spans="1:103" s="164" customFormat="1" ht="24.75" customHeight="1">
      <c r="A1" s="15" t="s">
        <v>1371</v>
      </c>
      <c r="B1" s="163"/>
      <c r="C1" s="163"/>
      <c r="D1" s="163"/>
      <c r="E1" s="163"/>
      <c r="F1" s="163"/>
      <c r="G1" s="713"/>
      <c r="H1" s="163"/>
      <c r="I1" s="163"/>
      <c r="J1" s="713"/>
      <c r="K1" s="163"/>
      <c r="L1" s="163"/>
      <c r="M1" s="163"/>
      <c r="N1" s="163"/>
      <c r="O1" s="163"/>
      <c r="P1" s="163"/>
      <c r="Q1" s="163"/>
      <c r="R1" s="163"/>
      <c r="S1" s="163"/>
      <c r="T1" s="71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3" s="164" customFormat="1" ht="15.75">
      <c r="A2" s="123" t="s">
        <v>1337</v>
      </c>
      <c r="B2" s="356" t="str">
        <f>'Schedule 2_Balance Sheet'!C2</f>
        <v>CCA One Care-Commonwealth Care Alliance</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3" s="164" customFormat="1" ht="15.75">
      <c r="A3" s="123" t="s">
        <v>1338</v>
      </c>
      <c r="B3" s="456" t="str">
        <f>'Schedule 2_Balance Sheet'!C3</f>
        <v>January 2024-December 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3" s="361" customFormat="1" ht="15.75">
      <c r="A4" s="123" t="s">
        <v>1339</v>
      </c>
      <c r="B4" s="359">
        <f>'Schedule 2_Balance Sheet'!C4</f>
        <v>45657</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3" s="164" customFormat="1" ht="15.75">
      <c r="A5" s="123" t="s">
        <v>1340</v>
      </c>
      <c r="B5" s="356" t="str">
        <f>'Schedule 2_Balance Sheet'!C5</f>
        <v>CCA</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3" s="164" customFormat="1" ht="15.75">
      <c r="A6" s="123" t="s">
        <v>1341</v>
      </c>
      <c r="B6" s="359">
        <f>'Schedule 2_Balance Sheet'!C6</f>
        <v>45957</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3" s="164" customFormat="1" ht="25.5">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3" s="164" customFormat="1">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3" s="164" customFormat="1">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3" s="164"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row>
    <row r="11" spans="1:103" s="164"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row>
    <row r="12" spans="1:103"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03" ht="15.75" customHeight="1">
      <c r="A13" s="16" t="s">
        <v>1380</v>
      </c>
      <c r="B13" s="124"/>
      <c r="C13" s="544">
        <f>'Schedule 3B_Income_Eastern'!C13+'Schedule 3C_Income_Western'!C13+'Schedule 3D_Income_The Cape'!C13</f>
        <v>15127</v>
      </c>
      <c r="D13" s="544">
        <f>'Schedule 3B_Income_Eastern'!D13+'Schedule 3C_Income_Western'!D13+'Schedule 3D_Income_The Cape'!D13</f>
        <v>12133</v>
      </c>
      <c r="E13" s="544">
        <f>'Schedule 3B_Income_Eastern'!E13+'Schedule 3C_Income_Western'!E13+'Schedule 3D_Income_The Cape'!E13</f>
        <v>10638</v>
      </c>
      <c r="F13" s="544">
        <f>'Schedule 3B_Income_Eastern'!F13+'Schedule 3C_Income_Western'!F13+'Schedule 3D_Income_The Cape'!F13</f>
        <v>9412</v>
      </c>
      <c r="G13" s="544">
        <f>'Schedule 3B_Income_Eastern'!G13+'Schedule 3C_Income_Western'!G13+'Schedule 3D_Income_The Cape'!G13</f>
        <v>47310</v>
      </c>
      <c r="H13" s="544">
        <f>'Schedule 3B_Income_Eastern'!H13+'Schedule 3C_Income_Western'!H13+'Schedule 3D_Income_The Cape'!H13</f>
        <v>15127</v>
      </c>
      <c r="I13" s="544">
        <f>'Schedule 3B_Income_Eastern'!I13+'Schedule 3C_Income_Western'!I13+'Schedule 3D_Income_The Cape'!I13</f>
        <v>12133</v>
      </c>
      <c r="J13" s="544">
        <f>'Schedule 3B_Income_Eastern'!J13+'Schedule 3C_Income_Western'!J13+'Schedule 3D_Income_The Cape'!J13</f>
        <v>10638</v>
      </c>
      <c r="K13" s="544">
        <f>'Schedule 3B_Income_Eastern'!K13+'Schedule 3C_Income_Western'!K13+'Schedule 3D_Income_The Cape'!K13</f>
        <v>9412</v>
      </c>
      <c r="L13" s="544">
        <f>'Schedule 3B_Income_Eastern'!L13+'Schedule 3C_Income_Western'!L13+'Schedule 3D_Income_The Cape'!L13</f>
        <v>47310</v>
      </c>
      <c r="M13" s="544">
        <f>'Schedule 3B_Income_Eastern'!M13+'Schedule 3C_Income_Western'!M13+'Schedule 3D_Income_The Cape'!M13</f>
        <v>47310</v>
      </c>
      <c r="N13" s="124"/>
      <c r="O13" s="544">
        <f>'Schedule 3B_Income_Eastern'!O13+'Schedule 3C_Income_Western'!O13+'Schedule 3D_Income_The Cape'!O13</f>
        <v>17035</v>
      </c>
      <c r="P13" s="544">
        <f>'Schedule 3B_Income_Eastern'!P13+'Schedule 3C_Income_Western'!P13+'Schedule 3D_Income_The Cape'!P13</f>
        <v>15879</v>
      </c>
      <c r="Q13" s="544">
        <f>'Schedule 3B_Income_Eastern'!Q13+'Schedule 3C_Income_Western'!Q13+'Schedule 3D_Income_The Cape'!Q13</f>
        <v>14915</v>
      </c>
      <c r="R13" s="544">
        <f>'Schedule 3B_Income_Eastern'!R13+'Schedule 3C_Income_Western'!R13+'Schedule 3D_Income_The Cape'!R13</f>
        <v>14027</v>
      </c>
      <c r="S13" s="544">
        <f>'Schedule 3B_Income_Eastern'!S13+'Schedule 3C_Income_Western'!S13+'Schedule 3D_Income_The Cape'!S13</f>
        <v>61856</v>
      </c>
      <c r="T13" s="544">
        <f>'Schedule 3B_Income_Eastern'!T13+'Schedule 3C_Income_Western'!T13+'Schedule 3D_Income_The Cape'!T13</f>
        <v>17035</v>
      </c>
      <c r="U13" s="544">
        <f>'Schedule 3B_Income_Eastern'!U13+'Schedule 3C_Income_Western'!U13+'Schedule 3D_Income_The Cape'!U13</f>
        <v>15879</v>
      </c>
      <c r="V13" s="544">
        <f>'Schedule 3B_Income_Eastern'!V13+'Schedule 3C_Income_Western'!V13+'Schedule 3D_Income_The Cape'!V13</f>
        <v>14915</v>
      </c>
      <c r="W13" s="544">
        <f>'Schedule 3B_Income_Eastern'!W13+'Schedule 3C_Income_Western'!W13+'Schedule 3D_Income_The Cape'!W13</f>
        <v>14027</v>
      </c>
      <c r="X13" s="544">
        <f>'Schedule 3B_Income_Eastern'!X13+'Schedule 3C_Income_Western'!X13+'Schedule 3D_Income_The Cape'!X13</f>
        <v>61856</v>
      </c>
      <c r="Y13" s="544">
        <f>'Schedule 3B_Income_Eastern'!Y13+'Schedule 3C_Income_Western'!Y13+'Schedule 3D_Income_The Cape'!Y13</f>
        <v>61856</v>
      </c>
      <c r="Z13" s="124"/>
      <c r="AA13" s="544">
        <f>'Schedule 3B_Income_Eastern'!AA13+'Schedule 3C_Income_Western'!AA13+'Schedule 3D_Income_The Cape'!AA13</f>
        <v>2602</v>
      </c>
      <c r="AB13" s="544">
        <f>'Schedule 3B_Income_Eastern'!AB13+'Schedule 3C_Income_Western'!AB13+'Schedule 3D_Income_The Cape'!AB13</f>
        <v>2390</v>
      </c>
      <c r="AC13" s="544">
        <f>'Schedule 3B_Income_Eastern'!AC13+'Schedule 3C_Income_Western'!AC13+'Schedule 3D_Income_The Cape'!AC13</f>
        <v>2330</v>
      </c>
      <c r="AD13" s="544">
        <f>'Schedule 3B_Income_Eastern'!AD13+'Schedule 3C_Income_Western'!AD13+'Schedule 3D_Income_The Cape'!AD13</f>
        <v>2233</v>
      </c>
      <c r="AE13" s="544">
        <f>'Schedule 3B_Income_Eastern'!AE13+'Schedule 3C_Income_Western'!AE13+'Schedule 3D_Income_The Cape'!AE13</f>
        <v>9555</v>
      </c>
      <c r="AF13" s="544">
        <f>'Schedule 3B_Income_Eastern'!AF13+'Schedule 3C_Income_Western'!AF13+'Schedule 3D_Income_The Cape'!AF13</f>
        <v>2602</v>
      </c>
      <c r="AG13" s="544">
        <f>'Schedule 3B_Income_Eastern'!AG13+'Schedule 3C_Income_Western'!AG13+'Schedule 3D_Income_The Cape'!AG13</f>
        <v>2390</v>
      </c>
      <c r="AH13" s="544">
        <f>'Schedule 3B_Income_Eastern'!AH13+'Schedule 3C_Income_Western'!AH13+'Schedule 3D_Income_The Cape'!AH13</f>
        <v>2330</v>
      </c>
      <c r="AI13" s="544">
        <f>'Schedule 3B_Income_Eastern'!AI13+'Schedule 3C_Income_Western'!AI13+'Schedule 3D_Income_The Cape'!AI13</f>
        <v>2233</v>
      </c>
      <c r="AJ13" s="544">
        <f>'Schedule 3B_Income_Eastern'!AJ13+'Schedule 3C_Income_Western'!AJ13+'Schedule 3D_Income_The Cape'!AJ13</f>
        <v>9555</v>
      </c>
      <c r="AK13" s="544">
        <f>'Schedule 3B_Income_Eastern'!AK13+'Schedule 3C_Income_Western'!AK13+'Schedule 3D_Income_The Cape'!AK13</f>
        <v>9555</v>
      </c>
      <c r="AL13" s="124"/>
      <c r="AM13" s="544">
        <f>'Schedule 3B_Income_Eastern'!AM13+'Schedule 3C_Income_Western'!AM13+'Schedule 3D_Income_The Cape'!AM13</f>
        <v>59040</v>
      </c>
      <c r="AN13" s="544">
        <f>'Schedule 3B_Income_Eastern'!AN13+'Schedule 3C_Income_Western'!AN13+'Schedule 3D_Income_The Cape'!AN13</f>
        <v>59645</v>
      </c>
      <c r="AO13" s="544">
        <f>'Schedule 3B_Income_Eastern'!AO13+'Schedule 3C_Income_Western'!AO13+'Schedule 3D_Income_The Cape'!AO13</f>
        <v>60670</v>
      </c>
      <c r="AP13" s="544">
        <f>'Schedule 3B_Income_Eastern'!AP13+'Schedule 3C_Income_Western'!AP13+'Schedule 3D_Income_The Cape'!AP13</f>
        <v>61687</v>
      </c>
      <c r="AQ13" s="544">
        <f>'Schedule 3B_Income_Eastern'!AQ13+'Schedule 3C_Income_Western'!AQ13+'Schedule 3D_Income_The Cape'!AQ13</f>
        <v>241042</v>
      </c>
      <c r="AR13" s="544">
        <f>'Schedule 3B_Income_Eastern'!AR13+'Schedule 3C_Income_Western'!AR13+'Schedule 3D_Income_The Cape'!AR13</f>
        <v>59040</v>
      </c>
      <c r="AS13" s="544">
        <f>'Schedule 3B_Income_Eastern'!AS13+'Schedule 3C_Income_Western'!AS13+'Schedule 3D_Income_The Cape'!AS13</f>
        <v>59645</v>
      </c>
      <c r="AT13" s="544">
        <f>'Schedule 3B_Income_Eastern'!AT13+'Schedule 3C_Income_Western'!AT13+'Schedule 3D_Income_The Cape'!AT13</f>
        <v>60670</v>
      </c>
      <c r="AU13" s="544">
        <f>'Schedule 3B_Income_Eastern'!AU13+'Schedule 3C_Income_Western'!AU13+'Schedule 3D_Income_The Cape'!AU13</f>
        <v>61687</v>
      </c>
      <c r="AV13" s="544">
        <f>'Schedule 3B_Income_Eastern'!AV13+'Schedule 3C_Income_Western'!AV13+'Schedule 3D_Income_The Cape'!AV13</f>
        <v>241042</v>
      </c>
      <c r="AW13" s="544">
        <f>'Schedule 3B_Income_Eastern'!AW13+'Schedule 3C_Income_Western'!AW13+'Schedule 3D_Income_The Cape'!AW13</f>
        <v>241042</v>
      </c>
      <c r="AX13" s="124"/>
      <c r="AY13" s="544">
        <f>'Schedule 3B_Income_Eastern'!AY13+'Schedule 3C_Income_Western'!AY13+'Schedule 3D_Income_The Cape'!AY13</f>
        <v>827</v>
      </c>
      <c r="AZ13" s="544">
        <f>'Schedule 3B_Income_Eastern'!AZ13+'Schedule 3C_Income_Western'!AZ13+'Schedule 3D_Income_The Cape'!AZ13</f>
        <v>859</v>
      </c>
      <c r="BA13" s="544">
        <f>'Schedule 3B_Income_Eastern'!BA13+'Schedule 3C_Income_Western'!BA13+'Schedule 3D_Income_The Cape'!BA13</f>
        <v>870</v>
      </c>
      <c r="BB13" s="544">
        <f>'Schedule 3B_Income_Eastern'!BB13+'Schedule 3C_Income_Western'!BB13+'Schedule 3D_Income_The Cape'!BB13</f>
        <v>865</v>
      </c>
      <c r="BC13" s="544">
        <f>'Schedule 3B_Income_Eastern'!BC13+'Schedule 3C_Income_Western'!BC13+'Schedule 3D_Income_The Cape'!BC13</f>
        <v>3421</v>
      </c>
      <c r="BD13" s="544">
        <f>'Schedule 3B_Income_Eastern'!BD13+'Schedule 3C_Income_Western'!BD13+'Schedule 3D_Income_The Cape'!BD13</f>
        <v>827</v>
      </c>
      <c r="BE13" s="544">
        <f>'Schedule 3B_Income_Eastern'!BE13+'Schedule 3C_Income_Western'!BE13+'Schedule 3D_Income_The Cape'!BE13</f>
        <v>859</v>
      </c>
      <c r="BF13" s="544">
        <f>'Schedule 3B_Income_Eastern'!BF13+'Schedule 3C_Income_Western'!BF13+'Schedule 3D_Income_The Cape'!BF13</f>
        <v>870</v>
      </c>
      <c r="BG13" s="544">
        <f>'Schedule 3B_Income_Eastern'!BG13+'Schedule 3C_Income_Western'!BG13+'Schedule 3D_Income_The Cape'!BG13</f>
        <v>865</v>
      </c>
      <c r="BH13" s="544">
        <f>'Schedule 3B_Income_Eastern'!BH13+'Schedule 3C_Income_Western'!BH13+'Schedule 3D_Income_The Cape'!BH13</f>
        <v>3421</v>
      </c>
      <c r="BI13" s="544">
        <f>'Schedule 3B_Income_Eastern'!BI13+'Schedule 3C_Income_Western'!BI13+'Schedule 3D_Income_The Cape'!BI13</f>
        <v>3421</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915</v>
      </c>
      <c r="BX13" s="544">
        <f>'Schedule 3B_Income_Eastern'!BX13+'Schedule 3C_Income_Western'!BX13+'Schedule 3D_Income_The Cape'!BX13</f>
        <v>902</v>
      </c>
      <c r="BY13" s="544">
        <f>'Schedule 3B_Income_Eastern'!BY13+'Schedule 3C_Income_Western'!BY13+'Schedule 3D_Income_The Cape'!BY13</f>
        <v>910</v>
      </c>
      <c r="BZ13" s="544">
        <f>'Schedule 3B_Income_Eastern'!BZ13+'Schedule 3C_Income_Western'!BZ13+'Schedule 3D_Income_The Cape'!BZ13</f>
        <v>901</v>
      </c>
      <c r="CA13" s="544">
        <f>'Schedule 3B_Income_Eastern'!CA13+'Schedule 3C_Income_Western'!CA13+'Schedule 3D_Income_The Cape'!CA13</f>
        <v>3628</v>
      </c>
      <c r="CB13" s="544">
        <f>'Schedule 3B_Income_Eastern'!CB13+'Schedule 3C_Income_Western'!CB13+'Schedule 3D_Income_The Cape'!CB13</f>
        <v>915</v>
      </c>
      <c r="CC13" s="544">
        <f>'Schedule 3B_Income_Eastern'!CC13+'Schedule 3C_Income_Western'!CC13+'Schedule 3D_Income_The Cape'!CC13</f>
        <v>902</v>
      </c>
      <c r="CD13" s="544">
        <f>'Schedule 3B_Income_Eastern'!CD13+'Schedule 3C_Income_Western'!CD13+'Schedule 3D_Income_The Cape'!CD13</f>
        <v>910</v>
      </c>
      <c r="CE13" s="544">
        <f>'Schedule 3B_Income_Eastern'!CE13+'Schedule 3C_Income_Western'!CE13+'Schedule 3D_Income_The Cape'!CE13</f>
        <v>901</v>
      </c>
      <c r="CF13" s="544">
        <f>'Schedule 3B_Income_Eastern'!CF13+'Schedule 3C_Income_Western'!CF13+'Schedule 3D_Income_The Cape'!CF13</f>
        <v>3628</v>
      </c>
      <c r="CG13" s="544">
        <f>'Schedule 3B_Income_Eastern'!CG13+'Schedule 3C_Income_Western'!CG13+'Schedule 3D_Income_The Cape'!CG13</f>
        <v>3628</v>
      </c>
      <c r="CH13" s="124"/>
      <c r="CI13" s="544">
        <f>'Schedule 3B_Income_Eastern'!CI13+'Schedule 3C_Income_Western'!CI13+'Schedule 3D_Income_The Cape'!CI13</f>
        <v>95546</v>
      </c>
      <c r="CJ13" s="544">
        <f>'Schedule 3B_Income_Eastern'!CJ13+'Schedule 3C_Income_Western'!CJ13+'Schedule 3D_Income_The Cape'!CJ13</f>
        <v>91808</v>
      </c>
      <c r="CK13" s="544">
        <f>'Schedule 3B_Income_Eastern'!CK13+'Schedule 3C_Income_Western'!CK13+'Schedule 3D_Income_The Cape'!CK13</f>
        <v>90333</v>
      </c>
      <c r="CL13" s="544">
        <f>'Schedule 3B_Income_Eastern'!CL13+'Schedule 3C_Income_Western'!CL13+'Schedule 3D_Income_The Cape'!CL13</f>
        <v>89125</v>
      </c>
      <c r="CM13" s="541">
        <f>SUM(CI13:CL13)</f>
        <v>366812</v>
      </c>
      <c r="CN13" s="544">
        <f>'Schedule 3B_Income_Eastern'!CN13+'Schedule 3C_Income_Western'!CN13+'Schedule 3D_Income_The Cape'!CN13</f>
        <v>95546</v>
      </c>
      <c r="CO13" s="544">
        <f>'Schedule 3B_Income_Eastern'!CO13+'Schedule 3C_Income_Western'!CO13+'Schedule 3D_Income_The Cape'!CO13</f>
        <v>91808</v>
      </c>
      <c r="CP13" s="544">
        <f>'Schedule 3B_Income_Eastern'!CP13+'Schedule 3C_Income_Western'!CP13+'Schedule 3D_Income_The Cape'!CP13</f>
        <v>90333</v>
      </c>
      <c r="CQ13" s="544">
        <f>'Schedule 3B_Income_Eastern'!CQ13+'Schedule 3C_Income_Western'!CQ13+'Schedule 3D_Income_The Cape'!CQ13</f>
        <v>89125</v>
      </c>
      <c r="CR13" s="541">
        <f>SUM(CN13:CQ13)</f>
        <v>366812</v>
      </c>
      <c r="CS13" s="544">
        <f>'Schedule 3B_Income_Eastern'!CS13+'Schedule 3C_Income_Western'!CS13+'Schedule 3D_Income_The Cape'!CS13</f>
        <v>95546</v>
      </c>
      <c r="CT13" s="544">
        <f>'Schedule 3B_Income_Eastern'!CT13+'Schedule 3C_Income_Western'!CT13+'Schedule 3D_Income_The Cape'!CT13</f>
        <v>91808</v>
      </c>
      <c r="CU13" s="544">
        <f>'Schedule 3B_Income_Eastern'!CU13+'Schedule 3C_Income_Western'!CU13+'Schedule 3D_Income_The Cape'!CU13</f>
        <v>90333</v>
      </c>
      <c r="CV13" s="544">
        <f>'Schedule 3B_Income_Eastern'!CV13+'Schedule 3C_Income_Western'!CV13+'Schedule 3D_Income_The Cape'!CV13</f>
        <v>89125</v>
      </c>
      <c r="CW13" s="541">
        <f>SUM(CS13:CV13)</f>
        <v>366812</v>
      </c>
    </row>
    <row r="14" spans="1:103"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3" ht="15.75" customHeight="1">
      <c r="A15" s="119" t="s">
        <v>194</v>
      </c>
      <c r="B15" s="210">
        <v>1</v>
      </c>
      <c r="C15" s="544">
        <f>'Schedule 3B_Income_Eastern'!C15+'Schedule 3C_Income_Western'!C15+'Schedule 3D_Income_The Cape'!C15</f>
        <v>4889534.1722974721</v>
      </c>
      <c r="D15" s="544">
        <f>'Schedule 3B_Income_Eastern'!D15+'Schedule 3C_Income_Western'!D15+'Schedule 3D_Income_The Cape'!D15</f>
        <v>4062307.9832156771</v>
      </c>
      <c r="E15" s="544">
        <f>'Schedule 3B_Income_Eastern'!E15+'Schedule 3C_Income_Western'!E15+'Schedule 3D_Income_The Cape'!E15</f>
        <v>3718484.7617309177</v>
      </c>
      <c r="F15" s="544">
        <f>'Schedule 3B_Income_Eastern'!F15+'Schedule 3C_Income_Western'!F15+'Schedule 3D_Income_The Cape'!F15</f>
        <v>3392464.2455211706</v>
      </c>
      <c r="G15" s="544">
        <f>'Schedule 3B_Income_Eastern'!G15+'Schedule 3C_Income_Western'!G15+'Schedule 3D_Income_The Cape'!G15</f>
        <v>16062791.162765238</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16062791.162765238</v>
      </c>
      <c r="N15" s="210">
        <v>1</v>
      </c>
      <c r="O15" s="544">
        <f>'Schedule 3B_Income_Eastern'!O15+'Schedule 3C_Income_Western'!O15+'Schedule 3D_Income_The Cape'!O15</f>
        <v>13166865.591110451</v>
      </c>
      <c r="P15" s="544">
        <f>'Schedule 3B_Income_Eastern'!P15+'Schedule 3C_Income_Western'!P15+'Schedule 3D_Income_The Cape'!P15</f>
        <v>12288655.945300367</v>
      </c>
      <c r="Q15" s="544">
        <f>'Schedule 3B_Income_Eastern'!Q15+'Schedule 3C_Income_Western'!Q15+'Schedule 3D_Income_The Cape'!Q15</f>
        <v>11540797.244822124</v>
      </c>
      <c r="R15" s="544">
        <f>'Schedule 3B_Income_Eastern'!R15+'Schedule 3C_Income_Western'!R15+'Schedule 3D_Income_The Cape'!R15</f>
        <v>10850873.002652662</v>
      </c>
      <c r="S15" s="544">
        <f>'Schedule 3B_Income_Eastern'!S15+'Schedule 3C_Income_Western'!S15+'Schedule 3D_Income_The Cape'!S15</f>
        <v>47847191.783885598</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47847191.783885598</v>
      </c>
      <c r="Z15" s="210">
        <v>1</v>
      </c>
      <c r="AA15" s="544">
        <f>'Schedule 3B_Income_Eastern'!AA15+'Schedule 3C_Income_Western'!AA15+'Schedule 3D_Income_The Cape'!AA15</f>
        <v>3379891.8357041418</v>
      </c>
      <c r="AB15" s="544">
        <f>'Schedule 3B_Income_Eastern'!AB15+'Schedule 3C_Income_Western'!AB15+'Schedule 3D_Income_The Cape'!AB15</f>
        <v>3109394.3058806793</v>
      </c>
      <c r="AC15" s="544">
        <f>'Schedule 3B_Income_Eastern'!AC15+'Schedule 3C_Income_Western'!AC15+'Schedule 3D_Income_The Cape'!AC15</f>
        <v>3028876.6615533978</v>
      </c>
      <c r="AD15" s="544">
        <f>'Schedule 3B_Income_Eastern'!AD15+'Schedule 3C_Income_Western'!AD15+'Schedule 3D_Income_The Cape'!AD15</f>
        <v>2907949.9333149944</v>
      </c>
      <c r="AE15" s="544">
        <f>'Schedule 3B_Income_Eastern'!AE15+'Schedule 3C_Income_Western'!AE15+'Schedule 3D_Income_The Cape'!AE15</f>
        <v>12426112.736453215</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12426112.736453215</v>
      </c>
      <c r="AL15" s="210">
        <v>1</v>
      </c>
      <c r="AM15" s="544">
        <f>'Schedule 3B_Income_Eastern'!AM15+'Schedule 3C_Income_Western'!AM15+'Schedule 3D_Income_The Cape'!AM15</f>
        <v>161107814.51108402</v>
      </c>
      <c r="AN15" s="544">
        <f>'Schedule 3B_Income_Eastern'!AN15+'Schedule 3C_Income_Western'!AN15+'Schedule 3D_Income_The Cape'!AN15</f>
        <v>162792533.07507831</v>
      </c>
      <c r="AO15" s="544">
        <f>'Schedule 3B_Income_Eastern'!AO15+'Schedule 3C_Income_Western'!AO15+'Schedule 3D_Income_The Cape'!AO15</f>
        <v>165615034.6515913</v>
      </c>
      <c r="AP15" s="544">
        <f>'Schedule 3B_Income_Eastern'!AP15+'Schedule 3C_Income_Western'!AP15+'Schedule 3D_Income_The Cape'!AP15</f>
        <v>168401417.99856335</v>
      </c>
      <c r="AQ15" s="544">
        <f>'Schedule 3B_Income_Eastern'!AQ15+'Schedule 3C_Income_Western'!AQ15+'Schedule 3D_Income_The Cape'!AQ15</f>
        <v>657916800.23631716</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657916800.23631716</v>
      </c>
      <c r="AX15" s="210">
        <v>1</v>
      </c>
      <c r="AY15" s="544">
        <f>'Schedule 3B_Income_Eastern'!AY15+'Schedule 3C_Income_Western'!AY15+'Schedule 3D_Income_The Cape'!AY15</f>
        <v>6761127.5325142685</v>
      </c>
      <c r="AZ15" s="544">
        <f>'Schedule 3B_Income_Eastern'!AZ15+'Schedule 3C_Income_Western'!AZ15+'Schedule 3D_Income_The Cape'!AZ15</f>
        <v>7017557.6591936722</v>
      </c>
      <c r="BA15" s="544">
        <f>'Schedule 3B_Income_Eastern'!BA15+'Schedule 3C_Income_Western'!BA15+'Schedule 3D_Income_The Cape'!BA15</f>
        <v>7106058.276528812</v>
      </c>
      <c r="BB15" s="544">
        <f>'Schedule 3B_Income_Eastern'!BB15+'Schedule 3C_Income_Western'!BB15+'Schedule 3D_Income_The Cape'!BB15</f>
        <v>7063808.6513008354</v>
      </c>
      <c r="BC15" s="544">
        <f>'Schedule 3B_Income_Eastern'!BC15+'Schedule 3C_Income_Western'!BC15+'Schedule 3D_Income_The Cape'!BC15</f>
        <v>27948552.119537584</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27948552.119537584</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9987245.0497777257</v>
      </c>
      <c r="BX15" s="544">
        <f>'Schedule 3B_Income_Eastern'!BX15+'Schedule 3C_Income_Western'!BX15+'Schedule 3D_Income_The Cape'!BX15</f>
        <v>9784802.1639869995</v>
      </c>
      <c r="BY15" s="544">
        <f>'Schedule 3B_Income_Eastern'!BY15+'Schedule 3C_Income_Western'!BY15+'Schedule 3D_Income_The Cape'!BY15</f>
        <v>9844772.0896589644</v>
      </c>
      <c r="BZ15" s="544">
        <f>'Schedule 3B_Income_Eastern'!BZ15+'Schedule 3C_Income_Western'!BZ15+'Schedule 3D_Income_The Cape'!BZ15</f>
        <v>9704905.7276179194</v>
      </c>
      <c r="CA15" s="544">
        <f>'Schedule 3B_Income_Eastern'!CA15+'Schedule 3C_Income_Western'!CA15+'Schedule 3D_Income_The Cape'!CA15</f>
        <v>39321725.031041607</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39321725.031041607</v>
      </c>
      <c r="CH15" s="210">
        <v>1</v>
      </c>
      <c r="CI15" s="544">
        <f>'Schedule 3B_Income_Eastern'!CI15+'Schedule 3C_Income_Western'!CI15+'Schedule 3D_Income_The Cape'!CI15</f>
        <v>199292478.6924881</v>
      </c>
      <c r="CJ15" s="544">
        <f>'Schedule 3B_Income_Eastern'!CJ15+'Schedule 3C_Income_Western'!CJ15+'Schedule 3D_Income_The Cape'!CJ15</f>
        <v>199055251.13265568</v>
      </c>
      <c r="CK15" s="544">
        <f>'Schedule 3B_Income_Eastern'!CK15+'Schedule 3C_Income_Western'!CK15+'Schedule 3D_Income_The Cape'!CK15</f>
        <v>200854023.68588555</v>
      </c>
      <c r="CL15" s="544">
        <f>'Schedule 3B_Income_Eastern'!CL15+'Schedule 3C_Income_Western'!CL15+'Schedule 3D_Income_The Cape'!CL15</f>
        <v>202321419.55897093</v>
      </c>
      <c r="CM15" s="372">
        <f>SUM(CI15:CL15)</f>
        <v>801523173.07000029</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199292478.6924881</v>
      </c>
      <c r="CT15" s="544">
        <f>'Schedule 3B_Income_Eastern'!CT15+'Schedule 3C_Income_Western'!CT15+'Schedule 3D_Income_The Cape'!CT15</f>
        <v>199055251.13265568</v>
      </c>
      <c r="CU15" s="544">
        <f>'Schedule 3B_Income_Eastern'!CU15+'Schedule 3C_Income_Western'!CU15+'Schedule 3D_Income_The Cape'!CU15</f>
        <v>200854023.68588555</v>
      </c>
      <c r="CV15" s="544">
        <f>'Schedule 3B_Income_Eastern'!CV15+'Schedule 3C_Income_Western'!CV15+'Schedule 3D_Income_The Cape'!CV15</f>
        <v>202321419.55897093</v>
      </c>
      <c r="CW15" s="372">
        <f>SUM(CS15:CV15)</f>
        <v>801523173.07000029</v>
      </c>
    </row>
    <row r="16" spans="1:103"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17336416.987173364</v>
      </c>
      <c r="I16" s="544">
        <f>'Schedule 3B_Income_Eastern'!I16+'Schedule 3C_Income_Western'!I16+'Schedule 3D_Income_The Cape'!I16</f>
        <v>13359770.92528281</v>
      </c>
      <c r="J16" s="544">
        <f>'Schedule 3B_Income_Eastern'!J16+'Schedule 3C_Income_Western'!J16+'Schedule 3D_Income_The Cape'!J16</f>
        <v>11716257.940243816</v>
      </c>
      <c r="K16" s="544">
        <f>'Schedule 3B_Income_Eastern'!K16+'Schedule 3C_Income_Western'!K16+'Schedule 3D_Income_The Cape'!K16</f>
        <v>10089857.878324289</v>
      </c>
      <c r="L16" s="544">
        <f>'Schedule 3B_Income_Eastern'!L16+'Schedule 3C_Income_Western'!L16+'Schedule 3D_Income_The Cape'!L16</f>
        <v>52502303.73102428</v>
      </c>
      <c r="M16" s="544">
        <f>'Schedule 3B_Income_Eastern'!M16+'Schedule 3C_Income_Western'!M16+'Schedule 3D_Income_The Cape'!M16</f>
        <v>52502303.73102428</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18470580.33019533</v>
      </c>
      <c r="U16" s="544">
        <f>'Schedule 3B_Income_Eastern'!U16+'Schedule 3C_Income_Western'!U16+'Schedule 3D_Income_The Cape'!U16</f>
        <v>17059369.258983705</v>
      </c>
      <c r="V16" s="544">
        <f>'Schedule 3B_Income_Eastern'!V16+'Schedule 3C_Income_Western'!V16+'Schedule 3D_Income_The Cape'!V16</f>
        <v>15588035.245173566</v>
      </c>
      <c r="W16" s="544">
        <f>'Schedule 3B_Income_Eastern'!W16+'Schedule 3C_Income_Western'!W16+'Schedule 3D_Income_The Cape'!W16</f>
        <v>14134039.975194639</v>
      </c>
      <c r="X16" s="544">
        <f>'Schedule 3B_Income_Eastern'!X16+'Schedule 3C_Income_Western'!X16+'Schedule 3D_Income_The Cape'!X16</f>
        <v>65252024.809547238</v>
      </c>
      <c r="Y16" s="544">
        <f>'Schedule 3B_Income_Eastern'!Y16+'Schedule 3C_Income_Western'!Y16+'Schedule 3D_Income_The Cape'!Y16</f>
        <v>65252024.809547238</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3722253.0618913542</v>
      </c>
      <c r="AG16" s="544">
        <f>'Schedule 3B_Income_Eastern'!AG16+'Schedule 3C_Income_Western'!AG16+'Schedule 3D_Income_The Cape'!AG16</f>
        <v>3371603.4809999526</v>
      </c>
      <c r="AH16" s="544">
        <f>'Schedule 3B_Income_Eastern'!AH16+'Schedule 3C_Income_Western'!AH16+'Schedule 3D_Income_The Cape'!AH16</f>
        <v>3254828.6520971651</v>
      </c>
      <c r="AI16" s="544">
        <f>'Schedule 3B_Income_Eastern'!AI16+'Schedule 3C_Income_Western'!AI16+'Schedule 3D_Income_The Cape'!AI16</f>
        <v>2992373.2572956025</v>
      </c>
      <c r="AJ16" s="544">
        <f>'Schedule 3B_Income_Eastern'!AJ16+'Schedule 3C_Income_Western'!AJ16+'Schedule 3D_Income_The Cape'!AJ16</f>
        <v>13341058.452284075</v>
      </c>
      <c r="AK16" s="544">
        <f>'Schedule 3B_Income_Eastern'!AK16+'Schedule 3C_Income_Western'!AK16+'Schedule 3D_Income_The Cape'!AK16</f>
        <v>13341058.452284075</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107269597.17433432</v>
      </c>
      <c r="AS16" s="544">
        <f>'Schedule 3B_Income_Eastern'!AS16+'Schedule 3C_Income_Western'!AS16+'Schedule 3D_Income_The Cape'!AS16</f>
        <v>105602086.7495386</v>
      </c>
      <c r="AT16" s="544">
        <f>'Schedule 3B_Income_Eastern'!AT16+'Schedule 3C_Income_Western'!AT16+'Schedule 3D_Income_The Cape'!AT16</f>
        <v>105784746.25004892</v>
      </c>
      <c r="AU16" s="544">
        <f>'Schedule 3B_Income_Eastern'!AU16+'Schedule 3C_Income_Western'!AU16+'Schedule 3D_Income_The Cape'!AU16</f>
        <v>106061536.23492801</v>
      </c>
      <c r="AV16" s="544">
        <f>'Schedule 3B_Income_Eastern'!AV16+'Schedule 3C_Income_Western'!AV16+'Schedule 3D_Income_The Cape'!AV16</f>
        <v>424717966.40884984</v>
      </c>
      <c r="AW16" s="544">
        <f>'Schedule 3B_Income_Eastern'!AW16+'Schedule 3C_Income_Western'!AW16+'Schedule 3D_Income_The Cape'!AW16</f>
        <v>424717966.40884984</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2506479.5425890684</v>
      </c>
      <c r="BE16" s="544">
        <f>'Schedule 3B_Income_Eastern'!BE16+'Schedule 3C_Income_Western'!BE16+'Schedule 3D_Income_The Cape'!BE16</f>
        <v>2631856.8307443419</v>
      </c>
      <c r="BF16" s="544">
        <f>'Schedule 3B_Income_Eastern'!BF16+'Schedule 3C_Income_Western'!BF16+'Schedule 3D_Income_The Cape'!BF16</f>
        <v>2662780.9600255527</v>
      </c>
      <c r="BG16" s="544">
        <f>'Schedule 3B_Income_Eastern'!BG16+'Schedule 3C_Income_Western'!BG16+'Schedule 3D_Income_The Cape'!BG16</f>
        <v>2561992.2465194841</v>
      </c>
      <c r="BH16" s="544">
        <f>'Schedule 3B_Income_Eastern'!BH16+'Schedule 3C_Income_Western'!BH16+'Schedule 3D_Income_The Cape'!BH16</f>
        <v>10363109.579878448</v>
      </c>
      <c r="BI16" s="544">
        <f>'Schedule 3B_Income_Eastern'!BI16+'Schedule 3C_Income_Western'!BI16+'Schedule 3D_Income_The Cape'!BI16</f>
        <v>10363109.579878448</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3559769.0725189159</v>
      </c>
      <c r="CC16" s="544">
        <f>'Schedule 3B_Income_Eastern'!CC16+'Schedule 3C_Income_Western'!CC16+'Schedule 3D_Income_The Cape'!CC16</f>
        <v>3465095.6658129403</v>
      </c>
      <c r="CD16" s="544">
        <f>'Schedule 3B_Income_Eastern'!CD16+'Schedule 3C_Income_Western'!CD16+'Schedule 3D_Income_The Cape'!CD16</f>
        <v>3761182.9426527601</v>
      </c>
      <c r="CE16" s="544">
        <f>'Schedule 3B_Income_Eastern'!CE16+'Schedule 3C_Income_Western'!CE16+'Schedule 3D_Income_The Cape'!CE16</f>
        <v>3589827.5763787413</v>
      </c>
      <c r="CF16" s="544">
        <f>'Schedule 3B_Income_Eastern'!CF16+'Schedule 3C_Income_Western'!CF16+'Schedule 3D_Income_The Cape'!CF16</f>
        <v>14375875.257363357</v>
      </c>
      <c r="CG16" s="544">
        <f>'Schedule 3B_Income_Eastern'!CG16+'Schedule 3C_Income_Western'!CG16+'Schedule 3D_Income_The Cape'!CG16</f>
        <v>14375875.257363357</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152865096.16870233</v>
      </c>
      <c r="CO16" s="544">
        <f>'Schedule 3B_Income_Eastern'!CO16+'Schedule 3C_Income_Western'!CO16+'Schedule 3D_Income_The Cape'!CO16</f>
        <v>145489782.91136232</v>
      </c>
      <c r="CP16" s="544">
        <f>'Schedule 3B_Income_Eastern'!CP16+'Schedule 3C_Income_Western'!CP16+'Schedule 3D_Income_The Cape'!CP16</f>
        <v>142767831.99024177</v>
      </c>
      <c r="CQ16" s="544">
        <f>'Schedule 3B_Income_Eastern'!CQ16+'Schedule 3C_Income_Western'!CQ16+'Schedule 3D_Income_The Cape'!CQ16</f>
        <v>139429627.16864076</v>
      </c>
      <c r="CR16" s="372">
        <f t="shared" ref="CR16:CR29" si="1">SUM(CN16:CQ16)</f>
        <v>580552338.23894715</v>
      </c>
      <c r="CS16" s="544">
        <f>'Schedule 3B_Income_Eastern'!CS16+'Schedule 3C_Income_Western'!CS16+'Schedule 3D_Income_The Cape'!CS16</f>
        <v>152865096.16870233</v>
      </c>
      <c r="CT16" s="544">
        <f>'Schedule 3B_Income_Eastern'!CT16+'Schedule 3C_Income_Western'!CT16+'Schedule 3D_Income_The Cape'!CT16</f>
        <v>145489782.91136232</v>
      </c>
      <c r="CU16" s="544">
        <f>'Schedule 3B_Income_Eastern'!CU16+'Schedule 3C_Income_Western'!CU16+'Schedule 3D_Income_The Cape'!CU16</f>
        <v>142767831.99024177</v>
      </c>
      <c r="CV16" s="544">
        <f>'Schedule 3B_Income_Eastern'!CV16+'Schedule 3C_Income_Western'!CV16+'Schedule 3D_Income_The Cape'!CV16</f>
        <v>139429627.16864076</v>
      </c>
      <c r="CW16" s="372">
        <f t="shared" ref="CW16:CW29" si="2">SUM(CS16:CV16)</f>
        <v>580552338.23894715</v>
      </c>
    </row>
    <row r="17" spans="1:101"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1466021.6557695551</v>
      </c>
      <c r="I17" s="544">
        <f>'Schedule 3B_Income_Eastern'!I17+'Schedule 3C_Income_Western'!I17+'Schedule 3D_Income_The Cape'!I17</f>
        <v>1145826.2394824033</v>
      </c>
      <c r="J17" s="544">
        <f>'Schedule 3B_Income_Eastern'!J17+'Schedule 3C_Income_Western'!J17+'Schedule 3D_Income_The Cape'!J17</f>
        <v>997898.75086309109</v>
      </c>
      <c r="K17" s="544">
        <f>'Schedule 3B_Income_Eastern'!K17+'Schedule 3C_Income_Western'!K17+'Schedule 3D_Income_The Cape'!K17</f>
        <v>882502.49189086549</v>
      </c>
      <c r="L17" s="544">
        <f>'Schedule 3B_Income_Eastern'!L17+'Schedule 3C_Income_Western'!L17+'Schedule 3D_Income_The Cape'!L17</f>
        <v>4492249.138005916</v>
      </c>
      <c r="M17" s="544">
        <f>'Schedule 3B_Income_Eastern'!M17+'Schedule 3C_Income_Western'!M17+'Schedule 3D_Income_The Cape'!M17</f>
        <v>4492249.138005916</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1790875.6962150559</v>
      </c>
      <c r="U17" s="544">
        <f>'Schedule 3B_Income_Eastern'!U17+'Schedule 3C_Income_Western'!U17+'Schedule 3D_Income_The Cape'!U17</f>
        <v>1660384.3659220082</v>
      </c>
      <c r="V17" s="544">
        <f>'Schedule 3B_Income_Eastern'!V17+'Schedule 3C_Income_Western'!V17+'Schedule 3D_Income_The Cape'!V17</f>
        <v>1547508.5361553277</v>
      </c>
      <c r="W17" s="544">
        <f>'Schedule 3B_Income_Eastern'!W17+'Schedule 3C_Income_Western'!W17+'Schedule 3D_Income_The Cape'!W17</f>
        <v>1427705.6543031444</v>
      </c>
      <c r="X17" s="544">
        <f>'Schedule 3B_Income_Eastern'!X17+'Schedule 3C_Income_Western'!X17+'Schedule 3D_Income_The Cape'!X17</f>
        <v>6426474.2525955355</v>
      </c>
      <c r="Y17" s="544">
        <f>'Schedule 3B_Income_Eastern'!Y17+'Schedule 3C_Income_Western'!Y17+'Schedule 3D_Income_The Cape'!Y17</f>
        <v>6426474.2525955355</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268266.24659325113</v>
      </c>
      <c r="AG17" s="544">
        <f>'Schedule 3B_Income_Eastern'!AG17+'Schedule 3C_Income_Western'!AG17+'Schedule 3D_Income_The Cape'!AG17</f>
        <v>243793.2717812343</v>
      </c>
      <c r="AH17" s="544">
        <f>'Schedule 3B_Income_Eastern'!AH17+'Schedule 3C_Income_Western'!AH17+'Schedule 3D_Income_The Cape'!AH17</f>
        <v>235188.85785732913</v>
      </c>
      <c r="AI17" s="544">
        <f>'Schedule 3B_Income_Eastern'!AI17+'Schedule 3C_Income_Western'!AI17+'Schedule 3D_Income_The Cape'!AI17</f>
        <v>219755.99394650946</v>
      </c>
      <c r="AJ17" s="544">
        <f>'Schedule 3B_Income_Eastern'!AJ17+'Schedule 3C_Income_Western'!AJ17+'Schedule 3D_Income_The Cape'!AJ17</f>
        <v>967004.37017832405</v>
      </c>
      <c r="AK17" s="544">
        <f>'Schedule 3B_Income_Eastern'!AK17+'Schedule 3C_Income_Western'!AK17+'Schedule 3D_Income_The Cape'!AK17</f>
        <v>967004.37017832405</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7873934.3645307142</v>
      </c>
      <c r="AS17" s="544">
        <f>'Schedule 3B_Income_Eastern'!AS17+'Schedule 3C_Income_Western'!AS17+'Schedule 3D_Income_The Cape'!AS17</f>
        <v>7905624.3149293894</v>
      </c>
      <c r="AT17" s="544">
        <f>'Schedule 3B_Income_Eastern'!AT17+'Schedule 3C_Income_Western'!AT17+'Schedule 3D_Income_The Cape'!AT17</f>
        <v>7989853.2330223676</v>
      </c>
      <c r="AU17" s="544">
        <f>'Schedule 3B_Income_Eastern'!AU17+'Schedule 3C_Income_Western'!AU17+'Schedule 3D_Income_The Cape'!AU17</f>
        <v>8083726.7700605802</v>
      </c>
      <c r="AV17" s="544">
        <f>'Schedule 3B_Income_Eastern'!AV17+'Schedule 3C_Income_Western'!AV17+'Schedule 3D_Income_The Cape'!AV17</f>
        <v>31853138.682543054</v>
      </c>
      <c r="AW17" s="544">
        <f>'Schedule 3B_Income_Eastern'!AW17+'Schedule 3C_Income_Western'!AW17+'Schedule 3D_Income_The Cape'!AW17</f>
        <v>31853138.682543054</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91348.637903427079</v>
      </c>
      <c r="BE17" s="544">
        <f>'Schedule 3B_Income_Eastern'!BE17+'Schedule 3C_Income_Western'!BE17+'Schedule 3D_Income_The Cape'!BE17</f>
        <v>94330.303605208057</v>
      </c>
      <c r="BF17" s="544">
        <f>'Schedule 3B_Income_Eastern'!BF17+'Schedule 3C_Income_Western'!BF17+'Schedule 3D_Income_The Cape'!BF17</f>
        <v>95191.796702323671</v>
      </c>
      <c r="BG17" s="544">
        <f>'Schedule 3B_Income_Eastern'!BG17+'Schedule 3C_Income_Western'!BG17+'Schedule 3D_Income_The Cape'!BG17</f>
        <v>94561.952148350872</v>
      </c>
      <c r="BH17" s="544">
        <f>'Schedule 3B_Income_Eastern'!BH17+'Schedule 3C_Income_Western'!BH17+'Schedule 3D_Income_The Cape'!BH17</f>
        <v>375432.69035930966</v>
      </c>
      <c r="BI17" s="544">
        <f>'Schedule 3B_Income_Eastern'!BI17+'Schedule 3C_Income_Western'!BI17+'Schedule 3D_Income_The Cape'!BI17</f>
        <v>375432.69035930966</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160811.75324742886</v>
      </c>
      <c r="CC17" s="544">
        <f>'Schedule 3B_Income_Eastern'!CC17+'Schedule 3C_Income_Western'!CC17+'Schedule 3D_Income_The Cape'!CC17</f>
        <v>156256.01822493365</v>
      </c>
      <c r="CD17" s="544">
        <f>'Schedule 3B_Income_Eastern'!CD17+'Schedule 3C_Income_Western'!CD17+'Schedule 3D_Income_The Cape'!CD17</f>
        <v>160318.04791576386</v>
      </c>
      <c r="CE17" s="544">
        <f>'Schedule 3B_Income_Eastern'!CE17+'Schedule 3C_Income_Western'!CE17+'Schedule 3D_Income_The Cape'!CE17</f>
        <v>158206.40132976271</v>
      </c>
      <c r="CF17" s="544">
        <f>'Schedule 3B_Income_Eastern'!CF17+'Schedule 3C_Income_Western'!CF17+'Schedule 3D_Income_The Cape'!CF17</f>
        <v>635592.22071788914</v>
      </c>
      <c r="CG17" s="544">
        <f>'Schedule 3B_Income_Eastern'!CG17+'Schedule 3C_Income_Western'!CG17+'Schedule 3D_Income_The Cape'!CG17</f>
        <v>635592.22071788914</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11651258.354259433</v>
      </c>
      <c r="CO17" s="544">
        <f>'Schedule 3B_Income_Eastern'!CO17+'Schedule 3C_Income_Western'!CO17+'Schedule 3D_Income_The Cape'!CO17</f>
        <v>11206214.513945179</v>
      </c>
      <c r="CP17" s="544">
        <f>'Schedule 3B_Income_Eastern'!CP17+'Schedule 3C_Income_Western'!CP17+'Schedule 3D_Income_The Cape'!CP17</f>
        <v>11025959.222516203</v>
      </c>
      <c r="CQ17" s="544">
        <f>'Schedule 3B_Income_Eastern'!CQ17+'Schedule 3C_Income_Western'!CQ17+'Schedule 3D_Income_The Cape'!CQ17</f>
        <v>10866459.263679212</v>
      </c>
      <c r="CR17" s="372">
        <f t="shared" si="1"/>
        <v>44749891.354400031</v>
      </c>
      <c r="CS17" s="544">
        <f>'Schedule 3B_Income_Eastern'!CS17+'Schedule 3C_Income_Western'!CS17+'Schedule 3D_Income_The Cape'!CS17</f>
        <v>11651258.354259433</v>
      </c>
      <c r="CT17" s="544">
        <f>'Schedule 3B_Income_Eastern'!CT17+'Schedule 3C_Income_Western'!CT17+'Schedule 3D_Income_The Cape'!CT17</f>
        <v>11206214.513945179</v>
      </c>
      <c r="CU17" s="544">
        <f>'Schedule 3B_Income_Eastern'!CU17+'Schedule 3C_Income_Western'!CU17+'Schedule 3D_Income_The Cape'!CU17</f>
        <v>11025959.222516203</v>
      </c>
      <c r="CV17" s="544">
        <f>'Schedule 3B_Income_Eastern'!CV17+'Schedule 3C_Income_Western'!CV17+'Schedule 3D_Income_The Cape'!CV17</f>
        <v>10866459.263679212</v>
      </c>
      <c r="CW17" s="372">
        <f t="shared" si="2"/>
        <v>44749891.354400031</v>
      </c>
    </row>
    <row r="18" spans="1:101"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9527931.5426741783</v>
      </c>
      <c r="I18" s="544">
        <f>'Schedule 3B_Income_Eastern'!I18+'Schedule 3C_Income_Western'!I18+'Schedule 3D_Income_The Cape'!I18</f>
        <v>7666626.9008511025</v>
      </c>
      <c r="J18" s="544">
        <f>'Schedule 3B_Income_Eastern'!J18+'Schedule 3C_Income_Western'!J18+'Schedule 3D_Income_The Cape'!J18</f>
        <v>6724652.5269810837</v>
      </c>
      <c r="K18" s="544">
        <f>'Schedule 3B_Income_Eastern'!K18+'Schedule 3C_Income_Western'!K18+'Schedule 3D_Income_The Cape'!K18</f>
        <v>5949560.1080826735</v>
      </c>
      <c r="L18" s="544">
        <f>'Schedule 3B_Income_Eastern'!L18+'Schedule 3C_Income_Western'!L18+'Schedule 3D_Income_The Cape'!L18</f>
        <v>29868771.078589037</v>
      </c>
      <c r="M18" s="544">
        <f>'Schedule 3B_Income_Eastern'!M18+'Schedule 3C_Income_Western'!M18+'Schedule 3D_Income_The Cape'!M18</f>
        <v>29868771.078589037</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10772922.50680498</v>
      </c>
      <c r="U18" s="544">
        <f>'Schedule 3B_Income_Eastern'!U18+'Schedule 3C_Income_Western'!U18+'Schedule 3D_Income_The Cape'!U18</f>
        <v>10042243.929357102</v>
      </c>
      <c r="V18" s="544">
        <f>'Schedule 3B_Income_Eastern'!V18+'Schedule 3C_Income_Western'!V18+'Schedule 3D_Income_The Cape'!V18</f>
        <v>9431130.937309796</v>
      </c>
      <c r="W18" s="544">
        <f>'Schedule 3B_Income_Eastern'!W18+'Schedule 3C_Income_Western'!W18+'Schedule 3D_Income_The Cape'!W18</f>
        <v>8869362.472570654</v>
      </c>
      <c r="X18" s="544">
        <f>'Schedule 3B_Income_Eastern'!X18+'Schedule 3C_Income_Western'!X18+'Schedule 3D_Income_The Cape'!X18</f>
        <v>39115659.846042529</v>
      </c>
      <c r="Y18" s="544">
        <f>'Schedule 3B_Income_Eastern'!Y18+'Schedule 3C_Income_Western'!Y18+'Schedule 3D_Income_The Cape'!Y18</f>
        <v>39115659.846042529</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1641654.4662140398</v>
      </c>
      <c r="AG18" s="544">
        <f>'Schedule 3B_Income_Eastern'!AG18+'Schedule 3C_Income_Western'!AG18+'Schedule 3D_Income_The Cape'!AG18</f>
        <v>1511966.9264938557</v>
      </c>
      <c r="AH18" s="544">
        <f>'Schedule 3B_Income_Eastern'!AH18+'Schedule 3C_Income_Western'!AH18+'Schedule 3D_Income_The Cape'!AH18</f>
        <v>1474009.5977952655</v>
      </c>
      <c r="AI18" s="544">
        <f>'Schedule 3B_Income_Eastern'!AI18+'Schedule 3C_Income_Western'!AI18+'Schedule 3D_Income_The Cape'!AI18</f>
        <v>1412645.2497325439</v>
      </c>
      <c r="AJ18" s="544">
        <f>'Schedule 3B_Income_Eastern'!AJ18+'Schedule 3C_Income_Western'!AJ18+'Schedule 3D_Income_The Cape'!AJ18</f>
        <v>6040276.2402357049</v>
      </c>
      <c r="AK18" s="544">
        <f>'Schedule 3B_Income_Eastern'!AK18+'Schedule 3C_Income_Western'!AK18+'Schedule 3D_Income_The Cape'!AK18</f>
        <v>6040276.2402357049</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37337628.996300891</v>
      </c>
      <c r="AS18" s="544">
        <f>'Schedule 3B_Income_Eastern'!AS18+'Schedule 3C_Income_Western'!AS18+'Schedule 3D_Income_The Cape'!AS18</f>
        <v>37721500.346999452</v>
      </c>
      <c r="AT18" s="544">
        <f>'Schedule 3B_Income_Eastern'!AT18+'Schedule 3C_Income_Western'!AT18+'Schedule 3D_Income_The Cape'!AT18</f>
        <v>38374115.235193871</v>
      </c>
      <c r="AU18" s="544">
        <f>'Schedule 3B_Income_Eastern'!AU18+'Schedule 3C_Income_Western'!AU18+'Schedule 3D_Income_The Cape'!AU18</f>
        <v>39016338.169281296</v>
      </c>
      <c r="AV18" s="544">
        <f>'Schedule 3B_Income_Eastern'!AV18+'Schedule 3C_Income_Western'!AV18+'Schedule 3D_Income_The Cape'!AV18</f>
        <v>152449582.74777555</v>
      </c>
      <c r="AW18" s="544">
        <f>'Schedule 3B_Income_Eastern'!AW18+'Schedule 3C_Income_Western'!AW18+'Schedule 3D_Income_The Cape'!AW18</f>
        <v>152449582.74777555</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523178.51389557257</v>
      </c>
      <c r="BE18" s="544">
        <f>'Schedule 3B_Income_Eastern'!BE18+'Schedule 3C_Income_Western'!BE18+'Schedule 3D_Income_The Cape'!BE18</f>
        <v>543422.42253482074</v>
      </c>
      <c r="BF18" s="544">
        <f>'Schedule 3B_Income_Eastern'!BF18+'Schedule 3C_Income_Western'!BF18+'Schedule 3D_Income_The Cape'!BF18</f>
        <v>550381.2661295624</v>
      </c>
      <c r="BG18" s="544">
        <f>'Schedule 3B_Income_Eastern'!BG18+'Schedule 3C_Income_Western'!BG18+'Schedule 3D_Income_The Cape'!BG18</f>
        <v>547218.15540467983</v>
      </c>
      <c r="BH18" s="544">
        <f>'Schedule 3B_Income_Eastern'!BH18+'Schedule 3C_Income_Western'!BH18+'Schedule 3D_Income_The Cape'!BH18</f>
        <v>2164200.3579646354</v>
      </c>
      <c r="BI18" s="544">
        <f>'Schedule 3B_Income_Eastern'!BI18+'Schedule 3C_Income_Western'!BI18+'Schedule 3D_Income_The Cape'!BI18</f>
        <v>2164200.3579646354</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576700.23079718079</v>
      </c>
      <c r="CC18" s="544">
        <f>'Schedule 3B_Income_Eastern'!CC18+'Schedule 3C_Income_Western'!CC18+'Schedule 3D_Income_The Cape'!CC18</f>
        <v>568727.30833388108</v>
      </c>
      <c r="CD18" s="544">
        <f>'Schedule 3B_Income_Eastern'!CD18+'Schedule 3C_Income_Western'!CD18+'Schedule 3D_Income_The Cape'!CD18</f>
        <v>574420.90763866971</v>
      </c>
      <c r="CE18" s="544">
        <f>'Schedule 3B_Income_Eastern'!CE18+'Schedule 3C_Income_Western'!CE18+'Schedule 3D_Income_The Cape'!CE18</f>
        <v>569992.55262383423</v>
      </c>
      <c r="CF18" s="544">
        <f>'Schedule 3B_Income_Eastern'!CF18+'Schedule 3C_Income_Western'!CF18+'Schedule 3D_Income_The Cape'!CF18</f>
        <v>2289840.9993935656</v>
      </c>
      <c r="CG18" s="544">
        <f>'Schedule 3B_Income_Eastern'!CG18+'Schedule 3C_Income_Western'!CG18+'Schedule 3D_Income_The Cape'!CG18</f>
        <v>2289840.9993935656</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60380016.256686836</v>
      </c>
      <c r="CO18" s="544">
        <f>'Schedule 3B_Income_Eastern'!CO18+'Schedule 3C_Income_Western'!CO18+'Schedule 3D_Income_The Cape'!CO18</f>
        <v>58054487.834570214</v>
      </c>
      <c r="CP18" s="544">
        <f>'Schedule 3B_Income_Eastern'!CP18+'Schedule 3C_Income_Western'!CP18+'Schedule 3D_Income_The Cape'!CP18</f>
        <v>57128710.471048251</v>
      </c>
      <c r="CQ18" s="544">
        <f>'Schedule 3B_Income_Eastern'!CQ18+'Schedule 3C_Income_Western'!CQ18+'Schedule 3D_Income_The Cape'!CQ18</f>
        <v>56365116.707695678</v>
      </c>
      <c r="CR18" s="372">
        <f t="shared" si="1"/>
        <v>231928331.27000099</v>
      </c>
      <c r="CS18" s="544">
        <f>'Schedule 3B_Income_Eastern'!CS18+'Schedule 3C_Income_Western'!CS18+'Schedule 3D_Income_The Cape'!CS18</f>
        <v>60380016.256686836</v>
      </c>
      <c r="CT18" s="544">
        <f>'Schedule 3B_Income_Eastern'!CT18+'Schedule 3C_Income_Western'!CT18+'Schedule 3D_Income_The Cape'!CT18</f>
        <v>58054487.834570214</v>
      </c>
      <c r="CU18" s="544">
        <f>'Schedule 3B_Income_Eastern'!CU18+'Schedule 3C_Income_Western'!CU18+'Schedule 3D_Income_The Cape'!CU18</f>
        <v>57128710.471048251</v>
      </c>
      <c r="CV18" s="544">
        <f>'Schedule 3B_Income_Eastern'!CV18+'Schedule 3C_Income_Western'!CV18+'Schedule 3D_Income_The Cape'!CV18</f>
        <v>56365116.707695678</v>
      </c>
      <c r="CW18" s="372">
        <f t="shared" si="2"/>
        <v>231928331.27000099</v>
      </c>
    </row>
    <row r="19" spans="1:101"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28330370.185617097</v>
      </c>
      <c r="I19" s="544">
        <f>'Schedule 3B_Income_Eastern'!I19+'Schedule 3C_Income_Western'!I19+'Schedule 3D_Income_The Cape'!I19</f>
        <v>22172224.065616317</v>
      </c>
      <c r="J19" s="544">
        <f>'Schedule 3B_Income_Eastern'!J19+'Schedule 3C_Income_Western'!J19+'Schedule 3D_Income_The Cape'!J19</f>
        <v>19438809.218087994</v>
      </c>
      <c r="K19" s="544">
        <f>'Schedule 3B_Income_Eastern'!K19+'Schedule 3C_Income_Western'!K19+'Schedule 3D_Income_The Cape'!K19</f>
        <v>16921920.478297826</v>
      </c>
      <c r="L19" s="544">
        <f>'Schedule 3B_Income_Eastern'!L19+'Schedule 3C_Income_Western'!L19+'Schedule 3D_Income_The Cape'!L19</f>
        <v>86863323.94761923</v>
      </c>
      <c r="M19" s="544">
        <f>'Schedule 3B_Income_Eastern'!M19+'Schedule 3C_Income_Western'!M19+'Schedule 3D_Income_The Cape'!M19</f>
        <v>86863323.94761923</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31034378.533215363</v>
      </c>
      <c r="U19" s="544">
        <f>'Schedule 3B_Income_Eastern'!U19+'Schedule 3C_Income_Western'!U19+'Schedule 3D_Income_The Cape'!U19</f>
        <v>28761997.554262817</v>
      </c>
      <c r="V19" s="544">
        <f>'Schedule 3B_Income_Eastern'!V19+'Schedule 3C_Income_Western'!V19+'Schedule 3D_Income_The Cape'!V19</f>
        <v>26566674.718638692</v>
      </c>
      <c r="W19" s="544">
        <f>'Schedule 3B_Income_Eastern'!W19+'Schedule 3C_Income_Western'!W19+'Schedule 3D_Income_The Cape'!W19</f>
        <v>24431108.102068439</v>
      </c>
      <c r="X19" s="544">
        <f>'Schedule 3B_Income_Eastern'!X19+'Schedule 3C_Income_Western'!X19+'Schedule 3D_Income_The Cape'!X19</f>
        <v>110794158.90818533</v>
      </c>
      <c r="Y19" s="544">
        <f>'Schedule 3B_Income_Eastern'!Y19+'Schedule 3C_Income_Western'!Y19+'Schedule 3D_Income_The Cape'!Y19</f>
        <v>110794158.90818533</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5632173.7746986449</v>
      </c>
      <c r="AG19" s="544">
        <f>'Schedule 3B_Income_Eastern'!AG19+'Schedule 3C_Income_Western'!AG19+'Schedule 3D_Income_The Cape'!AG19</f>
        <v>5127363.6792750424</v>
      </c>
      <c r="AH19" s="544">
        <f>'Schedule 3B_Income_Eastern'!AH19+'Schedule 3C_Income_Western'!AH19+'Schedule 3D_Income_The Cape'!AH19</f>
        <v>4964027.1077497592</v>
      </c>
      <c r="AI19" s="544">
        <f>'Schedule 3B_Income_Eastern'!AI19+'Schedule 3C_Income_Western'!AI19+'Schedule 3D_Income_The Cape'!AI19</f>
        <v>4624774.5009746561</v>
      </c>
      <c r="AJ19" s="544">
        <f>'Schedule 3B_Income_Eastern'!AJ19+'Schedule 3C_Income_Western'!AJ19+'Schedule 3D_Income_The Cape'!AJ19</f>
        <v>20348339.062698103</v>
      </c>
      <c r="AK19" s="544">
        <f>'Schedule 3B_Income_Eastern'!AK19+'Schedule 3C_Income_Western'!AK19+'Schedule 3D_Income_The Cape'!AK19</f>
        <v>20348339.062698103</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152481160.53516591</v>
      </c>
      <c r="AS19" s="544">
        <f>'Schedule 3B_Income_Eastern'!AS19+'Schedule 3C_Income_Western'!AS19+'Schedule 3D_Income_The Cape'!AS19</f>
        <v>151229211.41146743</v>
      </c>
      <c r="AT19" s="544">
        <f>'Schedule 3B_Income_Eastern'!AT19+'Schedule 3C_Income_Western'!AT19+'Schedule 3D_Income_The Cape'!AT19</f>
        <v>152148714.71826515</v>
      </c>
      <c r="AU19" s="544">
        <f>'Schedule 3B_Income_Eastern'!AU19+'Schedule 3C_Income_Western'!AU19+'Schedule 3D_Income_The Cape'!AU19</f>
        <v>153161601.17426988</v>
      </c>
      <c r="AV19" s="544">
        <f>'Schedule 3B_Income_Eastern'!AV19+'Schedule 3C_Income_Western'!AV19+'Schedule 3D_Income_The Cape'!AV19</f>
        <v>609020687.83916843</v>
      </c>
      <c r="AW19" s="544">
        <f>'Schedule 3B_Income_Eastern'!AW19+'Schedule 3C_Income_Western'!AW19+'Schedule 3D_Income_The Cape'!AW19</f>
        <v>609020687.83916843</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3121006.6943880683</v>
      </c>
      <c r="BE19" s="544">
        <f>'Schedule 3B_Income_Eastern'!BE19+'Schedule 3C_Income_Western'!BE19+'Schedule 3D_Income_The Cape'!BE19</f>
        <v>3269609.5568843712</v>
      </c>
      <c r="BF19" s="544">
        <f>'Schedule 3B_Income_Eastern'!BF19+'Schedule 3C_Income_Western'!BF19+'Schedule 3D_Income_The Cape'!BF19</f>
        <v>3308354.0228574388</v>
      </c>
      <c r="BG19" s="544">
        <f>'Schedule 3B_Income_Eastern'!BG19+'Schedule 3C_Income_Western'!BG19+'Schedule 3D_Income_The Cape'!BG19</f>
        <v>3203772.3540725145</v>
      </c>
      <c r="BH19" s="544">
        <f>'Schedule 3B_Income_Eastern'!BH19+'Schedule 3C_Income_Western'!BH19+'Schedule 3D_Income_The Cape'!BH19</f>
        <v>12902742.628202394</v>
      </c>
      <c r="BI19" s="544">
        <f>'Schedule 3B_Income_Eastern'!BI19+'Schedule 3C_Income_Western'!BI19+'Schedule 3D_Income_The Cape'!BI19</f>
        <v>12902742.628202394</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4297281.0565635264</v>
      </c>
      <c r="CC19" s="544">
        <f>'Schedule 3B_Income_Eastern'!CC19+'Schedule 3C_Income_Western'!CC19+'Schedule 3D_Income_The Cape'!CC19</f>
        <v>4190078.9923717552</v>
      </c>
      <c r="CD19" s="544">
        <f>'Schedule 3B_Income_Eastern'!CD19+'Schedule 3C_Income_Western'!CD19+'Schedule 3D_Income_The Cape'!CD19</f>
        <v>4495921.8982071942</v>
      </c>
      <c r="CE19" s="544">
        <f>'Schedule 3B_Income_Eastern'!CE19+'Schedule 3C_Income_Western'!CE19+'Schedule 3D_Income_The Cape'!CE19</f>
        <v>4318026.5303323381</v>
      </c>
      <c r="CF19" s="544">
        <f>'Schedule 3B_Income_Eastern'!CF19+'Schedule 3C_Income_Western'!CF19+'Schedule 3D_Income_The Cape'!CF19</f>
        <v>17301308.477474812</v>
      </c>
      <c r="CG19" s="544">
        <f>'Schedule 3B_Income_Eastern'!CG19+'Schedule 3C_Income_Western'!CG19+'Schedule 3D_Income_The Cape'!CG19</f>
        <v>17301308.477474812</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224896370.77964863</v>
      </c>
      <c r="CO19" s="544">
        <f>'Schedule 3B_Income_Eastern'!CO19+'Schedule 3C_Income_Western'!CO19+'Schedule 3D_Income_The Cape'!CO19</f>
        <v>214750485.25987774</v>
      </c>
      <c r="CP19" s="544">
        <f>'Schedule 3B_Income_Eastern'!CP19+'Schedule 3C_Income_Western'!CP19+'Schedule 3D_Income_The Cape'!CP19</f>
        <v>210922501.68380624</v>
      </c>
      <c r="CQ19" s="544">
        <f>'Schedule 3B_Income_Eastern'!CQ19+'Schedule 3C_Income_Western'!CQ19+'Schedule 3D_Income_The Cape'!CQ19</f>
        <v>206661203.14001569</v>
      </c>
      <c r="CR19" s="372">
        <f t="shared" si="1"/>
        <v>857230560.86334836</v>
      </c>
      <c r="CS19" s="544">
        <f>'Schedule 3B_Income_Eastern'!CS19+'Schedule 3C_Income_Western'!CS19+'Schedule 3D_Income_The Cape'!CS19</f>
        <v>224896370.77964863</v>
      </c>
      <c r="CT19" s="544">
        <f>'Schedule 3B_Income_Eastern'!CT19+'Schedule 3C_Income_Western'!CT19+'Schedule 3D_Income_The Cape'!CT19</f>
        <v>214750485.25987774</v>
      </c>
      <c r="CU19" s="544">
        <f>'Schedule 3B_Income_Eastern'!CU19+'Schedule 3C_Income_Western'!CU19+'Schedule 3D_Income_The Cape'!CU19</f>
        <v>210922501.68380624</v>
      </c>
      <c r="CV19" s="544">
        <f>'Schedule 3B_Income_Eastern'!CV19+'Schedule 3C_Income_Western'!CV19+'Schedule 3D_Income_The Cape'!CV19</f>
        <v>206661203.14001569</v>
      </c>
      <c r="CW19" s="372">
        <f t="shared" si="2"/>
        <v>857230560.86334836</v>
      </c>
    </row>
    <row r="20" spans="1:101"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1"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0</v>
      </c>
      <c r="I21" s="544">
        <f>'Schedule 3B_Income_Eastern'!I21+'Schedule 3C_Income_Western'!I21+'Schedule 3D_Income_The Cape'!I21</f>
        <v>0</v>
      </c>
      <c r="J21" s="544">
        <f>'Schedule 3B_Income_Eastern'!J21+'Schedule 3C_Income_Western'!J21+'Schedule 3D_Income_The Cape'!J21</f>
        <v>0</v>
      </c>
      <c r="K21" s="544">
        <f>'Schedule 3B_Income_Eastern'!K21+'Schedule 3C_Income_Western'!K21+'Schedule 3D_Income_The Cape'!K21</f>
        <v>0</v>
      </c>
      <c r="L21" s="544">
        <f>'Schedule 3B_Income_Eastern'!L21+'Schedule 3C_Income_Western'!L21+'Schedule 3D_Income_The Cape'!L21</f>
        <v>0</v>
      </c>
      <c r="M21" s="544">
        <f>'Schedule 3B_Income_Eastern'!M21+'Schedule 3C_Income_Western'!M21+'Schedule 3D_Income_The Cape'!M21</f>
        <v>0</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0</v>
      </c>
      <c r="U21" s="544">
        <f>'Schedule 3B_Income_Eastern'!U21+'Schedule 3C_Income_Western'!U21+'Schedule 3D_Income_The Cape'!U21</f>
        <v>0</v>
      </c>
      <c r="V21" s="544">
        <f>'Schedule 3B_Income_Eastern'!V21+'Schedule 3C_Income_Western'!V21+'Schedule 3D_Income_The Cape'!V21</f>
        <v>0</v>
      </c>
      <c r="W21" s="544">
        <f>'Schedule 3B_Income_Eastern'!W21+'Schedule 3C_Income_Western'!W21+'Schedule 3D_Income_The Cape'!W21</f>
        <v>0</v>
      </c>
      <c r="X21" s="544">
        <f>'Schedule 3B_Income_Eastern'!X21+'Schedule 3C_Income_Western'!X21+'Schedule 3D_Income_The Cape'!X21</f>
        <v>0</v>
      </c>
      <c r="Y21" s="544">
        <f>'Schedule 3B_Income_Eastern'!Y21+'Schedule 3C_Income_Western'!Y21+'Schedule 3D_Income_The Cape'!Y21</f>
        <v>0</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0</v>
      </c>
      <c r="AG21" s="544">
        <f>'Schedule 3B_Income_Eastern'!AG21+'Schedule 3C_Income_Western'!AG21+'Schedule 3D_Income_The Cape'!AG21</f>
        <v>0</v>
      </c>
      <c r="AH21" s="544">
        <f>'Schedule 3B_Income_Eastern'!AH21+'Schedule 3C_Income_Western'!AH21+'Schedule 3D_Income_The Cape'!AH21</f>
        <v>0</v>
      </c>
      <c r="AI21" s="544">
        <f>'Schedule 3B_Income_Eastern'!AI21+'Schedule 3C_Income_Western'!AI21+'Schedule 3D_Income_The Cape'!AI21</f>
        <v>0</v>
      </c>
      <c r="AJ21" s="544">
        <f>'Schedule 3B_Income_Eastern'!AJ21+'Schedule 3C_Income_Western'!AJ21+'Schedule 3D_Income_The Cape'!AJ21</f>
        <v>0</v>
      </c>
      <c r="AK21" s="544">
        <f>'Schedule 3B_Income_Eastern'!AK21+'Schedule 3C_Income_Western'!AK21+'Schedule 3D_Income_The Cape'!AK21</f>
        <v>0</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0</v>
      </c>
      <c r="AS21" s="544">
        <f>'Schedule 3B_Income_Eastern'!AS21+'Schedule 3C_Income_Western'!AS21+'Schedule 3D_Income_The Cape'!AS21</f>
        <v>0</v>
      </c>
      <c r="AT21" s="544">
        <f>'Schedule 3B_Income_Eastern'!AT21+'Schedule 3C_Income_Western'!AT21+'Schedule 3D_Income_The Cape'!AT21</f>
        <v>0</v>
      </c>
      <c r="AU21" s="544">
        <f>'Schedule 3B_Income_Eastern'!AU21+'Schedule 3C_Income_Western'!AU21+'Schedule 3D_Income_The Cape'!AU21</f>
        <v>0</v>
      </c>
      <c r="AV21" s="544">
        <f>'Schedule 3B_Income_Eastern'!AV21+'Schedule 3C_Income_Western'!AV21+'Schedule 3D_Income_The Cape'!AV21</f>
        <v>0</v>
      </c>
      <c r="AW21" s="544">
        <f>'Schedule 3B_Income_Eastern'!AW21+'Schedule 3C_Income_Western'!AW21+'Schedule 3D_Income_The Cape'!AW21</f>
        <v>0</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0</v>
      </c>
      <c r="BE21" s="544">
        <f>'Schedule 3B_Income_Eastern'!BE21+'Schedule 3C_Income_Western'!BE21+'Schedule 3D_Income_The Cape'!BE21</f>
        <v>0</v>
      </c>
      <c r="BF21" s="544">
        <f>'Schedule 3B_Income_Eastern'!BF21+'Schedule 3C_Income_Western'!BF21+'Schedule 3D_Income_The Cape'!BF21</f>
        <v>0</v>
      </c>
      <c r="BG21" s="544">
        <f>'Schedule 3B_Income_Eastern'!BG21+'Schedule 3C_Income_Western'!BG21+'Schedule 3D_Income_The Cape'!BG21</f>
        <v>0</v>
      </c>
      <c r="BH21" s="544">
        <f>'Schedule 3B_Income_Eastern'!BH21+'Schedule 3C_Income_Western'!BH21+'Schedule 3D_Income_The Cape'!BH21</f>
        <v>0</v>
      </c>
      <c r="BI21" s="544">
        <f>'Schedule 3B_Income_Eastern'!BI21+'Schedule 3C_Income_Western'!BI21+'Schedule 3D_Income_The Cape'!BI21</f>
        <v>0</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0</v>
      </c>
      <c r="CC21" s="544">
        <f>'Schedule 3B_Income_Eastern'!CC21+'Schedule 3C_Income_Western'!CC21+'Schedule 3D_Income_The Cape'!CC21</f>
        <v>0</v>
      </c>
      <c r="CD21" s="544">
        <f>'Schedule 3B_Income_Eastern'!CD21+'Schedule 3C_Income_Western'!CD21+'Schedule 3D_Income_The Cape'!CD21</f>
        <v>0</v>
      </c>
      <c r="CE21" s="544">
        <f>'Schedule 3B_Income_Eastern'!CE21+'Schedule 3C_Income_Western'!CE21+'Schedule 3D_Income_The Cape'!CE21</f>
        <v>0</v>
      </c>
      <c r="CF21" s="544">
        <f>'Schedule 3B_Income_Eastern'!CF21+'Schedule 3C_Income_Western'!CF21+'Schedule 3D_Income_The Cape'!CF21</f>
        <v>0</v>
      </c>
      <c r="CG21" s="544">
        <f>'Schedule 3B_Income_Eastern'!CG21+'Schedule 3C_Income_Western'!CG21+'Schedule 3D_Income_The Cape'!CG21</f>
        <v>0</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0</v>
      </c>
      <c r="CO21" s="544">
        <f>'Schedule 3B_Income_Eastern'!CO21+'Schedule 3C_Income_Western'!CO21+'Schedule 3D_Income_The Cape'!CO21</f>
        <v>0</v>
      </c>
      <c r="CP21" s="544">
        <f>'Schedule 3B_Income_Eastern'!CP21+'Schedule 3C_Income_Western'!CP21+'Schedule 3D_Income_The Cape'!CP21</f>
        <v>0</v>
      </c>
      <c r="CQ21" s="544">
        <f>'Schedule 3B_Income_Eastern'!CQ21+'Schedule 3C_Income_Western'!CQ21+'Schedule 3D_Income_The Cape'!CQ21</f>
        <v>0</v>
      </c>
      <c r="CR21" s="372">
        <f t="shared" si="1"/>
        <v>0</v>
      </c>
      <c r="CS21" s="544">
        <f>'Schedule 3B_Income_Eastern'!CS21+'Schedule 3C_Income_Western'!CS21+'Schedule 3D_Income_The Cape'!CS21</f>
        <v>0</v>
      </c>
      <c r="CT21" s="544">
        <f>'Schedule 3B_Income_Eastern'!CT21+'Schedule 3C_Income_Western'!CT21+'Schedule 3D_Income_The Cape'!CT21</f>
        <v>0</v>
      </c>
      <c r="CU21" s="544">
        <f>'Schedule 3B_Income_Eastern'!CU21+'Schedule 3C_Income_Western'!CU21+'Schedule 3D_Income_The Cape'!CU21</f>
        <v>0</v>
      </c>
      <c r="CV21" s="544">
        <f>'Schedule 3B_Income_Eastern'!CV21+'Schedule 3C_Income_Western'!CV21+'Schedule 3D_Income_The Cape'!CV21</f>
        <v>0</v>
      </c>
      <c r="CW21" s="372">
        <f t="shared" si="2"/>
        <v>0</v>
      </c>
    </row>
    <row r="22" spans="1:101" ht="15.75" customHeight="1">
      <c r="A22" s="119" t="s">
        <v>202</v>
      </c>
      <c r="B22" s="210">
        <v>5</v>
      </c>
      <c r="C22" s="544">
        <f>'Schedule 3B_Income_Eastern'!C22+'Schedule 3C_Income_Western'!C22+'Schedule 3D_Income_The Cape'!C22</f>
        <v>4889534.1722974721</v>
      </c>
      <c r="D22" s="544">
        <f>'Schedule 3B_Income_Eastern'!D22+'Schedule 3C_Income_Western'!D22+'Schedule 3D_Income_The Cape'!D22</f>
        <v>4062307.9832156771</v>
      </c>
      <c r="E22" s="544">
        <f>'Schedule 3B_Income_Eastern'!E22+'Schedule 3C_Income_Western'!E22+'Schedule 3D_Income_The Cape'!E22</f>
        <v>3718484.7617309177</v>
      </c>
      <c r="F22" s="544">
        <f>'Schedule 3B_Income_Eastern'!F22+'Schedule 3C_Income_Western'!F22+'Schedule 3D_Income_The Cape'!F22</f>
        <v>3392464.2455211706</v>
      </c>
      <c r="G22" s="544">
        <f>'Schedule 3B_Income_Eastern'!G22+'Schedule 3C_Income_Western'!G22+'Schedule 3D_Income_The Cape'!G22</f>
        <v>16062791.162765238</v>
      </c>
      <c r="H22" s="544">
        <f>'Schedule 3B_Income_Eastern'!H22+'Schedule 3C_Income_Western'!H22+'Schedule 3D_Income_The Cape'!H22</f>
        <v>28330370.185617097</v>
      </c>
      <c r="I22" s="544">
        <f>'Schedule 3B_Income_Eastern'!I22+'Schedule 3C_Income_Western'!I22+'Schedule 3D_Income_The Cape'!I22</f>
        <v>22172224.065616317</v>
      </c>
      <c r="J22" s="544">
        <f>'Schedule 3B_Income_Eastern'!J22+'Schedule 3C_Income_Western'!J22+'Schedule 3D_Income_The Cape'!J22</f>
        <v>19438809.218087994</v>
      </c>
      <c r="K22" s="544">
        <f>'Schedule 3B_Income_Eastern'!K22+'Schedule 3C_Income_Western'!K22+'Schedule 3D_Income_The Cape'!K22</f>
        <v>16921920.478297826</v>
      </c>
      <c r="L22" s="544">
        <f>'Schedule 3B_Income_Eastern'!L22+'Schedule 3C_Income_Western'!L22+'Schedule 3D_Income_The Cape'!L22</f>
        <v>86863323.94761923</v>
      </c>
      <c r="M22" s="544">
        <f>'Schedule 3B_Income_Eastern'!M22+'Schedule 3C_Income_Western'!M22+'Schedule 3D_Income_The Cape'!M22</f>
        <v>102926115.11038448</v>
      </c>
      <c r="N22" s="210">
        <v>5</v>
      </c>
      <c r="O22" s="544">
        <f>'Schedule 3B_Income_Eastern'!O22+'Schedule 3C_Income_Western'!O22+'Schedule 3D_Income_The Cape'!O22</f>
        <v>13166865.591110451</v>
      </c>
      <c r="P22" s="544">
        <f>'Schedule 3B_Income_Eastern'!P22+'Schedule 3C_Income_Western'!P22+'Schedule 3D_Income_The Cape'!P22</f>
        <v>12288655.945300367</v>
      </c>
      <c r="Q22" s="544">
        <f>'Schedule 3B_Income_Eastern'!Q22+'Schedule 3C_Income_Western'!Q22+'Schedule 3D_Income_The Cape'!Q22</f>
        <v>11540797.244822124</v>
      </c>
      <c r="R22" s="544">
        <f>'Schedule 3B_Income_Eastern'!R22+'Schedule 3C_Income_Western'!R22+'Schedule 3D_Income_The Cape'!R22</f>
        <v>10850873.002652662</v>
      </c>
      <c r="S22" s="544">
        <f>'Schedule 3B_Income_Eastern'!S22+'Schedule 3C_Income_Western'!S22+'Schedule 3D_Income_The Cape'!S22</f>
        <v>47847191.783885598</v>
      </c>
      <c r="T22" s="544">
        <f>'Schedule 3B_Income_Eastern'!T22+'Schedule 3C_Income_Western'!T22+'Schedule 3D_Income_The Cape'!T22</f>
        <v>31034378.533215363</v>
      </c>
      <c r="U22" s="544">
        <f>'Schedule 3B_Income_Eastern'!U22+'Schedule 3C_Income_Western'!U22+'Schedule 3D_Income_The Cape'!U22</f>
        <v>28761997.554262817</v>
      </c>
      <c r="V22" s="544">
        <f>'Schedule 3B_Income_Eastern'!V22+'Schedule 3C_Income_Western'!V22+'Schedule 3D_Income_The Cape'!V22</f>
        <v>26566674.718638692</v>
      </c>
      <c r="W22" s="544">
        <f>'Schedule 3B_Income_Eastern'!W22+'Schedule 3C_Income_Western'!W22+'Schedule 3D_Income_The Cape'!W22</f>
        <v>24431108.102068439</v>
      </c>
      <c r="X22" s="544">
        <f>'Schedule 3B_Income_Eastern'!X22+'Schedule 3C_Income_Western'!X22+'Schedule 3D_Income_The Cape'!X22</f>
        <v>110794158.90818533</v>
      </c>
      <c r="Y22" s="544">
        <f>'Schedule 3B_Income_Eastern'!Y22+'Schedule 3C_Income_Western'!Y22+'Schedule 3D_Income_The Cape'!Y22</f>
        <v>158641350.69207093</v>
      </c>
      <c r="Z22" s="210">
        <v>5</v>
      </c>
      <c r="AA22" s="544">
        <f>'Schedule 3B_Income_Eastern'!AA22+'Schedule 3C_Income_Western'!AA22+'Schedule 3D_Income_The Cape'!AA22</f>
        <v>3379891.8357041418</v>
      </c>
      <c r="AB22" s="544">
        <f>'Schedule 3B_Income_Eastern'!AB22+'Schedule 3C_Income_Western'!AB22+'Schedule 3D_Income_The Cape'!AB22</f>
        <v>3109394.3058806793</v>
      </c>
      <c r="AC22" s="544">
        <f>'Schedule 3B_Income_Eastern'!AC22+'Schedule 3C_Income_Western'!AC22+'Schedule 3D_Income_The Cape'!AC22</f>
        <v>3028876.6615533978</v>
      </c>
      <c r="AD22" s="544">
        <f>'Schedule 3B_Income_Eastern'!AD22+'Schedule 3C_Income_Western'!AD22+'Schedule 3D_Income_The Cape'!AD22</f>
        <v>2907949.9333149944</v>
      </c>
      <c r="AE22" s="544">
        <f>'Schedule 3B_Income_Eastern'!AE22+'Schedule 3C_Income_Western'!AE22+'Schedule 3D_Income_The Cape'!AE22</f>
        <v>12426112.736453215</v>
      </c>
      <c r="AF22" s="544">
        <f>'Schedule 3B_Income_Eastern'!AF22+'Schedule 3C_Income_Western'!AF22+'Schedule 3D_Income_The Cape'!AF22</f>
        <v>5632173.7746986449</v>
      </c>
      <c r="AG22" s="544">
        <f>'Schedule 3B_Income_Eastern'!AG22+'Schedule 3C_Income_Western'!AG22+'Schedule 3D_Income_The Cape'!AG22</f>
        <v>5127363.6792750424</v>
      </c>
      <c r="AH22" s="544">
        <f>'Schedule 3B_Income_Eastern'!AH22+'Schedule 3C_Income_Western'!AH22+'Schedule 3D_Income_The Cape'!AH22</f>
        <v>4964027.1077497592</v>
      </c>
      <c r="AI22" s="544">
        <f>'Schedule 3B_Income_Eastern'!AI22+'Schedule 3C_Income_Western'!AI22+'Schedule 3D_Income_The Cape'!AI22</f>
        <v>4624774.5009746561</v>
      </c>
      <c r="AJ22" s="544">
        <f>'Schedule 3B_Income_Eastern'!AJ22+'Schedule 3C_Income_Western'!AJ22+'Schedule 3D_Income_The Cape'!AJ22</f>
        <v>20348339.062698103</v>
      </c>
      <c r="AK22" s="544">
        <f>'Schedule 3B_Income_Eastern'!AK22+'Schedule 3C_Income_Western'!AK22+'Schedule 3D_Income_The Cape'!AK22</f>
        <v>32774451.799151316</v>
      </c>
      <c r="AL22" s="210">
        <v>5</v>
      </c>
      <c r="AM22" s="544">
        <f>'Schedule 3B_Income_Eastern'!AM22+'Schedule 3C_Income_Western'!AM22+'Schedule 3D_Income_The Cape'!AM22</f>
        <v>161107814.51108402</v>
      </c>
      <c r="AN22" s="544">
        <f>'Schedule 3B_Income_Eastern'!AN22+'Schedule 3C_Income_Western'!AN22+'Schedule 3D_Income_The Cape'!AN22</f>
        <v>162792533.07507831</v>
      </c>
      <c r="AO22" s="544">
        <f>'Schedule 3B_Income_Eastern'!AO22+'Schedule 3C_Income_Western'!AO22+'Schedule 3D_Income_The Cape'!AO22</f>
        <v>165615034.6515913</v>
      </c>
      <c r="AP22" s="544">
        <f>'Schedule 3B_Income_Eastern'!AP22+'Schedule 3C_Income_Western'!AP22+'Schedule 3D_Income_The Cape'!AP22</f>
        <v>168401417.99856335</v>
      </c>
      <c r="AQ22" s="544">
        <f>'Schedule 3B_Income_Eastern'!AQ22+'Schedule 3C_Income_Western'!AQ22+'Schedule 3D_Income_The Cape'!AQ22</f>
        <v>657916800.23631716</v>
      </c>
      <c r="AR22" s="544">
        <f>'Schedule 3B_Income_Eastern'!AR22+'Schedule 3C_Income_Western'!AR22+'Schedule 3D_Income_The Cape'!AR22</f>
        <v>152481160.53516591</v>
      </c>
      <c r="AS22" s="544">
        <f>'Schedule 3B_Income_Eastern'!AS22+'Schedule 3C_Income_Western'!AS22+'Schedule 3D_Income_The Cape'!AS22</f>
        <v>151229211.41146743</v>
      </c>
      <c r="AT22" s="544">
        <f>'Schedule 3B_Income_Eastern'!AT22+'Schedule 3C_Income_Western'!AT22+'Schedule 3D_Income_The Cape'!AT22</f>
        <v>152148714.71826515</v>
      </c>
      <c r="AU22" s="544">
        <f>'Schedule 3B_Income_Eastern'!AU22+'Schedule 3C_Income_Western'!AU22+'Schedule 3D_Income_The Cape'!AU22</f>
        <v>153161601.17426988</v>
      </c>
      <c r="AV22" s="544">
        <f>'Schedule 3B_Income_Eastern'!AV22+'Schedule 3C_Income_Western'!AV22+'Schedule 3D_Income_The Cape'!AV22</f>
        <v>609020687.83916843</v>
      </c>
      <c r="AW22" s="544">
        <f>'Schedule 3B_Income_Eastern'!AW22+'Schedule 3C_Income_Western'!AW22+'Schedule 3D_Income_The Cape'!AW22</f>
        <v>1266937488.0754852</v>
      </c>
      <c r="AX22" s="210">
        <v>5</v>
      </c>
      <c r="AY22" s="544">
        <f>'Schedule 3B_Income_Eastern'!AY22+'Schedule 3C_Income_Western'!AY22+'Schedule 3D_Income_The Cape'!AY22</f>
        <v>6761127.5325142685</v>
      </c>
      <c r="AZ22" s="544">
        <f>'Schedule 3B_Income_Eastern'!AZ22+'Schedule 3C_Income_Western'!AZ22+'Schedule 3D_Income_The Cape'!AZ22</f>
        <v>7017557.6591936722</v>
      </c>
      <c r="BA22" s="544">
        <f>'Schedule 3B_Income_Eastern'!BA22+'Schedule 3C_Income_Western'!BA22+'Schedule 3D_Income_The Cape'!BA22</f>
        <v>7106058.276528812</v>
      </c>
      <c r="BB22" s="544">
        <f>'Schedule 3B_Income_Eastern'!BB22+'Schedule 3C_Income_Western'!BB22+'Schedule 3D_Income_The Cape'!BB22</f>
        <v>7063808.6513008354</v>
      </c>
      <c r="BC22" s="544">
        <f>'Schedule 3B_Income_Eastern'!BC22+'Schedule 3C_Income_Western'!BC22+'Schedule 3D_Income_The Cape'!BC22</f>
        <v>27948552.119537584</v>
      </c>
      <c r="BD22" s="544">
        <f>'Schedule 3B_Income_Eastern'!BD22+'Schedule 3C_Income_Western'!BD22+'Schedule 3D_Income_The Cape'!BD22</f>
        <v>3121006.6943880683</v>
      </c>
      <c r="BE22" s="544">
        <f>'Schedule 3B_Income_Eastern'!BE22+'Schedule 3C_Income_Western'!BE22+'Schedule 3D_Income_The Cape'!BE22</f>
        <v>3269609.5568843712</v>
      </c>
      <c r="BF22" s="544">
        <f>'Schedule 3B_Income_Eastern'!BF22+'Schedule 3C_Income_Western'!BF22+'Schedule 3D_Income_The Cape'!BF22</f>
        <v>3308354.0228574388</v>
      </c>
      <c r="BG22" s="544">
        <f>'Schedule 3B_Income_Eastern'!BG22+'Schedule 3C_Income_Western'!BG22+'Schedule 3D_Income_The Cape'!BG22</f>
        <v>3203772.3540725145</v>
      </c>
      <c r="BH22" s="544">
        <f>'Schedule 3B_Income_Eastern'!BH22+'Schedule 3C_Income_Western'!BH22+'Schedule 3D_Income_The Cape'!BH22</f>
        <v>12902742.628202394</v>
      </c>
      <c r="BI22" s="544">
        <f>'Schedule 3B_Income_Eastern'!BI22+'Schedule 3C_Income_Western'!BI22+'Schedule 3D_Income_The Cape'!BI22</f>
        <v>40851294.747739978</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9987245.0497777257</v>
      </c>
      <c r="BX22" s="544">
        <f>'Schedule 3B_Income_Eastern'!BX22+'Schedule 3C_Income_Western'!BX22+'Schedule 3D_Income_The Cape'!BX22</f>
        <v>9784802.1639869995</v>
      </c>
      <c r="BY22" s="544">
        <f>'Schedule 3B_Income_Eastern'!BY22+'Schedule 3C_Income_Western'!BY22+'Schedule 3D_Income_The Cape'!BY22</f>
        <v>9844772.0896589644</v>
      </c>
      <c r="BZ22" s="544">
        <f>'Schedule 3B_Income_Eastern'!BZ22+'Schedule 3C_Income_Western'!BZ22+'Schedule 3D_Income_The Cape'!BZ22</f>
        <v>9704905.7276179194</v>
      </c>
      <c r="CA22" s="544">
        <f>'Schedule 3B_Income_Eastern'!CA22+'Schedule 3C_Income_Western'!CA22+'Schedule 3D_Income_The Cape'!CA22</f>
        <v>39321725.031041607</v>
      </c>
      <c r="CB22" s="544">
        <f>'Schedule 3B_Income_Eastern'!CB22+'Schedule 3C_Income_Western'!CB22+'Schedule 3D_Income_The Cape'!CB22</f>
        <v>4297281.0565635264</v>
      </c>
      <c r="CC22" s="544">
        <f>'Schedule 3B_Income_Eastern'!CC22+'Schedule 3C_Income_Western'!CC22+'Schedule 3D_Income_The Cape'!CC22</f>
        <v>4190078.9923717552</v>
      </c>
      <c r="CD22" s="544">
        <f>'Schedule 3B_Income_Eastern'!CD22+'Schedule 3C_Income_Western'!CD22+'Schedule 3D_Income_The Cape'!CD22</f>
        <v>4495921.8982071942</v>
      </c>
      <c r="CE22" s="544">
        <f>'Schedule 3B_Income_Eastern'!CE22+'Schedule 3C_Income_Western'!CE22+'Schedule 3D_Income_The Cape'!CE22</f>
        <v>4318026.5303323381</v>
      </c>
      <c r="CF22" s="544">
        <f>'Schedule 3B_Income_Eastern'!CF22+'Schedule 3C_Income_Western'!CF22+'Schedule 3D_Income_The Cape'!CF22</f>
        <v>17301308.477474812</v>
      </c>
      <c r="CG22" s="544">
        <f>'Schedule 3B_Income_Eastern'!CG22+'Schedule 3C_Income_Western'!CG22+'Schedule 3D_Income_The Cape'!CG22</f>
        <v>56623033.508516423</v>
      </c>
      <c r="CH22" s="210">
        <v>5</v>
      </c>
      <c r="CI22" s="544">
        <f>'Schedule 3B_Income_Eastern'!CI22+'Schedule 3C_Income_Western'!CI22+'Schedule 3D_Income_The Cape'!CI22</f>
        <v>199292478.6924881</v>
      </c>
      <c r="CJ22" s="544">
        <f>'Schedule 3B_Income_Eastern'!CJ22+'Schedule 3C_Income_Western'!CJ22+'Schedule 3D_Income_The Cape'!CJ22</f>
        <v>199055251.13265568</v>
      </c>
      <c r="CK22" s="544">
        <f>'Schedule 3B_Income_Eastern'!CK22+'Schedule 3C_Income_Western'!CK22+'Schedule 3D_Income_The Cape'!CK22</f>
        <v>200854023.68588555</v>
      </c>
      <c r="CL22" s="544">
        <f>'Schedule 3B_Income_Eastern'!CL22+'Schedule 3C_Income_Western'!CL22+'Schedule 3D_Income_The Cape'!CL22</f>
        <v>202321419.55897093</v>
      </c>
      <c r="CM22" s="372">
        <f t="shared" si="0"/>
        <v>801523173.07000029</v>
      </c>
      <c r="CN22" s="544">
        <f>'Schedule 3B_Income_Eastern'!CN22+'Schedule 3C_Income_Western'!CN22+'Schedule 3D_Income_The Cape'!CN22</f>
        <v>224896370.77964863</v>
      </c>
      <c r="CO22" s="544">
        <f>'Schedule 3B_Income_Eastern'!CO22+'Schedule 3C_Income_Western'!CO22+'Schedule 3D_Income_The Cape'!CO22</f>
        <v>214750485.25987774</v>
      </c>
      <c r="CP22" s="544">
        <f>'Schedule 3B_Income_Eastern'!CP22+'Schedule 3C_Income_Western'!CP22+'Schedule 3D_Income_The Cape'!CP22</f>
        <v>210922501.68380624</v>
      </c>
      <c r="CQ22" s="544">
        <f>'Schedule 3B_Income_Eastern'!CQ22+'Schedule 3C_Income_Western'!CQ22+'Schedule 3D_Income_The Cape'!CQ22</f>
        <v>206661203.14001569</v>
      </c>
      <c r="CR22" s="372">
        <f t="shared" si="1"/>
        <v>857230560.86334836</v>
      </c>
      <c r="CS22" s="544">
        <f>'Schedule 3B_Income_Eastern'!CS22+'Schedule 3C_Income_Western'!CS22+'Schedule 3D_Income_The Cape'!CS22</f>
        <v>424188849.47213668</v>
      </c>
      <c r="CT22" s="544">
        <f>'Schedule 3B_Income_Eastern'!CT22+'Schedule 3C_Income_Western'!CT22+'Schedule 3D_Income_The Cape'!CT22</f>
        <v>413805736.39253342</v>
      </c>
      <c r="CU22" s="544">
        <f>'Schedule 3B_Income_Eastern'!CU22+'Schedule 3C_Income_Western'!CU22+'Schedule 3D_Income_The Cape'!CU22</f>
        <v>411776525.36969179</v>
      </c>
      <c r="CV22" s="544">
        <f>'Schedule 3B_Income_Eastern'!CV22+'Schedule 3C_Income_Western'!CV22+'Schedule 3D_Income_The Cape'!CV22</f>
        <v>408982622.69898665</v>
      </c>
      <c r="CW22" s="372">
        <f t="shared" si="2"/>
        <v>1658753733.9333487</v>
      </c>
    </row>
    <row r="23" spans="1:101"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1"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1"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1"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1"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1" ht="15.75" customHeight="1">
      <c r="A28" s="79" t="s">
        <v>212</v>
      </c>
      <c r="B28" s="210">
        <v>10</v>
      </c>
      <c r="C28" s="544">
        <f>'Schedule 3B_Income_Eastern'!C28+'Schedule 3C_Income_Western'!C28+'Schedule 3D_Income_The Cape'!C28</f>
        <v>0</v>
      </c>
      <c r="D28" s="544">
        <f>'Schedule 3B_Income_Eastern'!D28+'Schedule 3C_Income_Western'!D28+'Schedule 3D_Income_The Cape'!D28</f>
        <v>0</v>
      </c>
      <c r="E28" s="544">
        <f>'Schedule 3B_Income_Eastern'!E28+'Schedule 3C_Income_Western'!E28+'Schedule 3D_Income_The Cape'!E28</f>
        <v>0</v>
      </c>
      <c r="F28" s="544">
        <f>'Schedule 3B_Income_Eastern'!F28+'Schedule 3C_Income_Western'!F28+'Schedule 3D_Income_The Cape'!F28</f>
        <v>0</v>
      </c>
      <c r="G28" s="544">
        <f>'Schedule 3B_Income_Eastern'!G28+'Schedule 3C_Income_Western'!G28+'Schedule 3D_Income_The Cape'!G28</f>
        <v>0</v>
      </c>
      <c r="H28" s="544">
        <f>'Schedule 3B_Income_Eastern'!H28+'Schedule 3C_Income_Western'!H28+'Schedule 3D_Income_The Cape'!H28</f>
        <v>0</v>
      </c>
      <c r="I28" s="544">
        <f>'Schedule 3B_Income_Eastern'!I28+'Schedule 3C_Income_Western'!I28+'Schedule 3D_Income_The Cape'!I28</f>
        <v>0</v>
      </c>
      <c r="J28" s="544">
        <f>'Schedule 3B_Income_Eastern'!J28+'Schedule 3C_Income_Western'!J28+'Schedule 3D_Income_The Cape'!J28</f>
        <v>0</v>
      </c>
      <c r="K28" s="544">
        <f>'Schedule 3B_Income_Eastern'!K28+'Schedule 3C_Income_Western'!K28+'Schedule 3D_Income_The Cape'!K28</f>
        <v>0</v>
      </c>
      <c r="L28" s="544">
        <f>'Schedule 3B_Income_Eastern'!L28+'Schedule 3C_Income_Western'!L28+'Schedule 3D_Income_The Cape'!L28</f>
        <v>0</v>
      </c>
      <c r="M28" s="544">
        <f>'Schedule 3B_Income_Eastern'!M28+'Schedule 3C_Income_Western'!M28+'Schedule 3D_Income_The Cape'!M28</f>
        <v>0</v>
      </c>
      <c r="N28" s="210">
        <v>10</v>
      </c>
      <c r="O28" s="544">
        <f>'Schedule 3B_Income_Eastern'!O28+'Schedule 3C_Income_Western'!O28+'Schedule 3D_Income_The Cape'!O28</f>
        <v>0</v>
      </c>
      <c r="P28" s="544">
        <f>'Schedule 3B_Income_Eastern'!P28+'Schedule 3C_Income_Western'!P28+'Schedule 3D_Income_The Cape'!P28</f>
        <v>0</v>
      </c>
      <c r="Q28" s="544">
        <f>'Schedule 3B_Income_Eastern'!Q28+'Schedule 3C_Income_Western'!Q28+'Schedule 3D_Income_The Cape'!Q28</f>
        <v>0</v>
      </c>
      <c r="R28" s="544">
        <f>'Schedule 3B_Income_Eastern'!R28+'Schedule 3C_Income_Western'!R28+'Schedule 3D_Income_The Cape'!R28</f>
        <v>0</v>
      </c>
      <c r="S28" s="544">
        <f>'Schedule 3B_Income_Eastern'!S28+'Schedule 3C_Income_Western'!S28+'Schedule 3D_Income_The Cape'!S28</f>
        <v>0</v>
      </c>
      <c r="T28" s="544">
        <f>'Schedule 3B_Income_Eastern'!T28+'Schedule 3C_Income_Western'!T28+'Schedule 3D_Income_The Cape'!T28</f>
        <v>0</v>
      </c>
      <c r="U28" s="544">
        <f>'Schedule 3B_Income_Eastern'!U28+'Schedule 3C_Income_Western'!U28+'Schedule 3D_Income_The Cape'!U28</f>
        <v>0</v>
      </c>
      <c r="V28" s="544">
        <f>'Schedule 3B_Income_Eastern'!V28+'Schedule 3C_Income_Western'!V28+'Schedule 3D_Income_The Cape'!V28</f>
        <v>0</v>
      </c>
      <c r="W28" s="544">
        <f>'Schedule 3B_Income_Eastern'!W28+'Schedule 3C_Income_Western'!W28+'Schedule 3D_Income_The Cape'!W28</f>
        <v>0</v>
      </c>
      <c r="X28" s="544">
        <f>'Schedule 3B_Income_Eastern'!X28+'Schedule 3C_Income_Western'!X28+'Schedule 3D_Income_The Cape'!X28</f>
        <v>0</v>
      </c>
      <c r="Y28" s="544">
        <f>'Schedule 3B_Income_Eastern'!Y28+'Schedule 3C_Income_Western'!Y28+'Schedule 3D_Income_The Cape'!Y28</f>
        <v>0</v>
      </c>
      <c r="Z28" s="210">
        <v>10</v>
      </c>
      <c r="AA28" s="544">
        <f>'Schedule 3B_Income_Eastern'!AA28+'Schedule 3C_Income_Western'!AA28+'Schedule 3D_Income_The Cape'!AA28</f>
        <v>0</v>
      </c>
      <c r="AB28" s="544">
        <f>'Schedule 3B_Income_Eastern'!AB28+'Schedule 3C_Income_Western'!AB28+'Schedule 3D_Income_The Cape'!AB28</f>
        <v>0</v>
      </c>
      <c r="AC28" s="544">
        <f>'Schedule 3B_Income_Eastern'!AC28+'Schedule 3C_Income_Western'!AC28+'Schedule 3D_Income_The Cape'!AC28</f>
        <v>0</v>
      </c>
      <c r="AD28" s="544">
        <f>'Schedule 3B_Income_Eastern'!AD28+'Schedule 3C_Income_Western'!AD28+'Schedule 3D_Income_The Cape'!AD28</f>
        <v>0</v>
      </c>
      <c r="AE28" s="544">
        <f>'Schedule 3B_Income_Eastern'!AE28+'Schedule 3C_Income_Western'!AE28+'Schedule 3D_Income_The Cape'!AE28</f>
        <v>0</v>
      </c>
      <c r="AF28" s="544">
        <f>'Schedule 3B_Income_Eastern'!AF28+'Schedule 3C_Income_Western'!AF28+'Schedule 3D_Income_The Cape'!AF28</f>
        <v>0</v>
      </c>
      <c r="AG28" s="544">
        <f>'Schedule 3B_Income_Eastern'!AG28+'Schedule 3C_Income_Western'!AG28+'Schedule 3D_Income_The Cape'!AG28</f>
        <v>0</v>
      </c>
      <c r="AH28" s="544">
        <f>'Schedule 3B_Income_Eastern'!AH28+'Schedule 3C_Income_Western'!AH28+'Schedule 3D_Income_The Cape'!AH28</f>
        <v>0</v>
      </c>
      <c r="AI28" s="544">
        <f>'Schedule 3B_Income_Eastern'!AI28+'Schedule 3C_Income_Western'!AI28+'Schedule 3D_Income_The Cape'!AI28</f>
        <v>0</v>
      </c>
      <c r="AJ28" s="544">
        <f>'Schedule 3B_Income_Eastern'!AJ28+'Schedule 3C_Income_Western'!AJ28+'Schedule 3D_Income_The Cape'!AJ28</f>
        <v>0</v>
      </c>
      <c r="AK28" s="544">
        <f>'Schedule 3B_Income_Eastern'!AK28+'Schedule 3C_Income_Western'!AK28+'Schedule 3D_Income_The Cape'!AK28</f>
        <v>0</v>
      </c>
      <c r="AL28" s="210">
        <v>10</v>
      </c>
      <c r="AM28" s="544">
        <f>'Schedule 3B_Income_Eastern'!AM28+'Schedule 3C_Income_Western'!AM28+'Schedule 3D_Income_The Cape'!AM28</f>
        <v>0</v>
      </c>
      <c r="AN28" s="544">
        <f>'Schedule 3B_Income_Eastern'!AN28+'Schedule 3C_Income_Western'!AN28+'Schedule 3D_Income_The Cape'!AN28</f>
        <v>0</v>
      </c>
      <c r="AO28" s="544">
        <f>'Schedule 3B_Income_Eastern'!AO28+'Schedule 3C_Income_Western'!AO28+'Schedule 3D_Income_The Cape'!AO28</f>
        <v>0</v>
      </c>
      <c r="AP28" s="544">
        <f>'Schedule 3B_Income_Eastern'!AP28+'Schedule 3C_Income_Western'!AP28+'Schedule 3D_Income_The Cape'!AP28</f>
        <v>0</v>
      </c>
      <c r="AQ28" s="544">
        <f>'Schedule 3B_Income_Eastern'!AQ28+'Schedule 3C_Income_Western'!AQ28+'Schedule 3D_Income_The Cape'!AQ28</f>
        <v>0</v>
      </c>
      <c r="AR28" s="544">
        <f>'Schedule 3B_Income_Eastern'!AR28+'Schedule 3C_Income_Western'!AR28+'Schedule 3D_Income_The Cape'!AR28</f>
        <v>0</v>
      </c>
      <c r="AS28" s="544">
        <f>'Schedule 3B_Income_Eastern'!AS28+'Schedule 3C_Income_Western'!AS28+'Schedule 3D_Income_The Cape'!AS28</f>
        <v>0</v>
      </c>
      <c r="AT28" s="544">
        <f>'Schedule 3B_Income_Eastern'!AT28+'Schedule 3C_Income_Western'!AT28+'Schedule 3D_Income_The Cape'!AT28</f>
        <v>0</v>
      </c>
      <c r="AU28" s="544">
        <f>'Schedule 3B_Income_Eastern'!AU28+'Schedule 3C_Income_Western'!AU28+'Schedule 3D_Income_The Cape'!AU28</f>
        <v>0</v>
      </c>
      <c r="AV28" s="544">
        <f>'Schedule 3B_Income_Eastern'!AV28+'Schedule 3C_Income_Western'!AV28+'Schedule 3D_Income_The Cape'!AV28</f>
        <v>0</v>
      </c>
      <c r="AW28" s="544">
        <f>'Schedule 3B_Income_Eastern'!AW28+'Schedule 3C_Income_Western'!AW28+'Schedule 3D_Income_The Cape'!AW28</f>
        <v>0</v>
      </c>
      <c r="AX28" s="210">
        <v>10</v>
      </c>
      <c r="AY28" s="544">
        <f>'Schedule 3B_Income_Eastern'!AY28+'Schedule 3C_Income_Western'!AY28+'Schedule 3D_Income_The Cape'!AY28</f>
        <v>0</v>
      </c>
      <c r="AZ28" s="544">
        <f>'Schedule 3B_Income_Eastern'!AZ28+'Schedule 3C_Income_Western'!AZ28+'Schedule 3D_Income_The Cape'!AZ28</f>
        <v>0</v>
      </c>
      <c r="BA28" s="544">
        <f>'Schedule 3B_Income_Eastern'!BA28+'Schedule 3C_Income_Western'!BA28+'Schedule 3D_Income_The Cape'!BA28</f>
        <v>0</v>
      </c>
      <c r="BB28" s="544">
        <f>'Schedule 3B_Income_Eastern'!BB28+'Schedule 3C_Income_Western'!BB28+'Schedule 3D_Income_The Cape'!BB28</f>
        <v>0</v>
      </c>
      <c r="BC28" s="544">
        <f>'Schedule 3B_Income_Eastern'!BC28+'Schedule 3C_Income_Western'!BC28+'Schedule 3D_Income_The Cape'!BC28</f>
        <v>0</v>
      </c>
      <c r="BD28" s="544">
        <f>'Schedule 3B_Income_Eastern'!BD28+'Schedule 3C_Income_Western'!BD28+'Schedule 3D_Income_The Cape'!BD28</f>
        <v>0</v>
      </c>
      <c r="BE28" s="544">
        <f>'Schedule 3B_Income_Eastern'!BE28+'Schedule 3C_Income_Western'!BE28+'Schedule 3D_Income_The Cape'!BE28</f>
        <v>0</v>
      </c>
      <c r="BF28" s="544">
        <f>'Schedule 3B_Income_Eastern'!BF28+'Schedule 3C_Income_Western'!BF28+'Schedule 3D_Income_The Cape'!BF28</f>
        <v>0</v>
      </c>
      <c r="BG28" s="544">
        <f>'Schedule 3B_Income_Eastern'!BG28+'Schedule 3C_Income_Western'!BG28+'Schedule 3D_Income_The Cape'!BG28</f>
        <v>0</v>
      </c>
      <c r="BH28" s="544">
        <f>'Schedule 3B_Income_Eastern'!BH28+'Schedule 3C_Income_Western'!BH28+'Schedule 3D_Income_The Cape'!BH28</f>
        <v>0</v>
      </c>
      <c r="BI28" s="544">
        <f>'Schedule 3B_Income_Eastern'!BI28+'Schedule 3C_Income_Western'!BI28+'Schedule 3D_Income_The Cape'!BI28</f>
        <v>0</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0</v>
      </c>
      <c r="BX28" s="544">
        <f>'Schedule 3B_Income_Eastern'!BX28+'Schedule 3C_Income_Western'!BX28+'Schedule 3D_Income_The Cape'!BX28</f>
        <v>0</v>
      </c>
      <c r="BY28" s="544">
        <f>'Schedule 3B_Income_Eastern'!BY28+'Schedule 3C_Income_Western'!BY28+'Schedule 3D_Income_The Cape'!BY28</f>
        <v>0</v>
      </c>
      <c r="BZ28" s="544">
        <f>'Schedule 3B_Income_Eastern'!BZ28+'Schedule 3C_Income_Western'!BZ28+'Schedule 3D_Income_The Cape'!BZ28</f>
        <v>0</v>
      </c>
      <c r="CA28" s="544">
        <f>'Schedule 3B_Income_Eastern'!CA28+'Schedule 3C_Income_Western'!CA28+'Schedule 3D_Income_The Cape'!CA28</f>
        <v>0</v>
      </c>
      <c r="CB28" s="544">
        <f>'Schedule 3B_Income_Eastern'!CB28+'Schedule 3C_Income_Western'!CB28+'Schedule 3D_Income_The Cape'!CB28</f>
        <v>0</v>
      </c>
      <c r="CC28" s="544">
        <f>'Schedule 3B_Income_Eastern'!CC28+'Schedule 3C_Income_Western'!CC28+'Schedule 3D_Income_The Cape'!CC28</f>
        <v>0</v>
      </c>
      <c r="CD28" s="544">
        <f>'Schedule 3B_Income_Eastern'!CD28+'Schedule 3C_Income_Western'!CD28+'Schedule 3D_Income_The Cape'!CD28</f>
        <v>0</v>
      </c>
      <c r="CE28" s="544">
        <f>'Schedule 3B_Income_Eastern'!CE28+'Schedule 3C_Income_Western'!CE28+'Schedule 3D_Income_The Cape'!CE28</f>
        <v>0</v>
      </c>
      <c r="CF28" s="544">
        <f>'Schedule 3B_Income_Eastern'!CF28+'Schedule 3C_Income_Western'!CF28+'Schedule 3D_Income_The Cape'!CF28</f>
        <v>0</v>
      </c>
      <c r="CG28" s="544">
        <f>'Schedule 3B_Income_Eastern'!CG28+'Schedule 3C_Income_Western'!CG28+'Schedule 3D_Income_The Cape'!CG28</f>
        <v>0</v>
      </c>
      <c r="CH28" s="210">
        <v>10</v>
      </c>
      <c r="CI28" s="544">
        <f>'Schedule 3B_Income_Eastern'!CI28+'Schedule 3C_Income_Western'!CI28+'Schedule 3D_Income_The Cape'!CI28</f>
        <v>0</v>
      </c>
      <c r="CJ28" s="544">
        <f>'Schedule 3B_Income_Eastern'!CJ28+'Schedule 3C_Income_Western'!CJ28+'Schedule 3D_Income_The Cape'!CJ28</f>
        <v>0</v>
      </c>
      <c r="CK28" s="544">
        <f>'Schedule 3B_Income_Eastern'!CK28+'Schedule 3C_Income_Western'!CK28+'Schedule 3D_Income_The Cape'!CK28</f>
        <v>0</v>
      </c>
      <c r="CL28" s="544">
        <f>'Schedule 3B_Income_Eastern'!CL28+'Schedule 3C_Income_Western'!CL28+'Schedule 3D_Income_The Cape'!CL28</f>
        <v>0</v>
      </c>
      <c r="CM28" s="372">
        <f t="shared" si="0"/>
        <v>0</v>
      </c>
      <c r="CN28" s="544">
        <f>'Schedule 3B_Income_Eastern'!CN28+'Schedule 3C_Income_Western'!CN28+'Schedule 3D_Income_The Cape'!CN28</f>
        <v>0</v>
      </c>
      <c r="CO28" s="544">
        <f>'Schedule 3B_Income_Eastern'!CO28+'Schedule 3C_Income_Western'!CO28+'Schedule 3D_Income_The Cape'!CO28</f>
        <v>0</v>
      </c>
      <c r="CP28" s="544">
        <f>'Schedule 3B_Income_Eastern'!CP28+'Schedule 3C_Income_Western'!CP28+'Schedule 3D_Income_The Cape'!CP28</f>
        <v>0</v>
      </c>
      <c r="CQ28" s="544">
        <f>'Schedule 3B_Income_Eastern'!CQ28+'Schedule 3C_Income_Western'!CQ28+'Schedule 3D_Income_The Cape'!CQ28</f>
        <v>0</v>
      </c>
      <c r="CR28" s="372">
        <f t="shared" si="1"/>
        <v>0</v>
      </c>
      <c r="CS28" s="544">
        <f>'Schedule 3B_Income_Eastern'!CS28+'Schedule 3C_Income_Western'!CS28+'Schedule 3D_Income_The Cape'!CS28</f>
        <v>0</v>
      </c>
      <c r="CT28" s="544">
        <f>'Schedule 3B_Income_Eastern'!CT28+'Schedule 3C_Income_Western'!CT28+'Schedule 3D_Income_The Cape'!CT28</f>
        <v>0</v>
      </c>
      <c r="CU28" s="544">
        <f>'Schedule 3B_Income_Eastern'!CU28+'Schedule 3C_Income_Western'!CU28+'Schedule 3D_Income_The Cape'!CU28</f>
        <v>0</v>
      </c>
      <c r="CV28" s="544">
        <f>'Schedule 3B_Income_Eastern'!CV28+'Schedule 3C_Income_Western'!CV28+'Schedule 3D_Income_The Cape'!CV28</f>
        <v>0</v>
      </c>
      <c r="CW28" s="372">
        <f t="shared" si="2"/>
        <v>0</v>
      </c>
    </row>
    <row r="29" spans="1:101" ht="15.75" customHeight="1">
      <c r="A29" s="119" t="s">
        <v>214</v>
      </c>
      <c r="B29" s="210">
        <v>11</v>
      </c>
      <c r="C29" s="544">
        <f>'Schedule 3B_Income_Eastern'!C29+'Schedule 3C_Income_Western'!C29+'Schedule 3D_Income_The Cape'!C29</f>
        <v>0</v>
      </c>
      <c r="D29" s="544">
        <f>'Schedule 3B_Income_Eastern'!D29+'Schedule 3C_Income_Western'!D29+'Schedule 3D_Income_The Cape'!D29</f>
        <v>0</v>
      </c>
      <c r="E29" s="544">
        <f>'Schedule 3B_Income_Eastern'!E29+'Schedule 3C_Income_Western'!E29+'Schedule 3D_Income_The Cape'!E29</f>
        <v>0</v>
      </c>
      <c r="F29" s="544">
        <f>'Schedule 3B_Income_Eastern'!F29+'Schedule 3C_Income_Western'!F29+'Schedule 3D_Income_The Cape'!F29</f>
        <v>0</v>
      </c>
      <c r="G29" s="544">
        <f>'Schedule 3B_Income_Eastern'!G29+'Schedule 3C_Income_Western'!G29+'Schedule 3D_Income_The Cape'!G29</f>
        <v>0</v>
      </c>
      <c r="H29" s="544">
        <f>'Schedule 3B_Income_Eastern'!H29+'Schedule 3C_Income_Western'!H29+'Schedule 3D_Income_The Cape'!H29</f>
        <v>0</v>
      </c>
      <c r="I29" s="544">
        <f>'Schedule 3B_Income_Eastern'!I29+'Schedule 3C_Income_Western'!I29+'Schedule 3D_Income_The Cape'!I29</f>
        <v>0</v>
      </c>
      <c r="J29" s="544">
        <f>'Schedule 3B_Income_Eastern'!J29+'Schedule 3C_Income_Western'!J29+'Schedule 3D_Income_The Cape'!J29</f>
        <v>0</v>
      </c>
      <c r="K29" s="544">
        <f>'Schedule 3B_Income_Eastern'!K29+'Schedule 3C_Income_Western'!K29+'Schedule 3D_Income_The Cape'!K29</f>
        <v>0</v>
      </c>
      <c r="L29" s="544">
        <f>'Schedule 3B_Income_Eastern'!L29+'Schedule 3C_Income_Western'!L29+'Schedule 3D_Income_The Cape'!L29</f>
        <v>0</v>
      </c>
      <c r="M29" s="544">
        <f>'Schedule 3B_Income_Eastern'!M29+'Schedule 3C_Income_Western'!M29+'Schedule 3D_Income_The Cape'!M29</f>
        <v>0</v>
      </c>
      <c r="N29" s="210">
        <v>11</v>
      </c>
      <c r="O29" s="544">
        <f>'Schedule 3B_Income_Eastern'!O29+'Schedule 3C_Income_Western'!O29+'Schedule 3D_Income_The Cape'!O29</f>
        <v>0</v>
      </c>
      <c r="P29" s="544">
        <f>'Schedule 3B_Income_Eastern'!P29+'Schedule 3C_Income_Western'!P29+'Schedule 3D_Income_The Cape'!P29</f>
        <v>0</v>
      </c>
      <c r="Q29" s="544">
        <f>'Schedule 3B_Income_Eastern'!Q29+'Schedule 3C_Income_Western'!Q29+'Schedule 3D_Income_The Cape'!Q29</f>
        <v>0</v>
      </c>
      <c r="R29" s="544">
        <f>'Schedule 3B_Income_Eastern'!R29+'Schedule 3C_Income_Western'!R29+'Schedule 3D_Income_The Cape'!R29</f>
        <v>0</v>
      </c>
      <c r="S29" s="544">
        <f>'Schedule 3B_Income_Eastern'!S29+'Schedule 3C_Income_Western'!S29+'Schedule 3D_Income_The Cape'!S29</f>
        <v>0</v>
      </c>
      <c r="T29" s="544">
        <f>'Schedule 3B_Income_Eastern'!T29+'Schedule 3C_Income_Western'!T29+'Schedule 3D_Income_The Cape'!T29</f>
        <v>0</v>
      </c>
      <c r="U29" s="544">
        <f>'Schedule 3B_Income_Eastern'!U29+'Schedule 3C_Income_Western'!U29+'Schedule 3D_Income_The Cape'!U29</f>
        <v>0</v>
      </c>
      <c r="V29" s="544">
        <f>'Schedule 3B_Income_Eastern'!V29+'Schedule 3C_Income_Western'!V29+'Schedule 3D_Income_The Cape'!V29</f>
        <v>0</v>
      </c>
      <c r="W29" s="544">
        <f>'Schedule 3B_Income_Eastern'!W29+'Schedule 3C_Income_Western'!W29+'Schedule 3D_Income_The Cape'!W29</f>
        <v>0</v>
      </c>
      <c r="X29" s="544">
        <f>'Schedule 3B_Income_Eastern'!X29+'Schedule 3C_Income_Western'!X29+'Schedule 3D_Income_The Cape'!X29</f>
        <v>0</v>
      </c>
      <c r="Y29" s="544">
        <f>'Schedule 3B_Income_Eastern'!Y29+'Schedule 3C_Income_Western'!Y29+'Schedule 3D_Income_The Cape'!Y29</f>
        <v>0</v>
      </c>
      <c r="Z29" s="210">
        <v>11</v>
      </c>
      <c r="AA29" s="544">
        <f>'Schedule 3B_Income_Eastern'!AA29+'Schedule 3C_Income_Western'!AA29+'Schedule 3D_Income_The Cape'!AA29</f>
        <v>0</v>
      </c>
      <c r="AB29" s="544">
        <f>'Schedule 3B_Income_Eastern'!AB29+'Schedule 3C_Income_Western'!AB29+'Schedule 3D_Income_The Cape'!AB29</f>
        <v>0</v>
      </c>
      <c r="AC29" s="544">
        <f>'Schedule 3B_Income_Eastern'!AC29+'Schedule 3C_Income_Western'!AC29+'Schedule 3D_Income_The Cape'!AC29</f>
        <v>0</v>
      </c>
      <c r="AD29" s="544">
        <f>'Schedule 3B_Income_Eastern'!AD29+'Schedule 3C_Income_Western'!AD29+'Schedule 3D_Income_The Cape'!AD29</f>
        <v>0</v>
      </c>
      <c r="AE29" s="544">
        <f>'Schedule 3B_Income_Eastern'!AE29+'Schedule 3C_Income_Western'!AE29+'Schedule 3D_Income_The Cape'!AE29</f>
        <v>0</v>
      </c>
      <c r="AF29" s="544">
        <f>'Schedule 3B_Income_Eastern'!AF29+'Schedule 3C_Income_Western'!AF29+'Schedule 3D_Income_The Cape'!AF29</f>
        <v>0</v>
      </c>
      <c r="AG29" s="544">
        <f>'Schedule 3B_Income_Eastern'!AG29+'Schedule 3C_Income_Western'!AG29+'Schedule 3D_Income_The Cape'!AG29</f>
        <v>0</v>
      </c>
      <c r="AH29" s="544">
        <f>'Schedule 3B_Income_Eastern'!AH29+'Schedule 3C_Income_Western'!AH29+'Schedule 3D_Income_The Cape'!AH29</f>
        <v>0</v>
      </c>
      <c r="AI29" s="544">
        <f>'Schedule 3B_Income_Eastern'!AI29+'Schedule 3C_Income_Western'!AI29+'Schedule 3D_Income_The Cape'!AI29</f>
        <v>0</v>
      </c>
      <c r="AJ29" s="544">
        <f>'Schedule 3B_Income_Eastern'!AJ29+'Schedule 3C_Income_Western'!AJ29+'Schedule 3D_Income_The Cape'!AJ29</f>
        <v>0</v>
      </c>
      <c r="AK29" s="544">
        <f>'Schedule 3B_Income_Eastern'!AK29+'Schedule 3C_Income_Western'!AK29+'Schedule 3D_Income_The Cape'!AK29</f>
        <v>0</v>
      </c>
      <c r="AL29" s="210">
        <v>11</v>
      </c>
      <c r="AM29" s="544">
        <f>'Schedule 3B_Income_Eastern'!AM29+'Schedule 3C_Income_Western'!AM29+'Schedule 3D_Income_The Cape'!AM29</f>
        <v>0</v>
      </c>
      <c r="AN29" s="544">
        <f>'Schedule 3B_Income_Eastern'!AN29+'Schedule 3C_Income_Western'!AN29+'Schedule 3D_Income_The Cape'!AN29</f>
        <v>0</v>
      </c>
      <c r="AO29" s="544">
        <f>'Schedule 3B_Income_Eastern'!AO29+'Schedule 3C_Income_Western'!AO29+'Schedule 3D_Income_The Cape'!AO29</f>
        <v>0</v>
      </c>
      <c r="AP29" s="544">
        <f>'Schedule 3B_Income_Eastern'!AP29+'Schedule 3C_Income_Western'!AP29+'Schedule 3D_Income_The Cape'!AP29</f>
        <v>0</v>
      </c>
      <c r="AQ29" s="544">
        <f>'Schedule 3B_Income_Eastern'!AQ29+'Schedule 3C_Income_Western'!AQ29+'Schedule 3D_Income_The Cape'!AQ29</f>
        <v>0</v>
      </c>
      <c r="AR29" s="544">
        <f>'Schedule 3B_Income_Eastern'!AR29+'Schedule 3C_Income_Western'!AR29+'Schedule 3D_Income_The Cape'!AR29</f>
        <v>0</v>
      </c>
      <c r="AS29" s="544">
        <f>'Schedule 3B_Income_Eastern'!AS29+'Schedule 3C_Income_Western'!AS29+'Schedule 3D_Income_The Cape'!AS29</f>
        <v>0</v>
      </c>
      <c r="AT29" s="544">
        <f>'Schedule 3B_Income_Eastern'!AT29+'Schedule 3C_Income_Western'!AT29+'Schedule 3D_Income_The Cape'!AT29</f>
        <v>0</v>
      </c>
      <c r="AU29" s="544">
        <f>'Schedule 3B_Income_Eastern'!AU29+'Schedule 3C_Income_Western'!AU29+'Schedule 3D_Income_The Cape'!AU29</f>
        <v>0</v>
      </c>
      <c r="AV29" s="544">
        <f>'Schedule 3B_Income_Eastern'!AV29+'Schedule 3C_Income_Western'!AV29+'Schedule 3D_Income_The Cape'!AV29</f>
        <v>0</v>
      </c>
      <c r="AW29" s="544">
        <f>'Schedule 3B_Income_Eastern'!AW29+'Schedule 3C_Income_Western'!AW29+'Schedule 3D_Income_The Cape'!AW29</f>
        <v>0</v>
      </c>
      <c r="AX29" s="210">
        <v>11</v>
      </c>
      <c r="AY29" s="544">
        <f>'Schedule 3B_Income_Eastern'!AY29+'Schedule 3C_Income_Western'!AY29+'Schedule 3D_Income_The Cape'!AY29</f>
        <v>0</v>
      </c>
      <c r="AZ29" s="544">
        <f>'Schedule 3B_Income_Eastern'!AZ29+'Schedule 3C_Income_Western'!AZ29+'Schedule 3D_Income_The Cape'!AZ29</f>
        <v>0</v>
      </c>
      <c r="BA29" s="544">
        <f>'Schedule 3B_Income_Eastern'!BA29+'Schedule 3C_Income_Western'!BA29+'Schedule 3D_Income_The Cape'!BA29</f>
        <v>0</v>
      </c>
      <c r="BB29" s="544">
        <f>'Schedule 3B_Income_Eastern'!BB29+'Schedule 3C_Income_Western'!BB29+'Schedule 3D_Income_The Cape'!BB29</f>
        <v>0</v>
      </c>
      <c r="BC29" s="544">
        <f>'Schedule 3B_Income_Eastern'!BC29+'Schedule 3C_Income_Western'!BC29+'Schedule 3D_Income_The Cape'!BC29</f>
        <v>0</v>
      </c>
      <c r="BD29" s="544">
        <f>'Schedule 3B_Income_Eastern'!BD29+'Schedule 3C_Income_Western'!BD29+'Schedule 3D_Income_The Cape'!BD29</f>
        <v>0</v>
      </c>
      <c r="BE29" s="544">
        <f>'Schedule 3B_Income_Eastern'!BE29+'Schedule 3C_Income_Western'!BE29+'Schedule 3D_Income_The Cape'!BE29</f>
        <v>0</v>
      </c>
      <c r="BF29" s="544">
        <f>'Schedule 3B_Income_Eastern'!BF29+'Schedule 3C_Income_Western'!BF29+'Schedule 3D_Income_The Cape'!BF29</f>
        <v>0</v>
      </c>
      <c r="BG29" s="544">
        <f>'Schedule 3B_Income_Eastern'!BG29+'Schedule 3C_Income_Western'!BG29+'Schedule 3D_Income_The Cape'!BG29</f>
        <v>0</v>
      </c>
      <c r="BH29" s="544">
        <f>'Schedule 3B_Income_Eastern'!BH29+'Schedule 3C_Income_Western'!BH29+'Schedule 3D_Income_The Cape'!BH29</f>
        <v>0</v>
      </c>
      <c r="BI29" s="544">
        <f>'Schedule 3B_Income_Eastern'!BI29+'Schedule 3C_Income_Western'!BI29+'Schedule 3D_Income_The Cape'!BI29</f>
        <v>0</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0</v>
      </c>
      <c r="BX29" s="544">
        <f>'Schedule 3B_Income_Eastern'!BX29+'Schedule 3C_Income_Western'!BX29+'Schedule 3D_Income_The Cape'!BX29</f>
        <v>0</v>
      </c>
      <c r="BY29" s="544">
        <f>'Schedule 3B_Income_Eastern'!BY29+'Schedule 3C_Income_Western'!BY29+'Schedule 3D_Income_The Cape'!BY29</f>
        <v>0</v>
      </c>
      <c r="BZ29" s="544">
        <f>'Schedule 3B_Income_Eastern'!BZ29+'Schedule 3C_Income_Western'!BZ29+'Schedule 3D_Income_The Cape'!BZ29</f>
        <v>0</v>
      </c>
      <c r="CA29" s="544">
        <f>'Schedule 3B_Income_Eastern'!CA29+'Schedule 3C_Income_Western'!CA29+'Schedule 3D_Income_The Cape'!CA29</f>
        <v>0</v>
      </c>
      <c r="CB29" s="544">
        <f>'Schedule 3B_Income_Eastern'!CB29+'Schedule 3C_Income_Western'!CB29+'Schedule 3D_Income_The Cape'!CB29</f>
        <v>0</v>
      </c>
      <c r="CC29" s="544">
        <f>'Schedule 3B_Income_Eastern'!CC29+'Schedule 3C_Income_Western'!CC29+'Schedule 3D_Income_The Cape'!CC29</f>
        <v>0</v>
      </c>
      <c r="CD29" s="544">
        <f>'Schedule 3B_Income_Eastern'!CD29+'Schedule 3C_Income_Western'!CD29+'Schedule 3D_Income_The Cape'!CD29</f>
        <v>0</v>
      </c>
      <c r="CE29" s="544">
        <f>'Schedule 3B_Income_Eastern'!CE29+'Schedule 3C_Income_Western'!CE29+'Schedule 3D_Income_The Cape'!CE29</f>
        <v>0</v>
      </c>
      <c r="CF29" s="544">
        <f>'Schedule 3B_Income_Eastern'!CF29+'Schedule 3C_Income_Western'!CF29+'Schedule 3D_Income_The Cape'!CF29</f>
        <v>0</v>
      </c>
      <c r="CG29" s="544">
        <f>'Schedule 3B_Income_Eastern'!CG29+'Schedule 3C_Income_Western'!CG29+'Schedule 3D_Income_The Cape'!CG29</f>
        <v>0</v>
      </c>
      <c r="CH29" s="210">
        <v>11</v>
      </c>
      <c r="CI29" s="544">
        <f>'Schedule 3B_Income_Eastern'!CI29+'Schedule 3C_Income_Western'!CI29+'Schedule 3D_Income_The Cape'!CI29</f>
        <v>0</v>
      </c>
      <c r="CJ29" s="544">
        <f>'Schedule 3B_Income_Eastern'!CJ29+'Schedule 3C_Income_Western'!CJ29+'Schedule 3D_Income_The Cape'!CJ29</f>
        <v>0</v>
      </c>
      <c r="CK29" s="544">
        <f>'Schedule 3B_Income_Eastern'!CK29+'Schedule 3C_Income_Western'!CK29+'Schedule 3D_Income_The Cape'!CK29</f>
        <v>0</v>
      </c>
      <c r="CL29" s="544">
        <f>'Schedule 3B_Income_Eastern'!CL29+'Schedule 3C_Income_Western'!CL29+'Schedule 3D_Income_The Cape'!CL29</f>
        <v>0</v>
      </c>
      <c r="CM29" s="372">
        <f t="shared" si="0"/>
        <v>0</v>
      </c>
      <c r="CN29" s="544">
        <f>'Schedule 3B_Income_Eastern'!CN29+'Schedule 3C_Income_Western'!CN29+'Schedule 3D_Income_The Cape'!CN29</f>
        <v>0</v>
      </c>
      <c r="CO29" s="544">
        <f>'Schedule 3B_Income_Eastern'!CO29+'Schedule 3C_Income_Western'!CO29+'Schedule 3D_Income_The Cape'!CO29</f>
        <v>0</v>
      </c>
      <c r="CP29" s="544">
        <f>'Schedule 3B_Income_Eastern'!CP29+'Schedule 3C_Income_Western'!CP29+'Schedule 3D_Income_The Cape'!CP29</f>
        <v>0</v>
      </c>
      <c r="CQ29" s="544">
        <f>'Schedule 3B_Income_Eastern'!CQ29+'Schedule 3C_Income_Western'!CQ29+'Schedule 3D_Income_The Cape'!CQ29</f>
        <v>0</v>
      </c>
      <c r="CR29" s="372">
        <f t="shared" si="1"/>
        <v>0</v>
      </c>
      <c r="CS29" s="544">
        <f>'Schedule 3B_Income_Eastern'!CS29+'Schedule 3C_Income_Western'!CS29+'Schedule 3D_Income_The Cape'!CS29</f>
        <v>0</v>
      </c>
      <c r="CT29" s="544">
        <f>'Schedule 3B_Income_Eastern'!CT29+'Schedule 3C_Income_Western'!CT29+'Schedule 3D_Income_The Cape'!CT29</f>
        <v>0</v>
      </c>
      <c r="CU29" s="544">
        <f>'Schedule 3B_Income_Eastern'!CU29+'Schedule 3C_Income_Western'!CU29+'Schedule 3D_Income_The Cape'!CU29</f>
        <v>0</v>
      </c>
      <c r="CV29" s="544">
        <f>'Schedule 3B_Income_Eastern'!CV29+'Schedule 3C_Income_Western'!CV29+'Schedule 3D_Income_The Cape'!CV29</f>
        <v>0</v>
      </c>
      <c r="CW29" s="372">
        <f t="shared" si="2"/>
        <v>0</v>
      </c>
    </row>
    <row r="30" spans="1:101"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1" s="288" customFormat="1" ht="15.75" customHeight="1">
      <c r="A31" s="16" t="s">
        <v>1385</v>
      </c>
      <c r="B31" s="210">
        <v>12</v>
      </c>
      <c r="C31" s="198">
        <f t="shared" ref="C31:M31" si="3">C22+C29</f>
        <v>4889534.1722974721</v>
      </c>
      <c r="D31" s="198">
        <f t="shared" si="3"/>
        <v>4062307.9832156771</v>
      </c>
      <c r="E31" s="198">
        <f t="shared" si="3"/>
        <v>3718484.7617309177</v>
      </c>
      <c r="F31" s="198">
        <f t="shared" si="3"/>
        <v>3392464.2455211706</v>
      </c>
      <c r="G31" s="203">
        <f t="shared" si="3"/>
        <v>16062791.162765238</v>
      </c>
      <c r="H31" s="200">
        <f t="shared" si="3"/>
        <v>28330370.185617097</v>
      </c>
      <c r="I31" s="198">
        <f t="shared" si="3"/>
        <v>22172224.065616317</v>
      </c>
      <c r="J31" s="198">
        <f t="shared" si="3"/>
        <v>19438809.218087994</v>
      </c>
      <c r="K31" s="198">
        <f t="shared" si="3"/>
        <v>16921920.478297826</v>
      </c>
      <c r="L31" s="201">
        <f t="shared" si="3"/>
        <v>86863323.94761923</v>
      </c>
      <c r="M31" s="200">
        <f t="shared" si="3"/>
        <v>102926115.11038448</v>
      </c>
      <c r="N31" s="210">
        <v>12</v>
      </c>
      <c r="O31" s="198">
        <f t="shared" ref="O31:Y31" si="4">O22+O29</f>
        <v>13166865.591110451</v>
      </c>
      <c r="P31" s="198">
        <f t="shared" si="4"/>
        <v>12288655.945300367</v>
      </c>
      <c r="Q31" s="198">
        <f t="shared" si="4"/>
        <v>11540797.244822124</v>
      </c>
      <c r="R31" s="198">
        <f t="shared" si="4"/>
        <v>10850873.002652662</v>
      </c>
      <c r="S31" s="203">
        <f t="shared" si="4"/>
        <v>47847191.783885598</v>
      </c>
      <c r="T31" s="200">
        <f t="shared" si="4"/>
        <v>31034378.533215363</v>
      </c>
      <c r="U31" s="198">
        <f t="shared" si="4"/>
        <v>28761997.554262817</v>
      </c>
      <c r="V31" s="198">
        <f t="shared" si="4"/>
        <v>26566674.718638692</v>
      </c>
      <c r="W31" s="198">
        <f t="shared" si="4"/>
        <v>24431108.102068439</v>
      </c>
      <c r="X31" s="201">
        <f t="shared" si="4"/>
        <v>110794158.90818533</v>
      </c>
      <c r="Y31" s="200">
        <f t="shared" si="4"/>
        <v>158641350.69207093</v>
      </c>
      <c r="Z31" s="210">
        <v>12</v>
      </c>
      <c r="AA31" s="198">
        <f t="shared" ref="AA31:AK31" si="5">AA22+AA29</f>
        <v>3379891.8357041418</v>
      </c>
      <c r="AB31" s="198">
        <f t="shared" si="5"/>
        <v>3109394.3058806793</v>
      </c>
      <c r="AC31" s="198">
        <f t="shared" si="5"/>
        <v>3028876.6615533978</v>
      </c>
      <c r="AD31" s="198">
        <f t="shared" si="5"/>
        <v>2907949.9333149944</v>
      </c>
      <c r="AE31" s="203">
        <f t="shared" si="5"/>
        <v>12426112.736453215</v>
      </c>
      <c r="AF31" s="200">
        <f t="shared" si="5"/>
        <v>5632173.7746986449</v>
      </c>
      <c r="AG31" s="198">
        <f t="shared" si="5"/>
        <v>5127363.6792750424</v>
      </c>
      <c r="AH31" s="198">
        <f t="shared" si="5"/>
        <v>4964027.1077497592</v>
      </c>
      <c r="AI31" s="198">
        <f t="shared" si="5"/>
        <v>4624774.5009746561</v>
      </c>
      <c r="AJ31" s="201">
        <f t="shared" si="5"/>
        <v>20348339.062698103</v>
      </c>
      <c r="AK31" s="200">
        <f t="shared" si="5"/>
        <v>32774451.799151316</v>
      </c>
      <c r="AL31" s="210">
        <v>12</v>
      </c>
      <c r="AM31" s="198">
        <f t="shared" ref="AM31:AW31" si="6">AM22+AM29</f>
        <v>161107814.51108402</v>
      </c>
      <c r="AN31" s="198">
        <f t="shared" si="6"/>
        <v>162792533.07507831</v>
      </c>
      <c r="AO31" s="198">
        <f t="shared" si="6"/>
        <v>165615034.6515913</v>
      </c>
      <c r="AP31" s="198">
        <f t="shared" si="6"/>
        <v>168401417.99856335</v>
      </c>
      <c r="AQ31" s="203">
        <f t="shared" si="6"/>
        <v>657916800.23631716</v>
      </c>
      <c r="AR31" s="200">
        <f t="shared" si="6"/>
        <v>152481160.53516591</v>
      </c>
      <c r="AS31" s="198">
        <f t="shared" si="6"/>
        <v>151229211.41146743</v>
      </c>
      <c r="AT31" s="198">
        <f t="shared" si="6"/>
        <v>152148714.71826515</v>
      </c>
      <c r="AU31" s="198">
        <f t="shared" si="6"/>
        <v>153161601.17426988</v>
      </c>
      <c r="AV31" s="201">
        <f t="shared" si="6"/>
        <v>609020687.83916843</v>
      </c>
      <c r="AW31" s="200">
        <f t="shared" si="6"/>
        <v>1266937488.0754852</v>
      </c>
      <c r="AX31" s="210">
        <v>12</v>
      </c>
      <c r="AY31" s="198">
        <f t="shared" ref="AY31:BI31" si="7">AY22+AY29</f>
        <v>6761127.5325142685</v>
      </c>
      <c r="AZ31" s="198">
        <f t="shared" si="7"/>
        <v>7017557.6591936722</v>
      </c>
      <c r="BA31" s="198">
        <f t="shared" si="7"/>
        <v>7106058.276528812</v>
      </c>
      <c r="BB31" s="198">
        <f t="shared" si="7"/>
        <v>7063808.6513008354</v>
      </c>
      <c r="BC31" s="203">
        <f t="shared" si="7"/>
        <v>27948552.119537584</v>
      </c>
      <c r="BD31" s="200">
        <f t="shared" si="7"/>
        <v>3121006.6943880683</v>
      </c>
      <c r="BE31" s="198">
        <f t="shared" si="7"/>
        <v>3269609.5568843712</v>
      </c>
      <c r="BF31" s="198">
        <f t="shared" si="7"/>
        <v>3308354.0228574388</v>
      </c>
      <c r="BG31" s="198">
        <f t="shared" si="7"/>
        <v>3203772.3540725145</v>
      </c>
      <c r="BH31" s="201">
        <f t="shared" si="7"/>
        <v>12902742.628202394</v>
      </c>
      <c r="BI31" s="200">
        <f t="shared" si="7"/>
        <v>40851294.747739978</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9987245.0497777257</v>
      </c>
      <c r="BX31" s="198">
        <f t="shared" si="9"/>
        <v>9784802.1639869995</v>
      </c>
      <c r="BY31" s="198">
        <f t="shared" si="9"/>
        <v>9844772.0896589644</v>
      </c>
      <c r="BZ31" s="198">
        <f t="shared" si="9"/>
        <v>9704905.7276179194</v>
      </c>
      <c r="CA31" s="203">
        <f t="shared" si="9"/>
        <v>39321725.031041607</v>
      </c>
      <c r="CB31" s="200">
        <f t="shared" si="9"/>
        <v>4297281.0565635264</v>
      </c>
      <c r="CC31" s="198">
        <f t="shared" si="9"/>
        <v>4190078.9923717552</v>
      </c>
      <c r="CD31" s="198">
        <f t="shared" si="9"/>
        <v>4495921.8982071942</v>
      </c>
      <c r="CE31" s="198">
        <f t="shared" si="9"/>
        <v>4318026.5303323381</v>
      </c>
      <c r="CF31" s="201">
        <f t="shared" si="9"/>
        <v>17301308.477474812</v>
      </c>
      <c r="CG31" s="200">
        <f t="shared" si="9"/>
        <v>56623033.508516423</v>
      </c>
      <c r="CH31" s="210">
        <v>12</v>
      </c>
      <c r="CI31" s="201">
        <f t="shared" ref="CI31:CL31" si="10">CI22+CI29</f>
        <v>199292478.6924881</v>
      </c>
      <c r="CJ31" s="201">
        <f t="shared" si="10"/>
        <v>199055251.13265568</v>
      </c>
      <c r="CK31" s="201">
        <f t="shared" si="10"/>
        <v>200854023.68588555</v>
      </c>
      <c r="CL31" s="201">
        <f t="shared" si="10"/>
        <v>202321419.55897093</v>
      </c>
      <c r="CM31" s="198">
        <f>SUM(CI31:CL31)</f>
        <v>801523173.07000029</v>
      </c>
      <c r="CN31" s="201">
        <f t="shared" ref="CN31:CQ31" si="11">CN22+CN29</f>
        <v>224896370.77964863</v>
      </c>
      <c r="CO31" s="201">
        <f t="shared" si="11"/>
        <v>214750485.25987774</v>
      </c>
      <c r="CP31" s="201">
        <f t="shared" si="11"/>
        <v>210922501.68380624</v>
      </c>
      <c r="CQ31" s="201">
        <f t="shared" si="11"/>
        <v>206661203.14001569</v>
      </c>
      <c r="CR31" s="198">
        <f>SUM(CN31:CQ31)</f>
        <v>857230560.86334836</v>
      </c>
      <c r="CS31" s="201">
        <f t="shared" ref="CS31:CV31" si="12">CS22+CS29</f>
        <v>424188849.47213668</v>
      </c>
      <c r="CT31" s="201">
        <f t="shared" si="12"/>
        <v>413805736.39253342</v>
      </c>
      <c r="CU31" s="201">
        <f t="shared" si="12"/>
        <v>411776525.36969179</v>
      </c>
      <c r="CV31" s="201">
        <f t="shared" si="12"/>
        <v>408982622.69898665</v>
      </c>
      <c r="CW31" s="198">
        <f>SUM(CS31:CV31)</f>
        <v>1658753733.9333487</v>
      </c>
    </row>
    <row r="32" spans="1:101"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549518.02010378789</v>
      </c>
      <c r="D34" s="544">
        <f>'Schedule 3B_Income_Eastern'!D34+'Schedule 3C_Income_Western'!D34+'Schedule 3D_Income_The Cape'!D34</f>
        <v>344617.03346392862</v>
      </c>
      <c r="E34" s="544">
        <f>'Schedule 3B_Income_Eastern'!E34+'Schedule 3C_Income_Western'!E34+'Schedule 3D_Income_The Cape'!E34</f>
        <v>240227.92993470412</v>
      </c>
      <c r="F34" s="544">
        <f>'Schedule 3B_Income_Eastern'!F34+'Schedule 3C_Income_Western'!F34+'Schedule 3D_Income_The Cape'!F34</f>
        <v>186074.56236667369</v>
      </c>
      <c r="G34" s="544">
        <f>'Schedule 3B_Income_Eastern'!G34+'Schedule 3C_Income_Western'!G34+'Schedule 3D_Income_The Cape'!G34</f>
        <v>1320437.5458690943</v>
      </c>
      <c r="H34" s="544">
        <f>'Schedule 3B_Income_Eastern'!H34+'Schedule 3C_Income_Western'!H34+'Schedule 3D_Income_The Cape'!H34</f>
        <v>5899983.6143316962</v>
      </c>
      <c r="I34" s="544">
        <f>'Schedule 3B_Income_Eastern'!I34+'Schedule 3C_Income_Western'!I34+'Schedule 3D_Income_The Cape'!I34</f>
        <v>4459858.8688435117</v>
      </c>
      <c r="J34" s="544">
        <f>'Schedule 3B_Income_Eastern'!J34+'Schedule 3C_Income_Western'!J34+'Schedule 3D_Income_The Cape'!J34</f>
        <v>2925093.6410613125</v>
      </c>
      <c r="K34" s="544">
        <f>'Schedule 3B_Income_Eastern'!K34+'Schedule 3C_Income_Western'!K34+'Schedule 3D_Income_The Cape'!K34</f>
        <v>2705707.8235673825</v>
      </c>
      <c r="L34" s="544">
        <f>'Schedule 3B_Income_Eastern'!L34+'Schedule 3C_Income_Western'!L34+'Schedule 3D_Income_The Cape'!L34</f>
        <v>15990643.947803902</v>
      </c>
      <c r="M34" s="544">
        <f>'Schedule 3B_Income_Eastern'!M34+'Schedule 3C_Income_Western'!M34+'Schedule 3D_Income_The Cape'!M34</f>
        <v>17311081.493672997</v>
      </c>
      <c r="N34" s="210">
        <v>13</v>
      </c>
      <c r="O34" s="544">
        <f>'Schedule 3B_Income_Eastern'!O34+'Schedule 3C_Income_Western'!O34+'Schedule 3D_Income_The Cape'!O34</f>
        <v>526027.34201115218</v>
      </c>
      <c r="P34" s="544">
        <f>'Schedule 3B_Income_Eastern'!P34+'Schedule 3C_Income_Western'!P34+'Schedule 3D_Income_The Cape'!P34</f>
        <v>372094.56322300411</v>
      </c>
      <c r="Q34" s="544">
        <f>'Schedule 3B_Income_Eastern'!Q34+'Schedule 3C_Income_Western'!Q34+'Schedule 3D_Income_The Cape'!Q34</f>
        <v>306602.09031965048</v>
      </c>
      <c r="R34" s="544">
        <f>'Schedule 3B_Income_Eastern'!R34+'Schedule 3C_Income_Western'!R34+'Schedule 3D_Income_The Cape'!R34</f>
        <v>227067.51508936676</v>
      </c>
      <c r="S34" s="544">
        <f>'Schedule 3B_Income_Eastern'!S34+'Schedule 3C_Income_Western'!S34+'Schedule 3D_Income_The Cape'!S34</f>
        <v>1431791.5106431737</v>
      </c>
      <c r="T34" s="544">
        <f>'Schedule 3B_Income_Eastern'!T34+'Schedule 3C_Income_Western'!T34+'Schedule 3D_Income_The Cape'!T34</f>
        <v>3520143.7487043445</v>
      </c>
      <c r="U34" s="544">
        <f>'Schedule 3B_Income_Eastern'!U34+'Schedule 3C_Income_Western'!U34+'Schedule 3D_Income_The Cape'!U34</f>
        <v>3760794.8869573735</v>
      </c>
      <c r="V34" s="544">
        <f>'Schedule 3B_Income_Eastern'!V34+'Schedule 3C_Income_Western'!V34+'Schedule 3D_Income_The Cape'!V34</f>
        <v>3173266.7869622894</v>
      </c>
      <c r="W34" s="544">
        <f>'Schedule 3B_Income_Eastern'!W34+'Schedule 3C_Income_Western'!W34+'Schedule 3D_Income_The Cape'!W34</f>
        <v>2278603.8806758933</v>
      </c>
      <c r="X34" s="544">
        <f>'Schedule 3B_Income_Eastern'!X34+'Schedule 3C_Income_Western'!X34+'Schedule 3D_Income_The Cape'!X34</f>
        <v>12732809.3032999</v>
      </c>
      <c r="Y34" s="544">
        <f>'Schedule 3B_Income_Eastern'!Y34+'Schedule 3C_Income_Western'!Y34+'Schedule 3D_Income_The Cape'!Y34</f>
        <v>14164600.813943075</v>
      </c>
      <c r="Z34" s="210">
        <v>13</v>
      </c>
      <c r="AA34" s="544">
        <f>'Schedule 3B_Income_Eastern'!AA34+'Schedule 3C_Income_Western'!AA34+'Schedule 3D_Income_The Cape'!AA34</f>
        <v>93726.611547036213</v>
      </c>
      <c r="AB34" s="544">
        <f>'Schedule 3B_Income_Eastern'!AB34+'Schedule 3C_Income_Western'!AB34+'Schedule 3D_Income_The Cape'!AB34</f>
        <v>123153.53496462846</v>
      </c>
      <c r="AC34" s="544">
        <f>'Schedule 3B_Income_Eastern'!AC34+'Schedule 3C_Income_Western'!AC34+'Schedule 3D_Income_The Cape'!AC34</f>
        <v>69159.836560984186</v>
      </c>
      <c r="AD34" s="544">
        <f>'Schedule 3B_Income_Eastern'!AD34+'Schedule 3C_Income_Western'!AD34+'Schedule 3D_Income_The Cape'!AD34</f>
        <v>49898.041071779691</v>
      </c>
      <c r="AE34" s="544">
        <f>'Schedule 3B_Income_Eastern'!AE34+'Schedule 3C_Income_Western'!AE34+'Schedule 3D_Income_The Cape'!AE34</f>
        <v>335938.02414442855</v>
      </c>
      <c r="AF34" s="544">
        <f>'Schedule 3B_Income_Eastern'!AF34+'Schedule 3C_Income_Western'!AF34+'Schedule 3D_Income_The Cape'!AF34</f>
        <v>664383.35630906664</v>
      </c>
      <c r="AG34" s="544">
        <f>'Schedule 3B_Income_Eastern'!AG34+'Schedule 3C_Income_Western'!AG34+'Schedule 3D_Income_The Cape'!AG34</f>
        <v>901298.00956298842</v>
      </c>
      <c r="AH34" s="544">
        <f>'Schedule 3B_Income_Eastern'!AH34+'Schedule 3C_Income_Western'!AH34+'Schedule 3D_Income_The Cape'!AH34</f>
        <v>754677.1165652487</v>
      </c>
      <c r="AI34" s="544">
        <f>'Schedule 3B_Income_Eastern'!AI34+'Schedule 3C_Income_Western'!AI34+'Schedule 3D_Income_The Cape'!AI34</f>
        <v>842080.89643550012</v>
      </c>
      <c r="AJ34" s="544">
        <f>'Schedule 3B_Income_Eastern'!AJ34+'Schedule 3C_Income_Western'!AJ34+'Schedule 3D_Income_The Cape'!AJ34</f>
        <v>3162439.3788728039</v>
      </c>
      <c r="AK34" s="544">
        <f>'Schedule 3B_Income_Eastern'!AK34+'Schedule 3C_Income_Western'!AK34+'Schedule 3D_Income_The Cape'!AK34</f>
        <v>3498377.4030172322</v>
      </c>
      <c r="AL34" s="210">
        <v>13</v>
      </c>
      <c r="AM34" s="544">
        <f>'Schedule 3B_Income_Eastern'!AM34+'Schedule 3C_Income_Western'!AM34+'Schedule 3D_Income_The Cape'!AM34</f>
        <v>3637022.0319126113</v>
      </c>
      <c r="AN34" s="544">
        <f>'Schedule 3B_Income_Eastern'!AN34+'Schedule 3C_Income_Western'!AN34+'Schedule 3D_Income_The Cape'!AN34</f>
        <v>3626368.1445174972</v>
      </c>
      <c r="AO34" s="544">
        <f>'Schedule 3B_Income_Eastern'!AO34+'Schedule 3C_Income_Western'!AO34+'Schedule 3D_Income_The Cape'!AO34</f>
        <v>2849510.5335841579</v>
      </c>
      <c r="AP34" s="544">
        <f>'Schedule 3B_Income_Eastern'!AP34+'Schedule 3C_Income_Western'!AP34+'Schedule 3D_Income_The Cape'!AP34</f>
        <v>2193815.109371169</v>
      </c>
      <c r="AQ34" s="544">
        <f>'Schedule 3B_Income_Eastern'!AQ34+'Schedule 3C_Income_Western'!AQ34+'Schedule 3D_Income_The Cape'!AQ34</f>
        <v>12306715.819385435</v>
      </c>
      <c r="AR34" s="544">
        <f>'Schedule 3B_Income_Eastern'!AR34+'Schedule 3C_Income_Western'!AR34+'Schedule 3D_Income_The Cape'!AR34</f>
        <v>36668313.834005974</v>
      </c>
      <c r="AS34" s="544">
        <f>'Schedule 3B_Income_Eastern'!AS34+'Schedule 3C_Income_Western'!AS34+'Schedule 3D_Income_The Cape'!AS34</f>
        <v>34883886.550678924</v>
      </c>
      <c r="AT34" s="544">
        <f>'Schedule 3B_Income_Eastern'!AT34+'Schedule 3C_Income_Western'!AT34+'Schedule 3D_Income_The Cape'!AT34</f>
        <v>33227053.047758326</v>
      </c>
      <c r="AU34" s="544">
        <f>'Schedule 3B_Income_Eastern'!AU34+'Schedule 3C_Income_Western'!AU34+'Schedule 3D_Income_The Cape'!AU34</f>
        <v>31017110.202335078</v>
      </c>
      <c r="AV34" s="544">
        <f>'Schedule 3B_Income_Eastern'!AV34+'Schedule 3C_Income_Western'!AV34+'Schedule 3D_Income_The Cape'!AV34</f>
        <v>135796363.63477829</v>
      </c>
      <c r="AW34" s="544">
        <f>'Schedule 3B_Income_Eastern'!AW34+'Schedule 3C_Income_Western'!AW34+'Schedule 3D_Income_The Cape'!AW34</f>
        <v>148103079.45416376</v>
      </c>
      <c r="AX34" s="210">
        <v>13</v>
      </c>
      <c r="AY34" s="544">
        <f>'Schedule 3B_Income_Eastern'!AY34+'Schedule 3C_Income_Western'!AY34+'Schedule 3D_Income_The Cape'!AY34</f>
        <v>148983.35027130935</v>
      </c>
      <c r="AZ34" s="544">
        <f>'Schedule 3B_Income_Eastern'!AZ34+'Schedule 3C_Income_Western'!AZ34+'Schedule 3D_Income_The Cape'!AZ34</f>
        <v>230003.42905836331</v>
      </c>
      <c r="BA34" s="544">
        <f>'Schedule 3B_Income_Eastern'!BA34+'Schedule 3C_Income_Western'!BA34+'Schedule 3D_Income_The Cape'!BA34</f>
        <v>180725.88215816728</v>
      </c>
      <c r="BB34" s="544">
        <f>'Schedule 3B_Income_Eastern'!BB34+'Schedule 3C_Income_Western'!BB34+'Schedule 3D_Income_The Cape'!BB34</f>
        <v>97127.100554866818</v>
      </c>
      <c r="BC34" s="544">
        <f>'Schedule 3B_Income_Eastern'!BC34+'Schedule 3C_Income_Western'!BC34+'Schedule 3D_Income_The Cape'!BC34</f>
        <v>656839.76204270672</v>
      </c>
      <c r="BD34" s="544">
        <f>'Schedule 3B_Income_Eastern'!BD34+'Schedule 3C_Income_Western'!BD34+'Schedule 3D_Income_The Cape'!BD34</f>
        <v>1123049.6118017589</v>
      </c>
      <c r="BE34" s="544">
        <f>'Schedule 3B_Income_Eastern'!BE34+'Schedule 3C_Income_Western'!BE34+'Schedule 3D_Income_The Cape'!BE34</f>
        <v>1096563.8247279311</v>
      </c>
      <c r="BF34" s="544">
        <f>'Schedule 3B_Income_Eastern'!BF34+'Schedule 3C_Income_Western'!BF34+'Schedule 3D_Income_The Cape'!BF34</f>
        <v>1143744.5247284903</v>
      </c>
      <c r="BG34" s="544">
        <f>'Schedule 3B_Income_Eastern'!BG34+'Schedule 3C_Income_Western'!BG34+'Schedule 3D_Income_The Cape'!BG34</f>
        <v>1390993.1750206794</v>
      </c>
      <c r="BH34" s="544">
        <f>'Schedule 3B_Income_Eastern'!BH34+'Schedule 3C_Income_Western'!BH34+'Schedule 3D_Income_The Cape'!BH34</f>
        <v>4754351.1362788593</v>
      </c>
      <c r="BI34" s="544">
        <f>'Schedule 3B_Income_Eastern'!BI34+'Schedule 3C_Income_Western'!BI34+'Schedule 3D_Income_The Cape'!BI34</f>
        <v>5411190.8983215662</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271104.91512102459</v>
      </c>
      <c r="BX34" s="544">
        <f>'Schedule 3B_Income_Eastern'!BX34+'Schedule 3C_Income_Western'!BX34+'Schedule 3D_Income_The Cape'!BX34</f>
        <v>316121.43383082765</v>
      </c>
      <c r="BY34" s="544">
        <f>'Schedule 3B_Income_Eastern'!BY34+'Schedule 3C_Income_Western'!BY34+'Schedule 3D_Income_The Cape'!BY34</f>
        <v>251658.01576073703</v>
      </c>
      <c r="BZ34" s="544">
        <f>'Schedule 3B_Income_Eastern'!BZ34+'Schedule 3C_Income_Western'!BZ34+'Schedule 3D_Income_The Cape'!BZ34</f>
        <v>266471.19059726689</v>
      </c>
      <c r="CA34" s="544">
        <f>'Schedule 3B_Income_Eastern'!CA34+'Schedule 3C_Income_Western'!CA34+'Schedule 3D_Income_The Cape'!CA34</f>
        <v>1105355.5553098561</v>
      </c>
      <c r="CB34" s="544">
        <f>'Schedule 3B_Income_Eastern'!CB34+'Schedule 3C_Income_Western'!CB34+'Schedule 3D_Income_The Cape'!CB34</f>
        <v>1264834.6566066607</v>
      </c>
      <c r="CC34" s="544">
        <f>'Schedule 3B_Income_Eastern'!CC34+'Schedule 3C_Income_Western'!CC34+'Schedule 3D_Income_The Cape'!CC34</f>
        <v>1725568.4495404195</v>
      </c>
      <c r="CD34" s="544">
        <f>'Schedule 3B_Income_Eastern'!CD34+'Schedule 3C_Income_Western'!CD34+'Schedule 3D_Income_The Cape'!CD34</f>
        <v>1560171.0022724234</v>
      </c>
      <c r="CE34" s="544">
        <f>'Schedule 3B_Income_Eastern'!CE34+'Schedule 3C_Income_Western'!CE34+'Schedule 3D_Income_The Cape'!CE34</f>
        <v>1686686.3625741568</v>
      </c>
      <c r="CF34" s="544">
        <f>'Schedule 3B_Income_Eastern'!CF34+'Schedule 3C_Income_Western'!CF34+'Schedule 3D_Income_The Cape'!CF34</f>
        <v>6237260.4709936613</v>
      </c>
      <c r="CG34" s="544">
        <f>'Schedule 3B_Income_Eastern'!CG34+'Schedule 3C_Income_Western'!CG34+'Schedule 3D_Income_The Cape'!CG34</f>
        <v>7342616.0263035176</v>
      </c>
      <c r="CH34" s="210">
        <v>13</v>
      </c>
      <c r="CI34" s="544">
        <f>'Schedule 3B_Income_Eastern'!CI34+'Schedule 3C_Income_Western'!CI34+'Schedule 3D_Income_The Cape'!CI34</f>
        <v>5226382.2709669219</v>
      </c>
      <c r="CJ34" s="544">
        <f>'Schedule 3B_Income_Eastern'!CJ34+'Schedule 3C_Income_Western'!CJ34+'Schedule 3D_Income_The Cape'!CJ34</f>
        <v>5012358.13905825</v>
      </c>
      <c r="CK34" s="544">
        <f>'Schedule 3B_Income_Eastern'!CK34+'Schedule 3C_Income_Western'!CK34+'Schedule 3D_Income_The Cape'!CK34</f>
        <v>3897884.2883184012</v>
      </c>
      <c r="CL34" s="544">
        <f>'Schedule 3B_Income_Eastern'!CL34+'Schedule 3C_Income_Western'!CL34+'Schedule 3D_Income_The Cape'!CL34</f>
        <v>3020453.5190511229</v>
      </c>
      <c r="CM34" s="372">
        <f>SUM(CI34:CL34)</f>
        <v>17157078.217394695</v>
      </c>
      <c r="CN34" s="544">
        <f>'Schedule 3B_Income_Eastern'!CN34+'Schedule 3C_Income_Western'!CN34+'Schedule 3D_Income_The Cape'!CN34</f>
        <v>49140708.821759507</v>
      </c>
      <c r="CO34" s="544">
        <f>'Schedule 3B_Income_Eastern'!CO34+'Schedule 3C_Income_Western'!CO34+'Schedule 3D_Income_The Cape'!CO34</f>
        <v>46827970.590311147</v>
      </c>
      <c r="CP34" s="544">
        <f>'Schedule 3B_Income_Eastern'!CP34+'Schedule 3C_Income_Western'!CP34+'Schedule 3D_Income_The Cape'!CP34</f>
        <v>42784006.119348094</v>
      </c>
      <c r="CQ34" s="544">
        <f>'Schedule 3B_Income_Eastern'!CQ34+'Schedule 3C_Income_Western'!CQ34+'Schedule 3D_Income_The Cape'!CQ34</f>
        <v>39921182.340608686</v>
      </c>
      <c r="CR34" s="372">
        <f>SUM(CN34:CQ34)</f>
        <v>178673867.87202743</v>
      </c>
      <c r="CS34" s="544">
        <f>'Schedule 3B_Income_Eastern'!CS34+'Schedule 3C_Income_Western'!CS34+'Schedule 3D_Income_The Cape'!CS34</f>
        <v>54367091.092726424</v>
      </c>
      <c r="CT34" s="544">
        <f>'Schedule 3B_Income_Eastern'!CT34+'Schedule 3C_Income_Western'!CT34+'Schedule 3D_Income_The Cape'!CT34</f>
        <v>51840328.729369402</v>
      </c>
      <c r="CU34" s="544">
        <f>'Schedule 3B_Income_Eastern'!CU34+'Schedule 3C_Income_Western'!CU34+'Schedule 3D_Income_The Cape'!CU34</f>
        <v>46681890.407666497</v>
      </c>
      <c r="CV34" s="544">
        <f>'Schedule 3B_Income_Eastern'!CV34+'Schedule 3C_Income_Western'!CV34+'Schedule 3D_Income_The Cape'!CV34</f>
        <v>42941635.859659813</v>
      </c>
      <c r="CW34" s="372">
        <f>SUM(CS34:CV34)</f>
        <v>195830946.08942214</v>
      </c>
    </row>
    <row r="35" spans="1:101" ht="15.75" customHeight="1">
      <c r="A35" s="79" t="s">
        <v>437</v>
      </c>
      <c r="B35" s="210">
        <v>14</v>
      </c>
      <c r="C35" s="544">
        <f>'Schedule 3B_Income_Eastern'!C35+'Schedule 3C_Income_Western'!C35+'Schedule 3D_Income_The Cape'!C35</f>
        <v>567085.32778390788</v>
      </c>
      <c r="D35" s="544">
        <f>'Schedule 3B_Income_Eastern'!D35+'Schedule 3C_Income_Western'!D35+'Schedule 3D_Income_The Cape'!D35</f>
        <v>743793.3896667813</v>
      </c>
      <c r="E35" s="544">
        <f>'Schedule 3B_Income_Eastern'!E35+'Schedule 3C_Income_Western'!E35+'Schedule 3D_Income_The Cape'!E35</f>
        <v>94724.157015443867</v>
      </c>
      <c r="F35" s="544">
        <f>'Schedule 3B_Income_Eastern'!F35+'Schedule 3C_Income_Western'!F35+'Schedule 3D_Income_The Cape'!F35</f>
        <v>143716.19315383141</v>
      </c>
      <c r="G35" s="544">
        <f>'Schedule 3B_Income_Eastern'!G35+'Schedule 3C_Income_Western'!G35+'Schedule 3D_Income_The Cape'!G35</f>
        <v>1549319.0676199645</v>
      </c>
      <c r="H35" s="544">
        <f>'Schedule 3B_Income_Eastern'!H35+'Schedule 3C_Income_Western'!H35+'Schedule 3D_Income_The Cape'!H35</f>
        <v>1981314.7889437689</v>
      </c>
      <c r="I35" s="544">
        <f>'Schedule 3B_Income_Eastern'!I35+'Schedule 3C_Income_Western'!I35+'Schedule 3D_Income_The Cape'!I35</f>
        <v>1274096.350881268</v>
      </c>
      <c r="J35" s="544">
        <f>'Schedule 3B_Income_Eastern'!J35+'Schedule 3C_Income_Western'!J35+'Schedule 3D_Income_The Cape'!J35</f>
        <v>890349.57953369385</v>
      </c>
      <c r="K35" s="544">
        <f>'Schedule 3B_Income_Eastern'!K35+'Schedule 3C_Income_Western'!K35+'Schedule 3D_Income_The Cape'!K35</f>
        <v>920047.9312289157</v>
      </c>
      <c r="L35" s="544">
        <f>'Schedule 3B_Income_Eastern'!L35+'Schedule 3C_Income_Western'!L35+'Schedule 3D_Income_The Cape'!L35</f>
        <v>5065808.6505876463</v>
      </c>
      <c r="M35" s="544">
        <f>'Schedule 3B_Income_Eastern'!M35+'Schedule 3C_Income_Western'!M35+'Schedule 3D_Income_The Cape'!M35</f>
        <v>6615127.7182076117</v>
      </c>
      <c r="N35" s="210">
        <v>14</v>
      </c>
      <c r="O35" s="544">
        <f>'Schedule 3B_Income_Eastern'!O35+'Schedule 3C_Income_Western'!O35+'Schedule 3D_Income_The Cape'!O35</f>
        <v>1321098.4844149507</v>
      </c>
      <c r="P35" s="544">
        <f>'Schedule 3B_Income_Eastern'!P35+'Schedule 3C_Income_Western'!P35+'Schedule 3D_Income_The Cape'!P35</f>
        <v>356008.00118035305</v>
      </c>
      <c r="Q35" s="544">
        <f>'Schedule 3B_Income_Eastern'!Q35+'Schedule 3C_Income_Western'!Q35+'Schedule 3D_Income_The Cape'!Q35</f>
        <v>430535.47076432762</v>
      </c>
      <c r="R35" s="544">
        <f>'Schedule 3B_Income_Eastern'!R35+'Schedule 3C_Income_Western'!R35+'Schedule 3D_Income_The Cape'!R35</f>
        <v>568177.08107306098</v>
      </c>
      <c r="S35" s="544">
        <f>'Schedule 3B_Income_Eastern'!S35+'Schedule 3C_Income_Western'!S35+'Schedule 3D_Income_The Cape'!S35</f>
        <v>2675819.0374326929</v>
      </c>
      <c r="T35" s="544">
        <f>'Schedule 3B_Income_Eastern'!T35+'Schedule 3C_Income_Western'!T35+'Schedule 3D_Income_The Cape'!T35</f>
        <v>2468135.3726839735</v>
      </c>
      <c r="U35" s="544">
        <f>'Schedule 3B_Income_Eastern'!U35+'Schedule 3C_Income_Western'!U35+'Schedule 3D_Income_The Cape'!U35</f>
        <v>1695745.786269766</v>
      </c>
      <c r="V35" s="544">
        <f>'Schedule 3B_Income_Eastern'!V35+'Schedule 3C_Income_Western'!V35+'Schedule 3D_Income_The Cape'!V35</f>
        <v>2364308.4604321653</v>
      </c>
      <c r="W35" s="544">
        <f>'Schedule 3B_Income_Eastern'!W35+'Schedule 3C_Income_Western'!W35+'Schedule 3D_Income_The Cape'!W35</f>
        <v>2442720.6873706128</v>
      </c>
      <c r="X35" s="544">
        <f>'Schedule 3B_Income_Eastern'!X35+'Schedule 3C_Income_Western'!X35+'Schedule 3D_Income_The Cape'!X35</f>
        <v>8970910.3067565169</v>
      </c>
      <c r="Y35" s="544">
        <f>'Schedule 3B_Income_Eastern'!Y35+'Schedule 3C_Income_Western'!Y35+'Schedule 3D_Income_The Cape'!Y35</f>
        <v>11646729.34418921</v>
      </c>
      <c r="Z35" s="210">
        <v>14</v>
      </c>
      <c r="AA35" s="544">
        <f>'Schedule 3B_Income_Eastern'!AA35+'Schedule 3C_Income_Western'!AA35+'Schedule 3D_Income_The Cape'!AA35</f>
        <v>247783.19827838056</v>
      </c>
      <c r="AB35" s="544">
        <f>'Schedule 3B_Income_Eastern'!AB35+'Schedule 3C_Income_Western'!AB35+'Schedule 3D_Income_The Cape'!AB35</f>
        <v>277816.27926630917</v>
      </c>
      <c r="AC35" s="544">
        <f>'Schedule 3B_Income_Eastern'!AC35+'Schedule 3C_Income_Western'!AC35+'Schedule 3D_Income_The Cape'!AC35</f>
        <v>705635.86913919065</v>
      </c>
      <c r="AD35" s="544">
        <f>'Schedule 3B_Income_Eastern'!AD35+'Schedule 3C_Income_Western'!AD35+'Schedule 3D_Income_The Cape'!AD35</f>
        <v>197138.34109046127</v>
      </c>
      <c r="AE35" s="544">
        <f>'Schedule 3B_Income_Eastern'!AE35+'Schedule 3C_Income_Western'!AE35+'Schedule 3D_Income_The Cape'!AE35</f>
        <v>1428373.6877743418</v>
      </c>
      <c r="AF35" s="544">
        <f>'Schedule 3B_Income_Eastern'!AF35+'Schedule 3C_Income_Western'!AF35+'Schedule 3D_Income_The Cape'!AF35</f>
        <v>1222841.7641031984</v>
      </c>
      <c r="AG35" s="544">
        <f>'Schedule 3B_Income_Eastern'!AG35+'Schedule 3C_Income_Western'!AG35+'Schedule 3D_Income_The Cape'!AG35</f>
        <v>1394265.4426570004</v>
      </c>
      <c r="AH35" s="544">
        <f>'Schedule 3B_Income_Eastern'!AH35+'Schedule 3C_Income_Western'!AH35+'Schedule 3D_Income_The Cape'!AH35</f>
        <v>1857583.6651440901</v>
      </c>
      <c r="AI35" s="544">
        <f>'Schedule 3B_Income_Eastern'!AI35+'Schedule 3C_Income_Western'!AI35+'Schedule 3D_Income_The Cape'!AI35</f>
        <v>1301484.2517634544</v>
      </c>
      <c r="AJ35" s="544">
        <f>'Schedule 3B_Income_Eastern'!AJ35+'Schedule 3C_Income_Western'!AJ35+'Schedule 3D_Income_The Cape'!AJ35</f>
        <v>5776175.1236677431</v>
      </c>
      <c r="AK35" s="544">
        <f>'Schedule 3B_Income_Eastern'!AK35+'Schedule 3C_Income_Western'!AK35+'Schedule 3D_Income_The Cape'!AK35</f>
        <v>7204548.8114420846</v>
      </c>
      <c r="AL35" s="210">
        <v>14</v>
      </c>
      <c r="AM35" s="544">
        <f>'Schedule 3B_Income_Eastern'!AM35+'Schedule 3C_Income_Western'!AM35+'Schedule 3D_Income_The Cape'!AM35</f>
        <v>3317526.7598095872</v>
      </c>
      <c r="AN35" s="544">
        <f>'Schedule 3B_Income_Eastern'!AN35+'Schedule 3C_Income_Western'!AN35+'Schedule 3D_Income_The Cape'!AN35</f>
        <v>2881226.5056234808</v>
      </c>
      <c r="AO35" s="544">
        <f>'Schedule 3B_Income_Eastern'!AO35+'Schedule 3C_Income_Western'!AO35+'Schedule 3D_Income_The Cape'!AO35</f>
        <v>3296761.9443326746</v>
      </c>
      <c r="AP35" s="544">
        <f>'Schedule 3B_Income_Eastern'!AP35+'Schedule 3C_Income_Western'!AP35+'Schedule 3D_Income_The Cape'!AP35</f>
        <v>2451956.8668351597</v>
      </c>
      <c r="AQ35" s="544">
        <f>'Schedule 3B_Income_Eastern'!AQ35+'Schedule 3C_Income_Western'!AQ35+'Schedule 3D_Income_The Cape'!AQ35</f>
        <v>11947472.076600902</v>
      </c>
      <c r="AR35" s="544">
        <f>'Schedule 3B_Income_Eastern'!AR35+'Schedule 3C_Income_Western'!AR35+'Schedule 3D_Income_The Cape'!AR35</f>
        <v>12337139.623413445</v>
      </c>
      <c r="AS35" s="544">
        <f>'Schedule 3B_Income_Eastern'!AS35+'Schedule 3C_Income_Western'!AS35+'Schedule 3D_Income_The Cape'!AS35</f>
        <v>13131997.707013382</v>
      </c>
      <c r="AT35" s="544">
        <f>'Schedule 3B_Income_Eastern'!AT35+'Schedule 3C_Income_Western'!AT35+'Schedule 3D_Income_The Cape'!AT35</f>
        <v>13591881.714777187</v>
      </c>
      <c r="AU35" s="544">
        <f>'Schedule 3B_Income_Eastern'!AU35+'Schedule 3C_Income_Western'!AU35+'Schedule 3D_Income_The Cape'!AU35</f>
        <v>14911507.479489163</v>
      </c>
      <c r="AV35" s="544">
        <f>'Schedule 3B_Income_Eastern'!AV35+'Schedule 3C_Income_Western'!AV35+'Schedule 3D_Income_The Cape'!AV35</f>
        <v>53972526.524693184</v>
      </c>
      <c r="AW35" s="544">
        <f>'Schedule 3B_Income_Eastern'!AW35+'Schedule 3C_Income_Western'!AW35+'Schedule 3D_Income_The Cape'!AW35</f>
        <v>65919998.601294078</v>
      </c>
      <c r="AX35" s="210">
        <v>14</v>
      </c>
      <c r="AY35" s="544">
        <f>'Schedule 3B_Income_Eastern'!AY35+'Schedule 3C_Income_Western'!AY35+'Schedule 3D_Income_The Cape'!AY35</f>
        <v>1630.9504946297766</v>
      </c>
      <c r="AZ35" s="544">
        <f>'Schedule 3B_Income_Eastern'!AZ35+'Schedule 3C_Income_Western'!AZ35+'Schedule 3D_Income_The Cape'!AZ35</f>
        <v>12563.257186567695</v>
      </c>
      <c r="BA35" s="544">
        <f>'Schedule 3B_Income_Eastern'!BA35+'Schedule 3C_Income_Western'!BA35+'Schedule 3D_Income_The Cape'!BA35</f>
        <v>0</v>
      </c>
      <c r="BB35" s="544">
        <f>'Schedule 3B_Income_Eastern'!BB35+'Schedule 3C_Income_Western'!BB35+'Schedule 3D_Income_The Cape'!BB35</f>
        <v>0</v>
      </c>
      <c r="BC35" s="544">
        <f>'Schedule 3B_Income_Eastern'!BC35+'Schedule 3C_Income_Western'!BC35+'Schedule 3D_Income_The Cape'!BC35</f>
        <v>14194.207681197471</v>
      </c>
      <c r="BD35" s="544">
        <f>'Schedule 3B_Income_Eastern'!BD35+'Schedule 3C_Income_Western'!BD35+'Schedule 3D_Income_The Cape'!BD35</f>
        <v>10274.568386260886</v>
      </c>
      <c r="BE35" s="544">
        <f>'Schedule 3B_Income_Eastern'!BE35+'Schedule 3C_Income_Western'!BE35+'Schedule 3D_Income_The Cape'!BE35</f>
        <v>18048.860258464832</v>
      </c>
      <c r="BF35" s="544">
        <f>'Schedule 3B_Income_Eastern'!BF35+'Schedule 3C_Income_Western'!BF35+'Schedule 3D_Income_The Cape'!BF35</f>
        <v>0</v>
      </c>
      <c r="BG35" s="544">
        <f>'Schedule 3B_Income_Eastern'!BG35+'Schedule 3C_Income_Western'!BG35+'Schedule 3D_Income_The Cape'!BG35</f>
        <v>37458.178675805008</v>
      </c>
      <c r="BH35" s="544">
        <f>'Schedule 3B_Income_Eastern'!BH35+'Schedule 3C_Income_Western'!BH35+'Schedule 3D_Income_The Cape'!BH35</f>
        <v>65781.607320530718</v>
      </c>
      <c r="BI35" s="544">
        <f>'Schedule 3B_Income_Eastern'!BI35+'Schedule 3C_Income_Western'!BI35+'Schedule 3D_Income_The Cape'!BI35</f>
        <v>79975.815001728188</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268863.26604832371</v>
      </c>
      <c r="BX35" s="544">
        <f>'Schedule 3B_Income_Eastern'!BX35+'Schedule 3C_Income_Western'!BX35+'Schedule 3D_Income_The Cape'!BX35</f>
        <v>246305.84995333245</v>
      </c>
      <c r="BY35" s="544">
        <f>'Schedule 3B_Income_Eastern'!BY35+'Schedule 3C_Income_Western'!BY35+'Schedule 3D_Income_The Cape'!BY35</f>
        <v>166830.89274381357</v>
      </c>
      <c r="BZ35" s="544">
        <f>'Schedule 3B_Income_Eastern'!BZ35+'Schedule 3C_Income_Western'!BZ35+'Schedule 3D_Income_The Cape'!BZ35</f>
        <v>340012.79864115285</v>
      </c>
      <c r="CA35" s="544">
        <f>'Schedule 3B_Income_Eastern'!CA35+'Schedule 3C_Income_Western'!CA35+'Schedule 3D_Income_The Cape'!CA35</f>
        <v>1022012.8073866228</v>
      </c>
      <c r="CB35" s="544">
        <f>'Schedule 3B_Income_Eastern'!CB35+'Schedule 3C_Income_Western'!CB35+'Schedule 3D_Income_The Cape'!CB35</f>
        <v>283861.99373829842</v>
      </c>
      <c r="CC35" s="544">
        <f>'Schedule 3B_Income_Eastern'!CC35+'Schedule 3C_Income_Western'!CC35+'Schedule 3D_Income_The Cape'!CC35</f>
        <v>440106.46884009254</v>
      </c>
      <c r="CD35" s="544">
        <f>'Schedule 3B_Income_Eastern'!CD35+'Schedule 3C_Income_Western'!CD35+'Schedule 3D_Income_The Cape'!CD35</f>
        <v>351686.21164053353</v>
      </c>
      <c r="CE35" s="544">
        <f>'Schedule 3B_Income_Eastern'!CE35+'Schedule 3C_Income_Western'!CE35+'Schedule 3D_Income_The Cape'!CE35</f>
        <v>338486.35299149662</v>
      </c>
      <c r="CF35" s="544">
        <f>'Schedule 3B_Income_Eastern'!CF35+'Schedule 3C_Income_Western'!CF35+'Schedule 3D_Income_The Cape'!CF35</f>
        <v>1414141.0272104214</v>
      </c>
      <c r="CG35" s="544">
        <f>'Schedule 3B_Income_Eastern'!CG35+'Schedule 3C_Income_Western'!CG35+'Schedule 3D_Income_The Cape'!CG35</f>
        <v>2436153.8345970437</v>
      </c>
      <c r="CH35" s="210">
        <v>14</v>
      </c>
      <c r="CI35" s="544">
        <f>'Schedule 3B_Income_Eastern'!CI35+'Schedule 3C_Income_Western'!CI35+'Schedule 3D_Income_The Cape'!CI35</f>
        <v>5723987.98682978</v>
      </c>
      <c r="CJ35" s="544">
        <f>'Schedule 3B_Income_Eastern'!CJ35+'Schedule 3C_Income_Western'!CJ35+'Schedule 3D_Income_The Cape'!CJ35</f>
        <v>4517713.282876825</v>
      </c>
      <c r="CK35" s="544">
        <f>'Schedule 3B_Income_Eastern'!CK35+'Schedule 3C_Income_Western'!CK35+'Schedule 3D_Income_The Cape'!CK35</f>
        <v>4694488.3339954503</v>
      </c>
      <c r="CL35" s="544">
        <f>'Schedule 3B_Income_Eastern'!CL35+'Schedule 3C_Income_Western'!CL35+'Schedule 3D_Income_The Cape'!CL35</f>
        <v>3701001.2807936664</v>
      </c>
      <c r="CM35" s="372">
        <f t="shared" ref="CM35:CM63" si="13">SUM(CI35:CL35)</f>
        <v>18637190.88449572</v>
      </c>
      <c r="CN35" s="544">
        <f>'Schedule 3B_Income_Eastern'!CN35+'Schedule 3C_Income_Western'!CN35+'Schedule 3D_Income_The Cape'!CN35</f>
        <v>18303568.111268949</v>
      </c>
      <c r="CO35" s="544">
        <f>'Schedule 3B_Income_Eastern'!CO35+'Schedule 3C_Income_Western'!CO35+'Schedule 3D_Income_The Cape'!CO35</f>
        <v>17954260.615919974</v>
      </c>
      <c r="CP35" s="544">
        <f>'Schedule 3B_Income_Eastern'!CP35+'Schedule 3C_Income_Western'!CP35+'Schedule 3D_Income_The Cape'!CP35</f>
        <v>19055809.63152767</v>
      </c>
      <c r="CQ35" s="544">
        <f>'Schedule 3B_Income_Eastern'!CQ35+'Schedule 3C_Income_Western'!CQ35+'Schedule 3D_Income_The Cape'!CQ35</f>
        <v>19951704.881519444</v>
      </c>
      <c r="CR35" s="372">
        <f t="shared" ref="CR35:CR63" si="14">SUM(CN35:CQ35)</f>
        <v>75265343.240236044</v>
      </c>
      <c r="CS35" s="544">
        <f>'Schedule 3B_Income_Eastern'!CS35+'Schedule 3C_Income_Western'!CS35+'Schedule 3D_Income_The Cape'!CS35</f>
        <v>24027556.098098725</v>
      </c>
      <c r="CT35" s="544">
        <f>'Schedule 3B_Income_Eastern'!CT35+'Schedule 3C_Income_Western'!CT35+'Schedule 3D_Income_The Cape'!CT35</f>
        <v>22471973.898796797</v>
      </c>
      <c r="CU35" s="544">
        <f>'Schedule 3B_Income_Eastern'!CU35+'Schedule 3C_Income_Western'!CU35+'Schedule 3D_Income_The Cape'!CU35</f>
        <v>23750297.965523116</v>
      </c>
      <c r="CV35" s="544">
        <f>'Schedule 3B_Income_Eastern'!CV35+'Schedule 3C_Income_Western'!CV35+'Schedule 3D_Income_The Cape'!CV35</f>
        <v>23652706.162313111</v>
      </c>
      <c r="CW35" s="372">
        <f t="shared" ref="CW35:CW63" si="15">SUM(CS35:CV35)</f>
        <v>93902534.124731749</v>
      </c>
    </row>
    <row r="36" spans="1:101" ht="15.75" customHeight="1">
      <c r="A36" s="79" t="s">
        <v>222</v>
      </c>
      <c r="B36" s="210">
        <v>15</v>
      </c>
      <c r="C36" s="544">
        <f>'Schedule 3B_Income_Eastern'!C36+'Schedule 3C_Income_Western'!C36+'Schedule 3D_Income_The Cape'!C36</f>
        <v>1106741.9089812308</v>
      </c>
      <c r="D36" s="544">
        <f>'Schedule 3B_Income_Eastern'!D36+'Schedule 3C_Income_Western'!D36+'Schedule 3D_Income_The Cape'!D36</f>
        <v>730019.13043125276</v>
      </c>
      <c r="E36" s="544">
        <f>'Schedule 3B_Income_Eastern'!E36+'Schedule 3C_Income_Western'!E36+'Schedule 3D_Income_The Cape'!E36</f>
        <v>525318.85807100753</v>
      </c>
      <c r="F36" s="544">
        <f>'Schedule 3B_Income_Eastern'!F36+'Schedule 3C_Income_Western'!F36+'Schedule 3D_Income_The Cape'!F36</f>
        <v>393647.65623513272</v>
      </c>
      <c r="G36" s="544">
        <f>'Schedule 3B_Income_Eastern'!G36+'Schedule 3C_Income_Western'!G36+'Schedule 3D_Income_The Cape'!G36</f>
        <v>2755727.5537186237</v>
      </c>
      <c r="H36" s="544">
        <f>'Schedule 3B_Income_Eastern'!H36+'Schedule 3C_Income_Western'!H36+'Schedule 3D_Income_The Cape'!H36</f>
        <v>4966585.2176410295</v>
      </c>
      <c r="I36" s="544">
        <f>'Schedule 3B_Income_Eastern'!I36+'Schedule 3C_Income_Western'!I36+'Schedule 3D_Income_The Cape'!I36</f>
        <v>4636057.6903564325</v>
      </c>
      <c r="J36" s="544">
        <f>'Schedule 3B_Income_Eastern'!J36+'Schedule 3C_Income_Western'!J36+'Schedule 3D_Income_The Cape'!J36</f>
        <v>4306395.8132620081</v>
      </c>
      <c r="K36" s="544">
        <f>'Schedule 3B_Income_Eastern'!K36+'Schedule 3C_Income_Western'!K36+'Schedule 3D_Income_The Cape'!K36</f>
        <v>3401631.9527795077</v>
      </c>
      <c r="L36" s="544">
        <f>'Schedule 3B_Income_Eastern'!L36+'Schedule 3C_Income_Western'!L36+'Schedule 3D_Income_The Cape'!L36</f>
        <v>17310670.674038976</v>
      </c>
      <c r="M36" s="544">
        <f>'Schedule 3B_Income_Eastern'!M36+'Schedule 3C_Income_Western'!M36+'Schedule 3D_Income_The Cape'!M36</f>
        <v>20066398.227757603</v>
      </c>
      <c r="N36" s="210">
        <v>15</v>
      </c>
      <c r="O36" s="544">
        <f>'Schedule 3B_Income_Eastern'!O36+'Schedule 3C_Income_Western'!O36+'Schedule 3D_Income_The Cape'!O36</f>
        <v>1102643.0892010087</v>
      </c>
      <c r="P36" s="544">
        <f>'Schedule 3B_Income_Eastern'!P36+'Schedule 3C_Income_Western'!P36+'Schedule 3D_Income_The Cape'!P36</f>
        <v>770553.86629573477</v>
      </c>
      <c r="Q36" s="544">
        <f>'Schedule 3B_Income_Eastern'!Q36+'Schedule 3C_Income_Western'!Q36+'Schedule 3D_Income_The Cape'!Q36</f>
        <v>623035.59311367164</v>
      </c>
      <c r="R36" s="544">
        <f>'Schedule 3B_Income_Eastern'!R36+'Schedule 3C_Income_Western'!R36+'Schedule 3D_Income_The Cape'!R36</f>
        <v>541899.97552253224</v>
      </c>
      <c r="S36" s="544">
        <f>'Schedule 3B_Income_Eastern'!S36+'Schedule 3C_Income_Western'!S36+'Schedule 3D_Income_The Cape'!S36</f>
        <v>3038132.524132947</v>
      </c>
      <c r="T36" s="544">
        <f>'Schedule 3B_Income_Eastern'!T36+'Schedule 3C_Income_Western'!T36+'Schedule 3D_Income_The Cape'!T36</f>
        <v>4727214.1924286708</v>
      </c>
      <c r="U36" s="544">
        <f>'Schedule 3B_Income_Eastern'!U36+'Schedule 3C_Income_Western'!U36+'Schedule 3D_Income_The Cape'!U36</f>
        <v>4626791.9013197869</v>
      </c>
      <c r="V36" s="544">
        <f>'Schedule 3B_Income_Eastern'!V36+'Schedule 3C_Income_Western'!V36+'Schedule 3D_Income_The Cape'!V36</f>
        <v>4298208.4045776026</v>
      </c>
      <c r="W36" s="544">
        <f>'Schedule 3B_Income_Eastern'!W36+'Schedule 3C_Income_Western'!W36+'Schedule 3D_Income_The Cape'!W36</f>
        <v>4046199.6790463803</v>
      </c>
      <c r="X36" s="544">
        <f>'Schedule 3B_Income_Eastern'!X36+'Schedule 3C_Income_Western'!X36+'Schedule 3D_Income_The Cape'!X36</f>
        <v>17698414.177372441</v>
      </c>
      <c r="Y36" s="544">
        <f>'Schedule 3B_Income_Eastern'!Y36+'Schedule 3C_Income_Western'!Y36+'Schedule 3D_Income_The Cape'!Y36</f>
        <v>20736546.701505385</v>
      </c>
      <c r="Z36" s="210">
        <v>15</v>
      </c>
      <c r="AA36" s="544">
        <f>'Schedule 3B_Income_Eastern'!AA36+'Schedule 3C_Income_Western'!AA36+'Schedule 3D_Income_The Cape'!AA36</f>
        <v>185939.17680569479</v>
      </c>
      <c r="AB36" s="544">
        <f>'Schedule 3B_Income_Eastern'!AB36+'Schedule 3C_Income_Western'!AB36+'Schedule 3D_Income_The Cape'!AB36</f>
        <v>107616.91975095378</v>
      </c>
      <c r="AC36" s="544">
        <f>'Schedule 3B_Income_Eastern'!AC36+'Schedule 3C_Income_Western'!AC36+'Schedule 3D_Income_The Cape'!AC36</f>
        <v>108173.36971924589</v>
      </c>
      <c r="AD36" s="544">
        <f>'Schedule 3B_Income_Eastern'!AD36+'Schedule 3C_Income_Western'!AD36+'Schedule 3D_Income_The Cape'!AD36</f>
        <v>70383.121901925784</v>
      </c>
      <c r="AE36" s="544">
        <f>'Schedule 3B_Income_Eastern'!AE36+'Schedule 3C_Income_Western'!AE36+'Schedule 3D_Income_The Cape'!AE36</f>
        <v>472112.5881778202</v>
      </c>
      <c r="AF36" s="544">
        <f>'Schedule 3B_Income_Eastern'!AF36+'Schedule 3C_Income_Western'!AF36+'Schedule 3D_Income_The Cape'!AF36</f>
        <v>1112770.0643488562</v>
      </c>
      <c r="AG36" s="544">
        <f>'Schedule 3B_Income_Eastern'!AG36+'Schedule 3C_Income_Western'!AG36+'Schedule 3D_Income_The Cape'!AG36</f>
        <v>950635.55426671111</v>
      </c>
      <c r="AH36" s="544">
        <f>'Schedule 3B_Income_Eastern'!AH36+'Schedule 3C_Income_Western'!AH36+'Schedule 3D_Income_The Cape'!AH36</f>
        <v>946400.66573011549</v>
      </c>
      <c r="AI36" s="544">
        <f>'Schedule 3B_Income_Eastern'!AI36+'Schedule 3C_Income_Western'!AI36+'Schedule 3D_Income_The Cape'!AI36</f>
        <v>815069.90877757128</v>
      </c>
      <c r="AJ36" s="544">
        <f>'Schedule 3B_Income_Eastern'!AJ36+'Schedule 3C_Income_Western'!AJ36+'Schedule 3D_Income_The Cape'!AJ36</f>
        <v>3824876.193123254</v>
      </c>
      <c r="AK36" s="544">
        <f>'Schedule 3B_Income_Eastern'!AK36+'Schedule 3C_Income_Western'!AK36+'Schedule 3D_Income_The Cape'!AK36</f>
        <v>4296988.7813010737</v>
      </c>
      <c r="AL36" s="210">
        <v>15</v>
      </c>
      <c r="AM36" s="544">
        <f>'Schedule 3B_Income_Eastern'!AM36+'Schedule 3C_Income_Western'!AM36+'Schedule 3D_Income_The Cape'!AM36</f>
        <v>6210949.684733266</v>
      </c>
      <c r="AN36" s="544">
        <f>'Schedule 3B_Income_Eastern'!AN36+'Schedule 3C_Income_Western'!AN36+'Schedule 3D_Income_The Cape'!AN36</f>
        <v>4721791.4379023891</v>
      </c>
      <c r="AO36" s="544">
        <f>'Schedule 3B_Income_Eastern'!AO36+'Schedule 3C_Income_Western'!AO36+'Schedule 3D_Income_The Cape'!AO36</f>
        <v>3910076.1373302415</v>
      </c>
      <c r="AP36" s="544">
        <f>'Schedule 3B_Income_Eastern'!AP36+'Schedule 3C_Income_Western'!AP36+'Schedule 3D_Income_The Cape'!AP36</f>
        <v>3344554.9231166695</v>
      </c>
      <c r="AQ36" s="544">
        <f>'Schedule 3B_Income_Eastern'!AQ36+'Schedule 3C_Income_Western'!AQ36+'Schedule 3D_Income_The Cape'!AQ36</f>
        <v>18187372.183082566</v>
      </c>
      <c r="AR36" s="544">
        <f>'Schedule 3B_Income_Eastern'!AR36+'Schedule 3C_Income_Western'!AR36+'Schedule 3D_Income_The Cape'!AR36</f>
        <v>27758619.963201009</v>
      </c>
      <c r="AS36" s="544">
        <f>'Schedule 3B_Income_Eastern'!AS36+'Schedule 3C_Income_Western'!AS36+'Schedule 3D_Income_The Cape'!AS36</f>
        <v>29869855.856524289</v>
      </c>
      <c r="AT36" s="544">
        <f>'Schedule 3B_Income_Eastern'!AT36+'Schedule 3C_Income_Western'!AT36+'Schedule 3D_Income_The Cape'!AT36</f>
        <v>31348163.020780489</v>
      </c>
      <c r="AU36" s="544">
        <f>'Schedule 3B_Income_Eastern'!AU36+'Schedule 3C_Income_Western'!AU36+'Schedule 3D_Income_The Cape'!AU36</f>
        <v>32587494.836214151</v>
      </c>
      <c r="AV36" s="544">
        <f>'Schedule 3B_Income_Eastern'!AV36+'Schedule 3C_Income_Western'!AV36+'Schedule 3D_Income_The Cape'!AV36</f>
        <v>121564133.67671993</v>
      </c>
      <c r="AW36" s="544">
        <f>'Schedule 3B_Income_Eastern'!AW36+'Schedule 3C_Income_Western'!AW36+'Schedule 3D_Income_The Cape'!AW36</f>
        <v>139751505.85980251</v>
      </c>
      <c r="AX36" s="210">
        <v>15</v>
      </c>
      <c r="AY36" s="544">
        <f>'Schedule 3B_Income_Eastern'!AY36+'Schedule 3C_Income_Western'!AY36+'Schedule 3D_Income_The Cape'!AY36</f>
        <v>78281.441048013265</v>
      </c>
      <c r="AZ36" s="544">
        <f>'Schedule 3B_Income_Eastern'!AZ36+'Schedule 3C_Income_Western'!AZ36+'Schedule 3D_Income_The Cape'!AZ36</f>
        <v>64858.089607779388</v>
      </c>
      <c r="BA36" s="544">
        <f>'Schedule 3B_Income_Eastern'!BA36+'Schedule 3C_Income_Western'!BA36+'Schedule 3D_Income_The Cape'!BA36</f>
        <v>51201.294934736587</v>
      </c>
      <c r="BB36" s="544">
        <f>'Schedule 3B_Income_Eastern'!BB36+'Schedule 3C_Income_Western'!BB36+'Schedule 3D_Income_The Cape'!BB36</f>
        <v>41921.837769020058</v>
      </c>
      <c r="BC36" s="544">
        <f>'Schedule 3B_Income_Eastern'!BC36+'Schedule 3C_Income_Western'!BC36+'Schedule 3D_Income_The Cape'!BC36</f>
        <v>236262.6633595493</v>
      </c>
      <c r="BD36" s="544">
        <f>'Schedule 3B_Income_Eastern'!BD36+'Schedule 3C_Income_Western'!BD36+'Schedule 3D_Income_The Cape'!BD36</f>
        <v>325667.02150723763</v>
      </c>
      <c r="BE36" s="544">
        <f>'Schedule 3B_Income_Eastern'!BE36+'Schedule 3C_Income_Western'!BE36+'Schedule 3D_Income_The Cape'!BE36</f>
        <v>362393.21296210319</v>
      </c>
      <c r="BF36" s="544">
        <f>'Schedule 3B_Income_Eastern'!BF36+'Schedule 3C_Income_Western'!BF36+'Schedule 3D_Income_The Cape'!BF36</f>
        <v>410717.28149704804</v>
      </c>
      <c r="BG36" s="544">
        <f>'Schedule 3B_Income_Eastern'!BG36+'Schedule 3C_Income_Western'!BG36+'Schedule 3D_Income_The Cape'!BG36</f>
        <v>369331.51100609638</v>
      </c>
      <c r="BH36" s="544">
        <f>'Schedule 3B_Income_Eastern'!BH36+'Schedule 3C_Income_Western'!BH36+'Schedule 3D_Income_The Cape'!BH36</f>
        <v>1468109.0269724852</v>
      </c>
      <c r="BI36" s="544">
        <f>'Schedule 3B_Income_Eastern'!BI36+'Schedule 3C_Income_Western'!BI36+'Schedule 3D_Income_The Cape'!BI36</f>
        <v>1704371.6903320344</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93983.578871066828</v>
      </c>
      <c r="BX36" s="544">
        <f>'Schedule 3B_Income_Eastern'!BX36+'Schedule 3C_Income_Western'!BX36+'Schedule 3D_Income_The Cape'!BX36</f>
        <v>44877.874310602703</v>
      </c>
      <c r="BY36" s="544">
        <f>'Schedule 3B_Income_Eastern'!BY36+'Schedule 3C_Income_Western'!BY36+'Schedule 3D_Income_The Cape'!BY36</f>
        <v>25105.550749122187</v>
      </c>
      <c r="BZ36" s="544">
        <f>'Schedule 3B_Income_Eastern'!BZ36+'Schedule 3C_Income_Western'!BZ36+'Schedule 3D_Income_The Cape'!BZ36</f>
        <v>41010.030881369457</v>
      </c>
      <c r="CA36" s="544">
        <f>'Schedule 3B_Income_Eastern'!CA36+'Schedule 3C_Income_Western'!CA36+'Schedule 3D_Income_The Cape'!CA36</f>
        <v>204977.03481216118</v>
      </c>
      <c r="CB36" s="544">
        <f>'Schedule 3B_Income_Eastern'!CB36+'Schedule 3C_Income_Western'!CB36+'Schedule 3D_Income_The Cape'!CB36</f>
        <v>409101.25835952559</v>
      </c>
      <c r="CC36" s="544">
        <f>'Schedule 3B_Income_Eastern'!CC36+'Schedule 3C_Income_Western'!CC36+'Schedule 3D_Income_The Cape'!CC36</f>
        <v>504418.95213215385</v>
      </c>
      <c r="CD36" s="544">
        <f>'Schedule 3B_Income_Eastern'!CD36+'Schedule 3C_Income_Western'!CD36+'Schedule 3D_Income_The Cape'!CD36</f>
        <v>539368.71267202916</v>
      </c>
      <c r="CE36" s="544">
        <f>'Schedule 3B_Income_Eastern'!CE36+'Schedule 3C_Income_Western'!CE36+'Schedule 3D_Income_The Cape'!CE36</f>
        <v>528159.65980894456</v>
      </c>
      <c r="CF36" s="544">
        <f>'Schedule 3B_Income_Eastern'!CF36+'Schedule 3C_Income_Western'!CF36+'Schedule 3D_Income_The Cape'!CF36</f>
        <v>1981048.5829726532</v>
      </c>
      <c r="CG36" s="544">
        <f>'Schedule 3B_Income_Eastern'!CG36+'Schedule 3C_Income_Western'!CG36+'Schedule 3D_Income_The Cape'!CG36</f>
        <v>2186025.6177848144</v>
      </c>
      <c r="CH36" s="210">
        <v>15</v>
      </c>
      <c r="CI36" s="544">
        <f>'Schedule 3B_Income_Eastern'!CI36+'Schedule 3C_Income_Western'!CI36+'Schedule 3D_Income_The Cape'!CI36</f>
        <v>8778538.8796402793</v>
      </c>
      <c r="CJ36" s="544">
        <f>'Schedule 3B_Income_Eastern'!CJ36+'Schedule 3C_Income_Western'!CJ36+'Schedule 3D_Income_The Cape'!CJ36</f>
        <v>6439717.3182987114</v>
      </c>
      <c r="CK36" s="544">
        <f>'Schedule 3B_Income_Eastern'!CK36+'Schedule 3C_Income_Western'!CK36+'Schedule 3D_Income_The Cape'!CK36</f>
        <v>5242910.8039180245</v>
      </c>
      <c r="CL36" s="544">
        <f>'Schedule 3B_Income_Eastern'!CL36+'Schedule 3C_Income_Western'!CL36+'Schedule 3D_Income_The Cape'!CL36</f>
        <v>4433417.54542665</v>
      </c>
      <c r="CM36" s="372">
        <f t="shared" si="13"/>
        <v>24894584.547283664</v>
      </c>
      <c r="CN36" s="544">
        <f>'Schedule 3B_Income_Eastern'!CN36+'Schedule 3C_Income_Western'!CN36+'Schedule 3D_Income_The Cape'!CN36</f>
        <v>39299957.717486322</v>
      </c>
      <c r="CO36" s="544">
        <f>'Schedule 3B_Income_Eastern'!CO36+'Schedule 3C_Income_Western'!CO36+'Schedule 3D_Income_The Cape'!CO36</f>
        <v>40950153.167561479</v>
      </c>
      <c r="CP36" s="544">
        <f>'Schedule 3B_Income_Eastern'!CP36+'Schedule 3C_Income_Western'!CP36+'Schedule 3D_Income_The Cape'!CP36</f>
        <v>41849253.898519292</v>
      </c>
      <c r="CQ36" s="544">
        <f>'Schedule 3B_Income_Eastern'!CQ36+'Schedule 3C_Income_Western'!CQ36+'Schedule 3D_Income_The Cape'!CQ36</f>
        <v>41747887.547632657</v>
      </c>
      <c r="CR36" s="372">
        <f t="shared" si="14"/>
        <v>163847252.33119974</v>
      </c>
      <c r="CS36" s="544">
        <f>'Schedule 3B_Income_Eastern'!CS36+'Schedule 3C_Income_Western'!CS36+'Schedule 3D_Income_The Cape'!CS36</f>
        <v>48078496.597126603</v>
      </c>
      <c r="CT36" s="544">
        <f>'Schedule 3B_Income_Eastern'!CT36+'Schedule 3C_Income_Western'!CT36+'Schedule 3D_Income_The Cape'!CT36</f>
        <v>47389870.485860191</v>
      </c>
      <c r="CU36" s="544">
        <f>'Schedule 3B_Income_Eastern'!CU36+'Schedule 3C_Income_Western'!CU36+'Schedule 3D_Income_The Cape'!CU36</f>
        <v>47092164.702437319</v>
      </c>
      <c r="CV36" s="544">
        <f>'Schedule 3B_Income_Eastern'!CV36+'Schedule 3C_Income_Western'!CV36+'Schedule 3D_Income_The Cape'!CV36</f>
        <v>46181305.093059301</v>
      </c>
      <c r="CW36" s="372">
        <f t="shared" si="15"/>
        <v>188741836.87848341</v>
      </c>
    </row>
    <row r="37" spans="1:101" ht="15.75" customHeight="1">
      <c r="A37" s="79" t="s">
        <v>223</v>
      </c>
      <c r="B37" s="210">
        <v>16</v>
      </c>
      <c r="C37" s="544">
        <f>'Schedule 3B_Income_Eastern'!C37+'Schedule 3C_Income_Western'!C37+'Schedule 3D_Income_The Cape'!C37</f>
        <v>929713.77007736766</v>
      </c>
      <c r="D37" s="544">
        <f>'Schedule 3B_Income_Eastern'!D37+'Schedule 3C_Income_Western'!D37+'Schedule 3D_Income_The Cape'!D37</f>
        <v>630194.66053353774</v>
      </c>
      <c r="E37" s="544">
        <f>'Schedule 3B_Income_Eastern'!E37+'Schedule 3C_Income_Western'!E37+'Schedule 3D_Income_The Cape'!E37</f>
        <v>513794.39754613227</v>
      </c>
      <c r="F37" s="544">
        <f>'Schedule 3B_Income_Eastern'!F37+'Schedule 3C_Income_Western'!F37+'Schedule 3D_Income_The Cape'!F37</f>
        <v>458074.60723584791</v>
      </c>
      <c r="G37" s="544">
        <f>'Schedule 3B_Income_Eastern'!G37+'Schedule 3C_Income_Western'!G37+'Schedule 3D_Income_The Cape'!G37</f>
        <v>2531777.4353928859</v>
      </c>
      <c r="H37" s="544">
        <f>'Schedule 3B_Income_Eastern'!H37+'Schedule 3C_Income_Western'!H37+'Schedule 3D_Income_The Cape'!H37</f>
        <v>545633.47589129303</v>
      </c>
      <c r="I37" s="544">
        <f>'Schedule 3B_Income_Eastern'!I37+'Schedule 3C_Income_Western'!I37+'Schedule 3D_Income_The Cape'!I37</f>
        <v>443329.68625092972</v>
      </c>
      <c r="J37" s="544">
        <f>'Schedule 3B_Income_Eastern'!J37+'Schedule 3C_Income_Western'!J37+'Schedule 3D_Income_The Cape'!J37</f>
        <v>351464.92366386595</v>
      </c>
      <c r="K37" s="544">
        <f>'Schedule 3B_Income_Eastern'!K37+'Schedule 3C_Income_Western'!K37+'Schedule 3D_Income_The Cape'!K37</f>
        <v>291910.25832423341</v>
      </c>
      <c r="L37" s="544">
        <f>'Schedule 3B_Income_Eastern'!L37+'Schedule 3C_Income_Western'!L37+'Schedule 3D_Income_The Cape'!L37</f>
        <v>1632338.3441303219</v>
      </c>
      <c r="M37" s="544">
        <f>'Schedule 3B_Income_Eastern'!M37+'Schedule 3C_Income_Western'!M37+'Schedule 3D_Income_The Cape'!M37</f>
        <v>4164115.7795232078</v>
      </c>
      <c r="N37" s="210">
        <v>16</v>
      </c>
      <c r="O37" s="544">
        <f>'Schedule 3B_Income_Eastern'!O37+'Schedule 3C_Income_Western'!O37+'Schedule 3D_Income_The Cape'!O37</f>
        <v>1514513.1504184792</v>
      </c>
      <c r="P37" s="544">
        <f>'Schedule 3B_Income_Eastern'!P37+'Schedule 3C_Income_Western'!P37+'Schedule 3D_Income_The Cape'!P37</f>
        <v>1268989.3659841034</v>
      </c>
      <c r="Q37" s="544">
        <f>'Schedule 3B_Income_Eastern'!Q37+'Schedule 3C_Income_Western'!Q37+'Schedule 3D_Income_The Cape'!Q37</f>
        <v>1328925.584198087</v>
      </c>
      <c r="R37" s="544">
        <f>'Schedule 3B_Income_Eastern'!R37+'Schedule 3C_Income_Western'!R37+'Schedule 3D_Income_The Cape'!R37</f>
        <v>1308282.4765051755</v>
      </c>
      <c r="S37" s="544">
        <f>'Schedule 3B_Income_Eastern'!S37+'Schedule 3C_Income_Western'!S37+'Schedule 3D_Income_The Cape'!S37</f>
        <v>5420710.5771058453</v>
      </c>
      <c r="T37" s="544">
        <f>'Schedule 3B_Income_Eastern'!T37+'Schedule 3C_Income_Western'!T37+'Schedule 3D_Income_The Cape'!T37</f>
        <v>1254466.9390502223</v>
      </c>
      <c r="U37" s="544">
        <f>'Schedule 3B_Income_Eastern'!U37+'Schedule 3C_Income_Western'!U37+'Schedule 3D_Income_The Cape'!U37</f>
        <v>1443011.773842724</v>
      </c>
      <c r="V37" s="544">
        <f>'Schedule 3B_Income_Eastern'!V37+'Schedule 3C_Income_Western'!V37+'Schedule 3D_Income_The Cape'!V37</f>
        <v>1456300.1516748187</v>
      </c>
      <c r="W37" s="544">
        <f>'Schedule 3B_Income_Eastern'!W37+'Schedule 3C_Income_Western'!W37+'Schedule 3D_Income_The Cape'!W37</f>
        <v>1344957.1024718361</v>
      </c>
      <c r="X37" s="544">
        <f>'Schedule 3B_Income_Eastern'!X37+'Schedule 3C_Income_Western'!X37+'Schedule 3D_Income_The Cape'!X37</f>
        <v>5498735.9670396019</v>
      </c>
      <c r="Y37" s="544">
        <f>'Schedule 3B_Income_Eastern'!Y37+'Schedule 3C_Income_Western'!Y37+'Schedule 3D_Income_The Cape'!Y37</f>
        <v>10919446.544145446</v>
      </c>
      <c r="Z37" s="210">
        <v>16</v>
      </c>
      <c r="AA37" s="544">
        <f>'Schedule 3B_Income_Eastern'!AA37+'Schedule 3C_Income_Western'!AA37+'Schedule 3D_Income_The Cape'!AA37</f>
        <v>787316.63950304815</v>
      </c>
      <c r="AB37" s="544">
        <f>'Schedule 3B_Income_Eastern'!AB37+'Schedule 3C_Income_Western'!AB37+'Schedule 3D_Income_The Cape'!AB37</f>
        <v>674777.29646885057</v>
      </c>
      <c r="AC37" s="544">
        <f>'Schedule 3B_Income_Eastern'!AC37+'Schedule 3C_Income_Western'!AC37+'Schedule 3D_Income_The Cape'!AC37</f>
        <v>963304.36960178078</v>
      </c>
      <c r="AD37" s="544">
        <f>'Schedule 3B_Income_Eastern'!AD37+'Schedule 3C_Income_Western'!AD37+'Schedule 3D_Income_The Cape'!AD37</f>
        <v>943045.1155928974</v>
      </c>
      <c r="AE37" s="544">
        <f>'Schedule 3B_Income_Eastern'!AE37+'Schedule 3C_Income_Western'!AE37+'Schedule 3D_Income_The Cape'!AE37</f>
        <v>3368443.4211665769</v>
      </c>
      <c r="AF37" s="544">
        <f>'Schedule 3B_Income_Eastern'!AF37+'Schedule 3C_Income_Western'!AF37+'Schedule 3D_Income_The Cape'!AF37</f>
        <v>300820.2949492106</v>
      </c>
      <c r="AG37" s="544">
        <f>'Schedule 3B_Income_Eastern'!AG37+'Schedule 3C_Income_Western'!AG37+'Schedule 3D_Income_The Cape'!AG37</f>
        <v>372324.11872474389</v>
      </c>
      <c r="AH37" s="544">
        <f>'Schedule 3B_Income_Eastern'!AH37+'Schedule 3C_Income_Western'!AH37+'Schedule 3D_Income_The Cape'!AH37</f>
        <v>360127.65643408877</v>
      </c>
      <c r="AI37" s="544">
        <f>'Schedule 3B_Income_Eastern'!AI37+'Schedule 3C_Income_Western'!AI37+'Schedule 3D_Income_The Cape'!AI37</f>
        <v>321246.57585603656</v>
      </c>
      <c r="AJ37" s="544">
        <f>'Schedule 3B_Income_Eastern'!AJ37+'Schedule 3C_Income_Western'!AJ37+'Schedule 3D_Income_The Cape'!AJ37</f>
        <v>1354518.6459640798</v>
      </c>
      <c r="AK37" s="544">
        <f>'Schedule 3B_Income_Eastern'!AK37+'Schedule 3C_Income_Western'!AK37+'Schedule 3D_Income_The Cape'!AK37</f>
        <v>4722962.0671306569</v>
      </c>
      <c r="AL37" s="210">
        <v>16</v>
      </c>
      <c r="AM37" s="544">
        <f>'Schedule 3B_Income_Eastern'!AM37+'Schedule 3C_Income_Western'!AM37+'Schedule 3D_Income_The Cape'!AM37</f>
        <v>7729040.6492045308</v>
      </c>
      <c r="AN37" s="544">
        <f>'Schedule 3B_Income_Eastern'!AN37+'Schedule 3C_Income_Western'!AN37+'Schedule 3D_Income_The Cape'!AN37</f>
        <v>7514061.573064615</v>
      </c>
      <c r="AO37" s="544">
        <f>'Schedule 3B_Income_Eastern'!AO37+'Schedule 3C_Income_Western'!AO37+'Schedule 3D_Income_The Cape'!AO37</f>
        <v>7680203.1745705819</v>
      </c>
      <c r="AP37" s="544">
        <f>'Schedule 3B_Income_Eastern'!AP37+'Schedule 3C_Income_Western'!AP37+'Schedule 3D_Income_The Cape'!AP37</f>
        <v>7865298.0528903622</v>
      </c>
      <c r="AQ37" s="544">
        <f>'Schedule 3B_Income_Eastern'!AQ37+'Schedule 3C_Income_Western'!AQ37+'Schedule 3D_Income_The Cape'!AQ37</f>
        <v>30788603.449730091</v>
      </c>
      <c r="AR37" s="544">
        <f>'Schedule 3B_Income_Eastern'!AR37+'Schedule 3C_Income_Western'!AR37+'Schedule 3D_Income_The Cape'!AR37</f>
        <v>5251130.2329384526</v>
      </c>
      <c r="AS37" s="544">
        <f>'Schedule 3B_Income_Eastern'!AS37+'Schedule 3C_Income_Western'!AS37+'Schedule 3D_Income_The Cape'!AS37</f>
        <v>5922427.2748737102</v>
      </c>
      <c r="AT37" s="544">
        <f>'Schedule 3B_Income_Eastern'!AT37+'Schedule 3C_Income_Western'!AT37+'Schedule 3D_Income_The Cape'!AT37</f>
        <v>6171042.423384537</v>
      </c>
      <c r="AU37" s="544">
        <f>'Schedule 3B_Income_Eastern'!AU37+'Schedule 3C_Income_Western'!AU37+'Schedule 3D_Income_The Cape'!AU37</f>
        <v>6141907.7400137084</v>
      </c>
      <c r="AV37" s="544">
        <f>'Schedule 3B_Income_Eastern'!AV37+'Schedule 3C_Income_Western'!AV37+'Schedule 3D_Income_The Cape'!AV37</f>
        <v>23486507.671210408</v>
      </c>
      <c r="AW37" s="544">
        <f>'Schedule 3B_Income_Eastern'!AW37+'Schedule 3C_Income_Western'!AW37+'Schedule 3D_Income_The Cape'!AW37</f>
        <v>54275111.120940492</v>
      </c>
      <c r="AX37" s="210">
        <v>16</v>
      </c>
      <c r="AY37" s="544">
        <f>'Schedule 3B_Income_Eastern'!AY37+'Schedule 3C_Income_Western'!AY37+'Schedule 3D_Income_The Cape'!AY37</f>
        <v>20343.496243898382</v>
      </c>
      <c r="AZ37" s="544">
        <f>'Schedule 3B_Income_Eastern'!AZ37+'Schedule 3C_Income_Western'!AZ37+'Schedule 3D_Income_The Cape'!AZ37</f>
        <v>17943.118796782579</v>
      </c>
      <c r="BA37" s="544">
        <f>'Schedule 3B_Income_Eastern'!BA37+'Schedule 3C_Income_Western'!BA37+'Schedule 3D_Income_The Cape'!BA37</f>
        <v>15804.884301443686</v>
      </c>
      <c r="BB37" s="544">
        <f>'Schedule 3B_Income_Eastern'!BB37+'Schedule 3C_Income_Western'!BB37+'Schedule 3D_Income_The Cape'!BB37</f>
        <v>15558.870108012603</v>
      </c>
      <c r="BC37" s="544">
        <f>'Schedule 3B_Income_Eastern'!BC37+'Schedule 3C_Income_Western'!BC37+'Schedule 3D_Income_The Cape'!BC37</f>
        <v>69650.369450137252</v>
      </c>
      <c r="BD37" s="544">
        <f>'Schedule 3B_Income_Eastern'!BD37+'Schedule 3C_Income_Western'!BD37+'Schedule 3D_Income_The Cape'!BD37</f>
        <v>35701.196336148911</v>
      </c>
      <c r="BE37" s="544">
        <f>'Schedule 3B_Income_Eastern'!BE37+'Schedule 3C_Income_Western'!BE37+'Schedule 3D_Income_The Cape'!BE37</f>
        <v>48565.281274406741</v>
      </c>
      <c r="BF37" s="544">
        <f>'Schedule 3B_Income_Eastern'!BF37+'Schedule 3C_Income_Western'!BF37+'Schedule 3D_Income_The Cape'!BF37</f>
        <v>45137.266846504885</v>
      </c>
      <c r="BG37" s="544">
        <f>'Schedule 3B_Income_Eastern'!BG37+'Schedule 3C_Income_Western'!BG37+'Schedule 3D_Income_The Cape'!BG37</f>
        <v>49342.213940872505</v>
      </c>
      <c r="BH37" s="544">
        <f>'Schedule 3B_Income_Eastern'!BH37+'Schedule 3C_Income_Western'!BH37+'Schedule 3D_Income_The Cape'!BH37</f>
        <v>178745.95839793305</v>
      </c>
      <c r="BI37" s="544">
        <f>'Schedule 3B_Income_Eastern'!BI37+'Schedule 3C_Income_Western'!BI37+'Schedule 3D_Income_The Cape'!BI37</f>
        <v>248396.3278480703</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47457.343347534668</v>
      </c>
      <c r="BX37" s="544">
        <f>'Schedule 3B_Income_Eastern'!BX37+'Schedule 3C_Income_Western'!BX37+'Schedule 3D_Income_The Cape'!BX37</f>
        <v>36912.546893442435</v>
      </c>
      <c r="BY37" s="544">
        <f>'Schedule 3B_Income_Eastern'!BY37+'Schedule 3C_Income_Western'!BY37+'Schedule 3D_Income_The Cape'!BY37</f>
        <v>78620.267514082792</v>
      </c>
      <c r="BZ37" s="544">
        <f>'Schedule 3B_Income_Eastern'!BZ37+'Schedule 3C_Income_Western'!BZ37+'Schedule 3D_Income_The Cape'!BZ37</f>
        <v>155865.50733047831</v>
      </c>
      <c r="CA37" s="544">
        <f>'Schedule 3B_Income_Eastern'!CA37+'Schedule 3C_Income_Western'!CA37+'Schedule 3D_Income_The Cape'!CA37</f>
        <v>318855.66508553823</v>
      </c>
      <c r="CB37" s="544">
        <f>'Schedule 3B_Income_Eastern'!CB37+'Schedule 3C_Income_Western'!CB37+'Schedule 3D_Income_The Cape'!CB37</f>
        <v>51522.191607926528</v>
      </c>
      <c r="CC37" s="544">
        <f>'Schedule 3B_Income_Eastern'!CC37+'Schedule 3C_Income_Western'!CC37+'Schedule 3D_Income_The Cape'!CC37</f>
        <v>72827.76672899531</v>
      </c>
      <c r="CD37" s="544">
        <f>'Schedule 3B_Income_Eastern'!CD37+'Schedule 3C_Income_Western'!CD37+'Schedule 3D_Income_The Cape'!CD37</f>
        <v>64793.559656953017</v>
      </c>
      <c r="CE37" s="544">
        <f>'Schedule 3B_Income_Eastern'!CE37+'Schedule 3C_Income_Western'!CE37+'Schedule 3D_Income_The Cape'!CE37</f>
        <v>54211.696987803429</v>
      </c>
      <c r="CF37" s="544">
        <f>'Schedule 3B_Income_Eastern'!CF37+'Schedule 3C_Income_Western'!CF37+'Schedule 3D_Income_The Cape'!CF37</f>
        <v>243355.21498167829</v>
      </c>
      <c r="CG37" s="544">
        <f>'Schedule 3B_Income_Eastern'!CG37+'Schedule 3C_Income_Western'!CG37+'Schedule 3D_Income_The Cape'!CG37</f>
        <v>562210.88006721658</v>
      </c>
      <c r="CH37" s="210">
        <v>16</v>
      </c>
      <c r="CI37" s="544">
        <f>'Schedule 3B_Income_Eastern'!CI37+'Schedule 3C_Income_Western'!CI37+'Schedule 3D_Income_The Cape'!CI37</f>
        <v>11028385.048794858</v>
      </c>
      <c r="CJ37" s="544">
        <f>'Schedule 3B_Income_Eastern'!CJ37+'Schedule 3C_Income_Western'!CJ37+'Schedule 3D_Income_The Cape'!CJ37</f>
        <v>10142878.561741333</v>
      </c>
      <c r="CK37" s="544">
        <f>'Schedule 3B_Income_Eastern'!CK37+'Schedule 3C_Income_Western'!CK37+'Schedule 3D_Income_The Cape'!CK37</f>
        <v>10580652.677732106</v>
      </c>
      <c r="CL37" s="544">
        <f>'Schedule 3B_Income_Eastern'!CL37+'Schedule 3C_Income_Western'!CL37+'Schedule 3D_Income_The Cape'!CL37</f>
        <v>10746124.629662775</v>
      </c>
      <c r="CM37" s="372">
        <f t="shared" si="13"/>
        <v>42498040.917931072</v>
      </c>
      <c r="CN37" s="544">
        <f>'Schedule 3B_Income_Eastern'!CN37+'Schedule 3C_Income_Western'!CN37+'Schedule 3D_Income_The Cape'!CN37</f>
        <v>7439274.3307732521</v>
      </c>
      <c r="CO37" s="544">
        <f>'Schedule 3B_Income_Eastern'!CO37+'Schedule 3C_Income_Western'!CO37+'Schedule 3D_Income_The Cape'!CO37</f>
        <v>8302485.9016955094</v>
      </c>
      <c r="CP37" s="544">
        <f>'Schedule 3B_Income_Eastern'!CP37+'Schedule 3C_Income_Western'!CP37+'Schedule 3D_Income_The Cape'!CP37</f>
        <v>8448865.9816607684</v>
      </c>
      <c r="CQ37" s="544">
        <f>'Schedule 3B_Income_Eastern'!CQ37+'Schedule 3C_Income_Western'!CQ37+'Schedule 3D_Income_The Cape'!CQ37</f>
        <v>8203575.5875944896</v>
      </c>
      <c r="CR37" s="372">
        <f t="shared" si="14"/>
        <v>32394201.80172402</v>
      </c>
      <c r="CS37" s="544">
        <f>'Schedule 3B_Income_Eastern'!CS37+'Schedule 3C_Income_Western'!CS37+'Schedule 3D_Income_The Cape'!CS37</f>
        <v>18467659.379568111</v>
      </c>
      <c r="CT37" s="544">
        <f>'Schedule 3B_Income_Eastern'!CT37+'Schedule 3C_Income_Western'!CT37+'Schedule 3D_Income_The Cape'!CT37</f>
        <v>18445364.463436842</v>
      </c>
      <c r="CU37" s="544">
        <f>'Schedule 3B_Income_Eastern'!CU37+'Schedule 3C_Income_Western'!CU37+'Schedule 3D_Income_The Cape'!CU37</f>
        <v>19029518.659392878</v>
      </c>
      <c r="CV37" s="544">
        <f>'Schedule 3B_Income_Eastern'!CV37+'Schedule 3C_Income_Western'!CV37+'Schedule 3D_Income_The Cape'!CV37</f>
        <v>18949700.217257265</v>
      </c>
      <c r="CW37" s="372">
        <f t="shared" si="15"/>
        <v>74892242.719655097</v>
      </c>
    </row>
    <row r="38" spans="1:101" ht="15.75" customHeight="1">
      <c r="A38" s="79" t="s">
        <v>224</v>
      </c>
      <c r="B38" s="210">
        <v>17</v>
      </c>
      <c r="C38" s="544">
        <f>'Schedule 3B_Income_Eastern'!C38+'Schedule 3C_Income_Western'!C38+'Schedule 3D_Income_The Cape'!C38</f>
        <v>687600.01083942282</v>
      </c>
      <c r="D38" s="544">
        <f>'Schedule 3B_Income_Eastern'!D38+'Schedule 3C_Income_Western'!D38+'Schedule 3D_Income_The Cape'!D38</f>
        <v>355222.12330457178</v>
      </c>
      <c r="E38" s="544">
        <f>'Schedule 3B_Income_Eastern'!E38+'Schedule 3C_Income_Western'!E38+'Schedule 3D_Income_The Cape'!E38</f>
        <v>264583.9968877575</v>
      </c>
      <c r="F38" s="544">
        <f>'Schedule 3B_Income_Eastern'!F38+'Schedule 3C_Income_Western'!F38+'Schedule 3D_Income_The Cape'!F38</f>
        <v>214603.03608937451</v>
      </c>
      <c r="G38" s="544">
        <f>'Schedule 3B_Income_Eastern'!G38+'Schedule 3C_Income_Western'!G38+'Schedule 3D_Income_The Cape'!G38</f>
        <v>1522009.1671211265</v>
      </c>
      <c r="H38" s="544">
        <f>'Schedule 3B_Income_Eastern'!H38+'Schedule 3C_Income_Western'!H38+'Schedule 3D_Income_The Cape'!H38</f>
        <v>2164767.6939245686</v>
      </c>
      <c r="I38" s="544">
        <f>'Schedule 3B_Income_Eastern'!I38+'Schedule 3C_Income_Western'!I38+'Schedule 3D_Income_The Cape'!I38</f>
        <v>1847866.9175756373</v>
      </c>
      <c r="J38" s="544">
        <f>'Schedule 3B_Income_Eastern'!J38+'Schedule 3C_Income_Western'!J38+'Schedule 3D_Income_The Cape'!J38</f>
        <v>1559748.7840398198</v>
      </c>
      <c r="K38" s="544">
        <f>'Schedule 3B_Income_Eastern'!K38+'Schedule 3C_Income_Western'!K38+'Schedule 3D_Income_The Cape'!K38</f>
        <v>1374366.8572748685</v>
      </c>
      <c r="L38" s="544">
        <f>'Schedule 3B_Income_Eastern'!L38+'Schedule 3C_Income_Western'!L38+'Schedule 3D_Income_The Cape'!L38</f>
        <v>6946750.2528148945</v>
      </c>
      <c r="M38" s="544">
        <f>'Schedule 3B_Income_Eastern'!M38+'Schedule 3C_Income_Western'!M38+'Schedule 3D_Income_The Cape'!M38</f>
        <v>8468759.4199360199</v>
      </c>
      <c r="N38" s="210">
        <v>17</v>
      </c>
      <c r="O38" s="544">
        <f>'Schedule 3B_Income_Eastern'!O38+'Schedule 3C_Income_Western'!O38+'Schedule 3D_Income_The Cape'!O38</f>
        <v>859770.70312819909</v>
      </c>
      <c r="P38" s="544">
        <f>'Schedule 3B_Income_Eastern'!P38+'Schedule 3C_Income_Western'!P38+'Schedule 3D_Income_The Cape'!P38</f>
        <v>510961.66529900703</v>
      </c>
      <c r="Q38" s="544">
        <f>'Schedule 3B_Income_Eastern'!Q38+'Schedule 3C_Income_Western'!Q38+'Schedule 3D_Income_The Cape'!Q38</f>
        <v>449701.84813379042</v>
      </c>
      <c r="R38" s="544">
        <f>'Schedule 3B_Income_Eastern'!R38+'Schedule 3C_Income_Western'!R38+'Schedule 3D_Income_The Cape'!R38</f>
        <v>398033.75539646216</v>
      </c>
      <c r="S38" s="544">
        <f>'Schedule 3B_Income_Eastern'!S38+'Schedule 3C_Income_Western'!S38+'Schedule 3D_Income_The Cape'!S38</f>
        <v>2218467.9719574586</v>
      </c>
      <c r="T38" s="544">
        <f>'Schedule 3B_Income_Eastern'!T38+'Schedule 3C_Income_Western'!T38+'Schedule 3D_Income_The Cape'!T38</f>
        <v>2200985.942049047</v>
      </c>
      <c r="U38" s="544">
        <f>'Schedule 3B_Income_Eastern'!U38+'Schedule 3C_Income_Western'!U38+'Schedule 3D_Income_The Cape'!U38</f>
        <v>2389915.0701304357</v>
      </c>
      <c r="V38" s="544">
        <f>'Schedule 3B_Income_Eastern'!V38+'Schedule 3C_Income_Western'!V38+'Schedule 3D_Income_The Cape'!V38</f>
        <v>2338509.2016285607</v>
      </c>
      <c r="W38" s="544">
        <f>'Schedule 3B_Income_Eastern'!W38+'Schedule 3C_Income_Western'!W38+'Schedule 3D_Income_The Cape'!W38</f>
        <v>2136414.159703013</v>
      </c>
      <c r="X38" s="544">
        <f>'Schedule 3B_Income_Eastern'!X38+'Schedule 3C_Income_Western'!X38+'Schedule 3D_Income_The Cape'!X38</f>
        <v>9065824.3735110555</v>
      </c>
      <c r="Y38" s="544">
        <f>'Schedule 3B_Income_Eastern'!Y38+'Schedule 3C_Income_Western'!Y38+'Schedule 3D_Income_The Cape'!Y38</f>
        <v>11284292.345468516</v>
      </c>
      <c r="Z38" s="210">
        <v>17</v>
      </c>
      <c r="AA38" s="544">
        <f>'Schedule 3B_Income_Eastern'!AA38+'Schedule 3C_Income_Western'!AA38+'Schedule 3D_Income_The Cape'!AA38</f>
        <v>150625.83951256052</v>
      </c>
      <c r="AB38" s="544">
        <f>'Schedule 3B_Income_Eastern'!AB38+'Schedule 3C_Income_Western'!AB38+'Schedule 3D_Income_The Cape'!AB38</f>
        <v>89653.128048200597</v>
      </c>
      <c r="AC38" s="544">
        <f>'Schedule 3B_Income_Eastern'!AC38+'Schedule 3C_Income_Western'!AC38+'Schedule 3D_Income_The Cape'!AC38</f>
        <v>78436.544197049356</v>
      </c>
      <c r="AD38" s="544">
        <f>'Schedule 3B_Income_Eastern'!AD38+'Schedule 3C_Income_Western'!AD38+'Schedule 3D_Income_The Cape'!AD38</f>
        <v>70042.717406532625</v>
      </c>
      <c r="AE38" s="544">
        <f>'Schedule 3B_Income_Eastern'!AE38+'Schedule 3C_Income_Western'!AE38+'Schedule 3D_Income_The Cape'!AE38</f>
        <v>388758.22916434309</v>
      </c>
      <c r="AF38" s="544">
        <f>'Schedule 3B_Income_Eastern'!AF38+'Schedule 3C_Income_Western'!AF38+'Schedule 3D_Income_The Cape'!AF38</f>
        <v>481096.74663479644</v>
      </c>
      <c r="AG38" s="544">
        <f>'Schedule 3B_Income_Eastern'!AG38+'Schedule 3C_Income_Western'!AG38+'Schedule 3D_Income_The Cape'!AG38</f>
        <v>509320.40232394799</v>
      </c>
      <c r="AH38" s="544">
        <f>'Schedule 3B_Income_Eastern'!AH38+'Schedule 3C_Income_Western'!AH38+'Schedule 3D_Income_The Cape'!AH38</f>
        <v>532110.27661322523</v>
      </c>
      <c r="AI38" s="544">
        <f>'Schedule 3B_Income_Eastern'!AI38+'Schedule 3C_Income_Western'!AI38+'Schedule 3D_Income_The Cape'!AI38</f>
        <v>483623.70096559078</v>
      </c>
      <c r="AJ38" s="544">
        <f>'Schedule 3B_Income_Eastern'!AJ38+'Schedule 3C_Income_Western'!AJ38+'Schedule 3D_Income_The Cape'!AJ38</f>
        <v>2006151.1265375605</v>
      </c>
      <c r="AK38" s="544">
        <f>'Schedule 3B_Income_Eastern'!AK38+'Schedule 3C_Income_Western'!AK38+'Schedule 3D_Income_The Cape'!AK38</f>
        <v>2394909.3557019038</v>
      </c>
      <c r="AL38" s="210">
        <v>17</v>
      </c>
      <c r="AM38" s="544">
        <f>'Schedule 3B_Income_Eastern'!AM38+'Schedule 3C_Income_Western'!AM38+'Schedule 3D_Income_The Cape'!AM38</f>
        <v>3784586.9667969239</v>
      </c>
      <c r="AN38" s="544">
        <f>'Schedule 3B_Income_Eastern'!AN38+'Schedule 3C_Income_Western'!AN38+'Schedule 3D_Income_The Cape'!AN38</f>
        <v>2704285.0174088315</v>
      </c>
      <c r="AO38" s="544">
        <f>'Schedule 3B_Income_Eastern'!AO38+'Schedule 3C_Income_Western'!AO38+'Schedule 3D_Income_The Cape'!AO38</f>
        <v>2509984.4492047066</v>
      </c>
      <c r="AP38" s="544">
        <f>'Schedule 3B_Income_Eastern'!AP38+'Schedule 3C_Income_Western'!AP38+'Schedule 3D_Income_The Cape'!AP38</f>
        <v>2390712.347246822</v>
      </c>
      <c r="AQ38" s="544">
        <f>'Schedule 3B_Income_Eastern'!AQ38+'Schedule 3C_Income_Western'!AQ38+'Schedule 3D_Income_The Cape'!AQ38</f>
        <v>11389568.780657284</v>
      </c>
      <c r="AR38" s="544">
        <f>'Schedule 3B_Income_Eastern'!AR38+'Schedule 3C_Income_Western'!AR38+'Schedule 3D_Income_The Cape'!AR38</f>
        <v>13318858.126461666</v>
      </c>
      <c r="AS38" s="544">
        <f>'Schedule 3B_Income_Eastern'!AS38+'Schedule 3C_Income_Western'!AS38+'Schedule 3D_Income_The Cape'!AS38</f>
        <v>14388440.313965406</v>
      </c>
      <c r="AT38" s="544">
        <f>'Schedule 3B_Income_Eastern'!AT38+'Schedule 3C_Income_Western'!AT38+'Schedule 3D_Income_The Cape'!AT38</f>
        <v>15087692.327721268</v>
      </c>
      <c r="AU38" s="544">
        <f>'Schedule 3B_Income_Eastern'!AU38+'Schedule 3C_Income_Western'!AU38+'Schedule 3D_Income_The Cape'!AU38</f>
        <v>15114983.252170134</v>
      </c>
      <c r="AV38" s="544">
        <f>'Schedule 3B_Income_Eastern'!AV38+'Schedule 3C_Income_Western'!AV38+'Schedule 3D_Income_The Cape'!AV38</f>
        <v>57909974.020318471</v>
      </c>
      <c r="AW38" s="544">
        <f>'Schedule 3B_Income_Eastern'!AW38+'Schedule 3C_Income_Western'!AW38+'Schedule 3D_Income_The Cape'!AW38</f>
        <v>69299542.800975755</v>
      </c>
      <c r="AX38" s="210">
        <v>17</v>
      </c>
      <c r="AY38" s="544">
        <f>'Schedule 3B_Income_Eastern'!AY38+'Schedule 3C_Income_Western'!AY38+'Schedule 3D_Income_The Cape'!AY38</f>
        <v>55611.84720650519</v>
      </c>
      <c r="AZ38" s="544">
        <f>'Schedule 3B_Income_Eastern'!AZ38+'Schedule 3C_Income_Western'!AZ38+'Schedule 3D_Income_The Cape'!AZ38</f>
        <v>49391.713916304165</v>
      </c>
      <c r="BA38" s="544">
        <f>'Schedule 3B_Income_Eastern'!BA38+'Schedule 3C_Income_Western'!BA38+'Schedule 3D_Income_The Cape'!BA38</f>
        <v>48981.408952196842</v>
      </c>
      <c r="BB38" s="544">
        <f>'Schedule 3B_Income_Eastern'!BB38+'Schedule 3C_Income_Western'!BB38+'Schedule 3D_Income_The Cape'!BB38</f>
        <v>42051.066662792982</v>
      </c>
      <c r="BC38" s="544">
        <f>'Schedule 3B_Income_Eastern'!BC38+'Schedule 3C_Income_Western'!BC38+'Schedule 3D_Income_The Cape'!BC38</f>
        <v>196036.03673779918</v>
      </c>
      <c r="BD38" s="544">
        <f>'Schedule 3B_Income_Eastern'!BD38+'Schedule 3C_Income_Western'!BD38+'Schedule 3D_Income_The Cape'!BD38</f>
        <v>274922.56013258285</v>
      </c>
      <c r="BE38" s="544">
        <f>'Schedule 3B_Income_Eastern'!BE38+'Schedule 3C_Income_Western'!BE38+'Schedule 3D_Income_The Cape'!BE38</f>
        <v>279076.77604412503</v>
      </c>
      <c r="BF38" s="544">
        <f>'Schedule 3B_Income_Eastern'!BF38+'Schedule 3C_Income_Western'!BF38+'Schedule 3D_Income_The Cape'!BF38</f>
        <v>286711.57606674096</v>
      </c>
      <c r="BG38" s="544">
        <f>'Schedule 3B_Income_Eastern'!BG38+'Schedule 3C_Income_Western'!BG38+'Schedule 3D_Income_The Cape'!BG38</f>
        <v>280270.41255186632</v>
      </c>
      <c r="BH38" s="544">
        <f>'Schedule 3B_Income_Eastern'!BH38+'Schedule 3C_Income_Western'!BH38+'Schedule 3D_Income_The Cape'!BH38</f>
        <v>1120981.3247953153</v>
      </c>
      <c r="BI38" s="544">
        <f>'Schedule 3B_Income_Eastern'!BI38+'Schedule 3C_Income_Western'!BI38+'Schedule 3D_Income_The Cape'!BI38</f>
        <v>1317017.3615331142</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105115.48277387299</v>
      </c>
      <c r="BX38" s="544">
        <f>'Schedule 3B_Income_Eastern'!BX38+'Schedule 3C_Income_Western'!BX38+'Schedule 3D_Income_The Cape'!BX38</f>
        <v>69225.311489719097</v>
      </c>
      <c r="BY38" s="544">
        <f>'Schedule 3B_Income_Eastern'!BY38+'Schedule 3C_Income_Western'!BY38+'Schedule 3D_Income_The Cape'!BY38</f>
        <v>51717.49289372722</v>
      </c>
      <c r="BZ38" s="544">
        <f>'Schedule 3B_Income_Eastern'!BZ38+'Schedule 3C_Income_Western'!BZ38+'Schedule 3D_Income_The Cape'!BZ38</f>
        <v>70327.949453547917</v>
      </c>
      <c r="CA38" s="544">
        <f>'Schedule 3B_Income_Eastern'!CA38+'Schedule 3C_Income_Western'!CA38+'Schedule 3D_Income_The Cape'!CA38</f>
        <v>296386.2366108672</v>
      </c>
      <c r="CB38" s="544">
        <f>'Schedule 3B_Income_Eastern'!CB38+'Schedule 3C_Income_Western'!CB38+'Schedule 3D_Income_The Cape'!CB38</f>
        <v>531874.20992207702</v>
      </c>
      <c r="CC38" s="544">
        <f>'Schedule 3B_Income_Eastern'!CC38+'Schedule 3C_Income_Western'!CC38+'Schedule 3D_Income_The Cape'!CC38</f>
        <v>608887.87384866679</v>
      </c>
      <c r="CD38" s="544">
        <f>'Schedule 3B_Income_Eastern'!CD38+'Schedule 3C_Income_Western'!CD38+'Schedule 3D_Income_The Cape'!CD38</f>
        <v>625836.86987991864</v>
      </c>
      <c r="CE38" s="544">
        <f>'Schedule 3B_Income_Eastern'!CE38+'Schedule 3C_Income_Western'!CE38+'Schedule 3D_Income_The Cape'!CE38</f>
        <v>625409.35284610419</v>
      </c>
      <c r="CF38" s="544">
        <f>'Schedule 3B_Income_Eastern'!CF38+'Schedule 3C_Income_Western'!CF38+'Schedule 3D_Income_The Cape'!CF38</f>
        <v>2392008.3064967664</v>
      </c>
      <c r="CG38" s="544">
        <f>'Schedule 3B_Income_Eastern'!CG38+'Schedule 3C_Income_Western'!CG38+'Schedule 3D_Income_The Cape'!CG38</f>
        <v>2688394.5431076339</v>
      </c>
      <c r="CH38" s="210">
        <v>17</v>
      </c>
      <c r="CI38" s="544">
        <f>'Schedule 3B_Income_Eastern'!CI38+'Schedule 3C_Income_Western'!CI38+'Schedule 3D_Income_The Cape'!CI38</f>
        <v>5643310.8502574833</v>
      </c>
      <c r="CJ38" s="544">
        <f>'Schedule 3B_Income_Eastern'!CJ38+'Schedule 3C_Income_Western'!CJ38+'Schedule 3D_Income_The Cape'!CJ38</f>
        <v>3778738.9594666339</v>
      </c>
      <c r="CK38" s="544">
        <f>'Schedule 3B_Income_Eastern'!CK38+'Schedule 3C_Income_Western'!CK38+'Schedule 3D_Income_The Cape'!CK38</f>
        <v>3403405.7402692279</v>
      </c>
      <c r="CL38" s="544">
        <f>'Schedule 3B_Income_Eastern'!CL38+'Schedule 3C_Income_Western'!CL38+'Schedule 3D_Income_The Cape'!CL38</f>
        <v>3185770.8722555325</v>
      </c>
      <c r="CM38" s="372">
        <f t="shared" si="13"/>
        <v>16011226.422248876</v>
      </c>
      <c r="CN38" s="544">
        <f>'Schedule 3B_Income_Eastern'!CN38+'Schedule 3C_Income_Western'!CN38+'Schedule 3D_Income_The Cape'!CN38</f>
        <v>18972505.279124737</v>
      </c>
      <c r="CO38" s="544">
        <f>'Schedule 3B_Income_Eastern'!CO38+'Schedule 3C_Income_Western'!CO38+'Schedule 3D_Income_The Cape'!CO38</f>
        <v>20023507.353888217</v>
      </c>
      <c r="CP38" s="544">
        <f>'Schedule 3B_Income_Eastern'!CP38+'Schedule 3C_Income_Western'!CP38+'Schedule 3D_Income_The Cape'!CP38</f>
        <v>20430609.035949528</v>
      </c>
      <c r="CQ38" s="544">
        <f>'Schedule 3B_Income_Eastern'!CQ38+'Schedule 3C_Income_Western'!CQ38+'Schedule 3D_Income_The Cape'!CQ38</f>
        <v>20015067.735511571</v>
      </c>
      <c r="CR38" s="372">
        <f t="shared" si="14"/>
        <v>79441689.40447405</v>
      </c>
      <c r="CS38" s="544">
        <f>'Schedule 3B_Income_Eastern'!CS38+'Schedule 3C_Income_Western'!CS38+'Schedule 3D_Income_The Cape'!CS38</f>
        <v>24615816.129382219</v>
      </c>
      <c r="CT38" s="544">
        <f>'Schedule 3B_Income_Eastern'!CT38+'Schedule 3C_Income_Western'!CT38+'Schedule 3D_Income_The Cape'!CT38</f>
        <v>23802246.31335485</v>
      </c>
      <c r="CU38" s="544">
        <f>'Schedule 3B_Income_Eastern'!CU38+'Schedule 3C_Income_Western'!CU38+'Schedule 3D_Income_The Cape'!CU38</f>
        <v>23834014.776218757</v>
      </c>
      <c r="CV38" s="544">
        <f>'Schedule 3B_Income_Eastern'!CV38+'Schedule 3C_Income_Western'!CV38+'Schedule 3D_Income_The Cape'!CV38</f>
        <v>23200838.607767109</v>
      </c>
      <c r="CW38" s="372">
        <f t="shared" si="15"/>
        <v>95452915.826722935</v>
      </c>
    </row>
    <row r="39" spans="1:101" ht="15.75" customHeight="1">
      <c r="A39" s="79" t="s">
        <v>225</v>
      </c>
      <c r="B39" s="210">
        <v>18</v>
      </c>
      <c r="C39" s="544">
        <f>'Schedule 3B_Income_Eastern'!C39+'Schedule 3C_Income_Western'!C39+'Schedule 3D_Income_The Cape'!C39</f>
        <v>25341.605318948205</v>
      </c>
      <c r="D39" s="544">
        <f>'Schedule 3B_Income_Eastern'!D39+'Schedule 3C_Income_Western'!D39+'Schedule 3D_Income_The Cape'!D39</f>
        <v>14908.7805860477</v>
      </c>
      <c r="E39" s="544">
        <f>'Schedule 3B_Income_Eastern'!E39+'Schedule 3C_Income_Western'!E39+'Schedule 3D_Income_The Cape'!E39</f>
        <v>12595.871020266222</v>
      </c>
      <c r="F39" s="544">
        <f>'Schedule 3B_Income_Eastern'!F39+'Schedule 3C_Income_Western'!F39+'Schedule 3D_Income_The Cape'!F39</f>
        <v>7788.5960108664103</v>
      </c>
      <c r="G39" s="544">
        <f>'Schedule 3B_Income_Eastern'!G39+'Schedule 3C_Income_Western'!G39+'Schedule 3D_Income_The Cape'!G39</f>
        <v>60634.852936128533</v>
      </c>
      <c r="H39" s="544">
        <f>'Schedule 3B_Income_Eastern'!H39+'Schedule 3C_Income_Western'!H39+'Schedule 3D_Income_The Cape'!H39</f>
        <v>48800.867896255026</v>
      </c>
      <c r="I39" s="544">
        <f>'Schedule 3B_Income_Eastern'!I39+'Schedule 3C_Income_Western'!I39+'Schedule 3D_Income_The Cape'!I39</f>
        <v>45505.538295590159</v>
      </c>
      <c r="J39" s="544">
        <f>'Schedule 3B_Income_Eastern'!J39+'Schedule 3C_Income_Western'!J39+'Schedule 3D_Income_The Cape'!J39</f>
        <v>47967.242062090256</v>
      </c>
      <c r="K39" s="544">
        <f>'Schedule 3B_Income_Eastern'!K39+'Schedule 3C_Income_Western'!K39+'Schedule 3D_Income_The Cape'!K39</f>
        <v>35759.717377108951</v>
      </c>
      <c r="L39" s="544">
        <f>'Schedule 3B_Income_Eastern'!L39+'Schedule 3C_Income_Western'!L39+'Schedule 3D_Income_The Cape'!L39</f>
        <v>178033.36563104438</v>
      </c>
      <c r="M39" s="544">
        <f>'Schedule 3B_Income_Eastern'!M39+'Schedule 3C_Income_Western'!M39+'Schedule 3D_Income_The Cape'!M39</f>
        <v>238668.21856717294</v>
      </c>
      <c r="N39" s="210">
        <v>18</v>
      </c>
      <c r="O39" s="544">
        <f>'Schedule 3B_Income_Eastern'!O39+'Schedule 3C_Income_Western'!O39+'Schedule 3D_Income_The Cape'!O39</f>
        <v>30164.219783602523</v>
      </c>
      <c r="P39" s="544">
        <f>'Schedule 3B_Income_Eastern'!P39+'Schedule 3C_Income_Western'!P39+'Schedule 3D_Income_The Cape'!P39</f>
        <v>22608.017142625238</v>
      </c>
      <c r="Q39" s="544">
        <f>'Schedule 3B_Income_Eastern'!Q39+'Schedule 3C_Income_Western'!Q39+'Schedule 3D_Income_The Cape'!Q39</f>
        <v>15411.99355043065</v>
      </c>
      <c r="R39" s="544">
        <f>'Schedule 3B_Income_Eastern'!R39+'Schedule 3C_Income_Western'!R39+'Schedule 3D_Income_The Cape'!R39</f>
        <v>13328.122548240723</v>
      </c>
      <c r="S39" s="544">
        <f>'Schedule 3B_Income_Eastern'!S39+'Schedule 3C_Income_Western'!S39+'Schedule 3D_Income_The Cape'!S39</f>
        <v>81512.353024899145</v>
      </c>
      <c r="T39" s="544">
        <f>'Schedule 3B_Income_Eastern'!T39+'Schedule 3C_Income_Western'!T39+'Schedule 3D_Income_The Cape'!T39</f>
        <v>53391.202103247058</v>
      </c>
      <c r="U39" s="544">
        <f>'Schedule 3B_Income_Eastern'!U39+'Schedule 3C_Income_Western'!U39+'Schedule 3D_Income_The Cape'!U39</f>
        <v>60210.814388093931</v>
      </c>
      <c r="V39" s="544">
        <f>'Schedule 3B_Income_Eastern'!V39+'Schedule 3C_Income_Western'!V39+'Schedule 3D_Income_The Cape'!V39</f>
        <v>55832.380887793966</v>
      </c>
      <c r="W39" s="544">
        <f>'Schedule 3B_Income_Eastern'!W39+'Schedule 3C_Income_Western'!W39+'Schedule 3D_Income_The Cape'!W39</f>
        <v>50282.4330425062</v>
      </c>
      <c r="X39" s="544">
        <f>'Schedule 3B_Income_Eastern'!X39+'Schedule 3C_Income_Western'!X39+'Schedule 3D_Income_The Cape'!X39</f>
        <v>219716.83042164118</v>
      </c>
      <c r="Y39" s="544">
        <f>'Schedule 3B_Income_Eastern'!Y39+'Schedule 3C_Income_Western'!Y39+'Schedule 3D_Income_The Cape'!Y39</f>
        <v>301229.18344654032</v>
      </c>
      <c r="Z39" s="210">
        <v>18</v>
      </c>
      <c r="AA39" s="544">
        <f>'Schedule 3B_Income_Eastern'!AA39+'Schedule 3C_Income_Western'!AA39+'Schedule 3D_Income_The Cape'!AA39</f>
        <v>3330.3595037305108</v>
      </c>
      <c r="AB39" s="544">
        <f>'Schedule 3B_Income_Eastern'!AB39+'Schedule 3C_Income_Western'!AB39+'Schedule 3D_Income_The Cape'!AB39</f>
        <v>2136.9539524768525</v>
      </c>
      <c r="AC39" s="544">
        <f>'Schedule 3B_Income_Eastern'!AC39+'Schedule 3C_Income_Western'!AC39+'Schedule 3D_Income_The Cape'!AC39</f>
        <v>2158.3368907960385</v>
      </c>
      <c r="AD39" s="544">
        <f>'Schedule 3B_Income_Eastern'!AD39+'Schedule 3C_Income_Western'!AD39+'Schedule 3D_Income_The Cape'!AD39</f>
        <v>2106.562957639012</v>
      </c>
      <c r="AE39" s="544">
        <f>'Schedule 3B_Income_Eastern'!AE39+'Schedule 3C_Income_Western'!AE39+'Schedule 3D_Income_The Cape'!AE39</f>
        <v>9732.2133046424151</v>
      </c>
      <c r="AF39" s="544">
        <f>'Schedule 3B_Income_Eastern'!AF39+'Schedule 3C_Income_Western'!AF39+'Schedule 3D_Income_The Cape'!AF39</f>
        <v>7658.2479733165501</v>
      </c>
      <c r="AG39" s="544">
        <f>'Schedule 3B_Income_Eastern'!AG39+'Schedule 3C_Income_Western'!AG39+'Schedule 3D_Income_The Cape'!AG39</f>
        <v>7733.4216066558138</v>
      </c>
      <c r="AH39" s="544">
        <f>'Schedule 3B_Income_Eastern'!AH39+'Schedule 3C_Income_Western'!AH39+'Schedule 3D_Income_The Cape'!AH39</f>
        <v>8082.358511785309</v>
      </c>
      <c r="AI39" s="544">
        <f>'Schedule 3B_Income_Eastern'!AI39+'Schedule 3C_Income_Western'!AI39+'Schedule 3D_Income_The Cape'!AI39</f>
        <v>6713.1176609319045</v>
      </c>
      <c r="AJ39" s="544">
        <f>'Schedule 3B_Income_Eastern'!AJ39+'Schedule 3C_Income_Western'!AJ39+'Schedule 3D_Income_The Cape'!AJ39</f>
        <v>30187.145752689576</v>
      </c>
      <c r="AK39" s="544">
        <f>'Schedule 3B_Income_Eastern'!AK39+'Schedule 3C_Income_Western'!AK39+'Schedule 3D_Income_The Cape'!AK39</f>
        <v>39919.359057331989</v>
      </c>
      <c r="AL39" s="210">
        <v>18</v>
      </c>
      <c r="AM39" s="544">
        <f>'Schedule 3B_Income_Eastern'!AM39+'Schedule 3C_Income_Western'!AM39+'Schedule 3D_Income_The Cape'!AM39</f>
        <v>166527.56715365857</v>
      </c>
      <c r="AN39" s="544">
        <f>'Schedule 3B_Income_Eastern'!AN39+'Schedule 3C_Income_Western'!AN39+'Schedule 3D_Income_The Cape'!AN39</f>
        <v>129632.24887183547</v>
      </c>
      <c r="AO39" s="544">
        <f>'Schedule 3B_Income_Eastern'!AO39+'Schedule 3C_Income_Western'!AO39+'Schedule 3D_Income_The Cape'!AO39</f>
        <v>128618.18679871212</v>
      </c>
      <c r="AP39" s="544">
        <f>'Schedule 3B_Income_Eastern'!AP39+'Schedule 3C_Income_Western'!AP39+'Schedule 3D_Income_The Cape'!AP39</f>
        <v>120099.47130193342</v>
      </c>
      <c r="AQ39" s="544">
        <f>'Schedule 3B_Income_Eastern'!AQ39+'Schedule 3C_Income_Western'!AQ39+'Schedule 3D_Income_The Cape'!AQ39</f>
        <v>544877.47412613954</v>
      </c>
      <c r="AR39" s="544">
        <f>'Schedule 3B_Income_Eastern'!AR39+'Schedule 3C_Income_Western'!AR39+'Schedule 3D_Income_The Cape'!AR39</f>
        <v>301021.68792272609</v>
      </c>
      <c r="AS39" s="544">
        <f>'Schedule 3B_Income_Eastern'!AS39+'Schedule 3C_Income_Western'!AS39+'Schedule 3D_Income_The Cape'!AS39</f>
        <v>355319.90456572775</v>
      </c>
      <c r="AT39" s="544">
        <f>'Schedule 3B_Income_Eastern'!AT39+'Schedule 3C_Income_Western'!AT39+'Schedule 3D_Income_The Cape'!AT39</f>
        <v>357168.34205367108</v>
      </c>
      <c r="AU39" s="544">
        <f>'Schedule 3B_Income_Eastern'!AU39+'Schedule 3C_Income_Western'!AU39+'Schedule 3D_Income_The Cape'!AU39</f>
        <v>355098.78877274611</v>
      </c>
      <c r="AV39" s="544">
        <f>'Schedule 3B_Income_Eastern'!AV39+'Schedule 3C_Income_Western'!AV39+'Schedule 3D_Income_The Cape'!AV39</f>
        <v>1368608.7233148711</v>
      </c>
      <c r="AW39" s="544">
        <f>'Schedule 3B_Income_Eastern'!AW39+'Schedule 3C_Income_Western'!AW39+'Schedule 3D_Income_The Cape'!AW39</f>
        <v>1913486.1974410105</v>
      </c>
      <c r="AX39" s="210">
        <v>18</v>
      </c>
      <c r="AY39" s="544">
        <f>'Schedule 3B_Income_Eastern'!AY39+'Schedule 3C_Income_Western'!AY39+'Schedule 3D_Income_The Cape'!AY39</f>
        <v>3740.8127300833776</v>
      </c>
      <c r="AZ39" s="544">
        <f>'Schedule 3B_Income_Eastern'!AZ39+'Schedule 3C_Income_Western'!AZ39+'Schedule 3D_Income_The Cape'!AZ39</f>
        <v>3062.6644708950857</v>
      </c>
      <c r="BA39" s="544">
        <f>'Schedule 3B_Income_Eastern'!BA39+'Schedule 3C_Income_Western'!BA39+'Schedule 3D_Income_The Cape'!BA39</f>
        <v>3071.494134082729</v>
      </c>
      <c r="BB39" s="544">
        <f>'Schedule 3B_Income_Eastern'!BB39+'Schedule 3C_Income_Western'!BB39+'Schedule 3D_Income_The Cape'!BB39</f>
        <v>3272.3308910570131</v>
      </c>
      <c r="BC39" s="544">
        <f>'Schedule 3B_Income_Eastern'!BC39+'Schedule 3C_Income_Western'!BC39+'Schedule 3D_Income_The Cape'!BC39</f>
        <v>13147.302226118205</v>
      </c>
      <c r="BD39" s="544">
        <f>'Schedule 3B_Income_Eastern'!BD39+'Schedule 3C_Income_Western'!BD39+'Schedule 3D_Income_The Cape'!BD39</f>
        <v>5363.3478471022509</v>
      </c>
      <c r="BE39" s="544">
        <f>'Schedule 3B_Income_Eastern'!BE39+'Schedule 3C_Income_Western'!BE39+'Schedule 3D_Income_The Cape'!BE39</f>
        <v>4705.9102369175862</v>
      </c>
      <c r="BF39" s="544">
        <f>'Schedule 3B_Income_Eastern'!BF39+'Schedule 3C_Income_Western'!BF39+'Schedule 3D_Income_The Cape'!BF39</f>
        <v>4808.2548822445769</v>
      </c>
      <c r="BG39" s="544">
        <f>'Schedule 3B_Income_Eastern'!BG39+'Schedule 3C_Income_Western'!BG39+'Schedule 3D_Income_The Cape'!BG39</f>
        <v>5279.9801741196006</v>
      </c>
      <c r="BH39" s="544">
        <f>'Schedule 3B_Income_Eastern'!BH39+'Schedule 3C_Income_Western'!BH39+'Schedule 3D_Income_The Cape'!BH39</f>
        <v>20157.493140384016</v>
      </c>
      <c r="BI39" s="544">
        <f>'Schedule 3B_Income_Eastern'!BI39+'Schedule 3C_Income_Western'!BI39+'Schedule 3D_Income_The Cape'!BI39</f>
        <v>33304.795366502221</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7207.0113652253585</v>
      </c>
      <c r="BX39" s="544">
        <f>'Schedule 3B_Income_Eastern'!BX39+'Schedule 3C_Income_Western'!BX39+'Schedule 3D_Income_The Cape'!BX39</f>
        <v>5196.8849115435778</v>
      </c>
      <c r="BY39" s="544">
        <f>'Schedule 3B_Income_Eastern'!BY39+'Schedule 3C_Income_Western'!BY39+'Schedule 3D_Income_The Cape'!BY39</f>
        <v>5116.4345402459867</v>
      </c>
      <c r="BZ39" s="544">
        <f>'Schedule 3B_Income_Eastern'!BZ39+'Schedule 3C_Income_Western'!BZ39+'Schedule 3D_Income_The Cape'!BZ39</f>
        <v>4762.7887868981243</v>
      </c>
      <c r="CA39" s="544">
        <f>'Schedule 3B_Income_Eastern'!CA39+'Schedule 3C_Income_Western'!CA39+'Schedule 3D_Income_The Cape'!CA39</f>
        <v>22283.119603913048</v>
      </c>
      <c r="CB39" s="544">
        <f>'Schedule 3B_Income_Eastern'!CB39+'Schedule 3C_Income_Western'!CB39+'Schedule 3D_Income_The Cape'!CB39</f>
        <v>9655.9022757076364</v>
      </c>
      <c r="CC39" s="544">
        <f>'Schedule 3B_Income_Eastern'!CC39+'Schedule 3C_Income_Western'!CC39+'Schedule 3D_Income_The Cape'!CC39</f>
        <v>11325.10097443049</v>
      </c>
      <c r="CD39" s="544">
        <f>'Schedule 3B_Income_Eastern'!CD39+'Schedule 3C_Income_Western'!CD39+'Schedule 3D_Income_The Cape'!CD39</f>
        <v>12443.802363406283</v>
      </c>
      <c r="CE39" s="544">
        <f>'Schedule 3B_Income_Eastern'!CE39+'Schedule 3C_Income_Western'!CE39+'Schedule 3D_Income_The Cape'!CE39</f>
        <v>11079.371686503226</v>
      </c>
      <c r="CF39" s="544">
        <f>'Schedule 3B_Income_Eastern'!CF39+'Schedule 3C_Income_Western'!CF39+'Schedule 3D_Income_The Cape'!CF39</f>
        <v>44504.177300047631</v>
      </c>
      <c r="CG39" s="544">
        <f>'Schedule 3B_Income_Eastern'!CG39+'Schedule 3C_Income_Western'!CG39+'Schedule 3D_Income_The Cape'!CG39</f>
        <v>66787.296903960683</v>
      </c>
      <c r="CH39" s="210">
        <v>18</v>
      </c>
      <c r="CI39" s="544">
        <f>'Schedule 3B_Income_Eastern'!CI39+'Schedule 3C_Income_Western'!CI39+'Schedule 3D_Income_The Cape'!CI39</f>
        <v>236311.57585524852</v>
      </c>
      <c r="CJ39" s="544">
        <f>'Schedule 3B_Income_Eastern'!CJ39+'Schedule 3C_Income_Western'!CJ39+'Schedule 3D_Income_The Cape'!CJ39</f>
        <v>177545.54993542391</v>
      </c>
      <c r="CK39" s="544">
        <f>'Schedule 3B_Income_Eastern'!CK39+'Schedule 3C_Income_Western'!CK39+'Schedule 3D_Income_The Cape'!CK39</f>
        <v>166972.31693453374</v>
      </c>
      <c r="CL39" s="544">
        <f>'Schedule 3B_Income_Eastern'!CL39+'Schedule 3C_Income_Western'!CL39+'Schedule 3D_Income_The Cape'!CL39</f>
        <v>151357.87249663466</v>
      </c>
      <c r="CM39" s="372">
        <f t="shared" si="13"/>
        <v>732187.31522184075</v>
      </c>
      <c r="CN39" s="544">
        <f>'Schedule 3B_Income_Eastern'!CN39+'Schedule 3C_Income_Western'!CN39+'Schedule 3D_Income_The Cape'!CN39</f>
        <v>425891.25601835456</v>
      </c>
      <c r="CO39" s="544">
        <f>'Schedule 3B_Income_Eastern'!CO39+'Schedule 3C_Income_Western'!CO39+'Schedule 3D_Income_The Cape'!CO39</f>
        <v>484800.69006741577</v>
      </c>
      <c r="CP39" s="544">
        <f>'Schedule 3B_Income_Eastern'!CP39+'Schedule 3C_Income_Western'!CP39+'Schedule 3D_Income_The Cape'!CP39</f>
        <v>486302.38076099148</v>
      </c>
      <c r="CQ39" s="544">
        <f>'Schedule 3B_Income_Eastern'!CQ39+'Schedule 3C_Income_Western'!CQ39+'Schedule 3D_Income_The Cape'!CQ39</f>
        <v>464213.40871391597</v>
      </c>
      <c r="CR39" s="372">
        <f t="shared" si="14"/>
        <v>1861207.7355606779</v>
      </c>
      <c r="CS39" s="544">
        <f>'Schedule 3B_Income_Eastern'!CS39+'Schedule 3C_Income_Western'!CS39+'Schedule 3D_Income_The Cape'!CS39</f>
        <v>662202.83187360305</v>
      </c>
      <c r="CT39" s="544">
        <f>'Schedule 3B_Income_Eastern'!CT39+'Schedule 3C_Income_Western'!CT39+'Schedule 3D_Income_The Cape'!CT39</f>
        <v>662346.24000283983</v>
      </c>
      <c r="CU39" s="544">
        <f>'Schedule 3B_Income_Eastern'!CU39+'Schedule 3C_Income_Western'!CU39+'Schedule 3D_Income_The Cape'!CU39</f>
        <v>653274.69769552525</v>
      </c>
      <c r="CV39" s="544">
        <f>'Schedule 3B_Income_Eastern'!CV39+'Schedule 3C_Income_Western'!CV39+'Schedule 3D_Income_The Cape'!CV39</f>
        <v>615571.28121055069</v>
      </c>
      <c r="CW39" s="372">
        <f t="shared" si="15"/>
        <v>2593395.0507825189</v>
      </c>
    </row>
    <row r="40" spans="1:101" ht="15.75" customHeight="1">
      <c r="A40" s="79" t="s">
        <v>226</v>
      </c>
      <c r="B40" s="210">
        <v>19</v>
      </c>
      <c r="C40" s="544">
        <f>'Schedule 3B_Income_Eastern'!C40+'Schedule 3C_Income_Western'!C40+'Schedule 3D_Income_The Cape'!C40</f>
        <v>385800.26</v>
      </c>
      <c r="D40" s="544">
        <f>'Schedule 3B_Income_Eastern'!D40+'Schedule 3C_Income_Western'!D40+'Schedule 3D_Income_The Cape'!D40</f>
        <v>382913.3</v>
      </c>
      <c r="E40" s="544">
        <f>'Schedule 3B_Income_Eastern'!E40+'Schedule 3C_Income_Western'!E40+'Schedule 3D_Income_The Cape'!E40</f>
        <v>285837.45</v>
      </c>
      <c r="F40" s="544">
        <f>'Schedule 3B_Income_Eastern'!F40+'Schedule 3C_Income_Western'!F40+'Schedule 3D_Income_The Cape'!F40</f>
        <v>256531.04</v>
      </c>
      <c r="G40" s="544">
        <f>'Schedule 3B_Income_Eastern'!G40+'Schedule 3C_Income_Western'!G40+'Schedule 3D_Income_The Cape'!G40</f>
        <v>1311082.0499999998</v>
      </c>
      <c r="H40" s="544">
        <f>'Schedule 3B_Income_Eastern'!H40+'Schedule 3C_Income_Western'!H40+'Schedule 3D_Income_The Cape'!H40</f>
        <v>0</v>
      </c>
      <c r="I40" s="544">
        <f>'Schedule 3B_Income_Eastern'!I40+'Schedule 3C_Income_Western'!I40+'Schedule 3D_Income_The Cape'!I40</f>
        <v>0</v>
      </c>
      <c r="J40" s="544">
        <f>'Schedule 3B_Income_Eastern'!J40+'Schedule 3C_Income_Western'!J40+'Schedule 3D_Income_The Cape'!J40</f>
        <v>0</v>
      </c>
      <c r="K40" s="544">
        <f>'Schedule 3B_Income_Eastern'!K40+'Schedule 3C_Income_Western'!K40+'Schedule 3D_Income_The Cape'!K40</f>
        <v>0</v>
      </c>
      <c r="L40" s="544">
        <f>'Schedule 3B_Income_Eastern'!L40+'Schedule 3C_Income_Western'!L40+'Schedule 3D_Income_The Cape'!L40</f>
        <v>0</v>
      </c>
      <c r="M40" s="544">
        <f>'Schedule 3B_Income_Eastern'!M40+'Schedule 3C_Income_Western'!M40+'Schedule 3D_Income_The Cape'!M40</f>
        <v>1311082.0499999998</v>
      </c>
      <c r="N40" s="210">
        <v>19</v>
      </c>
      <c r="O40" s="544">
        <f>'Schedule 3B_Income_Eastern'!O40+'Schedule 3C_Income_Western'!O40+'Schedule 3D_Income_The Cape'!O40</f>
        <v>661321.69000000006</v>
      </c>
      <c r="P40" s="544">
        <f>'Schedule 3B_Income_Eastern'!P40+'Schedule 3C_Income_Western'!P40+'Schedule 3D_Income_The Cape'!P40</f>
        <v>628396.35999999987</v>
      </c>
      <c r="Q40" s="544">
        <f>'Schedule 3B_Income_Eastern'!Q40+'Schedule 3C_Income_Western'!Q40+'Schedule 3D_Income_The Cape'!Q40</f>
        <v>442234.19999999995</v>
      </c>
      <c r="R40" s="544">
        <f>'Schedule 3B_Income_Eastern'!R40+'Schedule 3C_Income_Western'!R40+'Schedule 3D_Income_The Cape'!R40</f>
        <v>424610.81000000006</v>
      </c>
      <c r="S40" s="544">
        <f>'Schedule 3B_Income_Eastern'!S40+'Schedule 3C_Income_Western'!S40+'Schedule 3D_Income_The Cape'!S40</f>
        <v>2156563.06</v>
      </c>
      <c r="T40" s="544">
        <f>'Schedule 3B_Income_Eastern'!T40+'Schedule 3C_Income_Western'!T40+'Schedule 3D_Income_The Cape'!T40</f>
        <v>0</v>
      </c>
      <c r="U40" s="544">
        <f>'Schedule 3B_Income_Eastern'!U40+'Schedule 3C_Income_Western'!U40+'Schedule 3D_Income_The Cape'!U40</f>
        <v>0</v>
      </c>
      <c r="V40" s="544">
        <f>'Schedule 3B_Income_Eastern'!V40+'Schedule 3C_Income_Western'!V40+'Schedule 3D_Income_The Cape'!V40</f>
        <v>0</v>
      </c>
      <c r="W40" s="544">
        <f>'Schedule 3B_Income_Eastern'!W40+'Schedule 3C_Income_Western'!W40+'Schedule 3D_Income_The Cape'!W40</f>
        <v>0</v>
      </c>
      <c r="X40" s="544">
        <f>'Schedule 3B_Income_Eastern'!X40+'Schedule 3C_Income_Western'!X40+'Schedule 3D_Income_The Cape'!X40</f>
        <v>0</v>
      </c>
      <c r="Y40" s="544">
        <f>'Schedule 3B_Income_Eastern'!Y40+'Schedule 3C_Income_Western'!Y40+'Schedule 3D_Income_The Cape'!Y40</f>
        <v>2156563.06</v>
      </c>
      <c r="Z40" s="210">
        <v>19</v>
      </c>
      <c r="AA40" s="544">
        <f>'Schedule 3B_Income_Eastern'!AA40+'Schedule 3C_Income_Western'!AA40+'Schedule 3D_Income_The Cape'!AA40</f>
        <v>98983</v>
      </c>
      <c r="AB40" s="544">
        <f>'Schedule 3B_Income_Eastern'!AB40+'Schedule 3C_Income_Western'!AB40+'Schedule 3D_Income_The Cape'!AB40</f>
        <v>115302.94</v>
      </c>
      <c r="AC40" s="544">
        <f>'Schedule 3B_Income_Eastern'!AC40+'Schedule 3C_Income_Western'!AC40+'Schedule 3D_Income_The Cape'!AC40</f>
        <v>92138.01</v>
      </c>
      <c r="AD40" s="544">
        <f>'Schedule 3B_Income_Eastern'!AD40+'Schedule 3C_Income_Western'!AD40+'Schedule 3D_Income_The Cape'!AD40</f>
        <v>102395.72</v>
      </c>
      <c r="AE40" s="544">
        <f>'Schedule 3B_Income_Eastern'!AE40+'Schedule 3C_Income_Western'!AE40+'Schedule 3D_Income_The Cape'!AE40</f>
        <v>408819.67000000004</v>
      </c>
      <c r="AF40" s="544">
        <f>'Schedule 3B_Income_Eastern'!AF40+'Schedule 3C_Income_Western'!AF40+'Schedule 3D_Income_The Cape'!AF40</f>
        <v>0</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0</v>
      </c>
      <c r="AK40" s="544">
        <f>'Schedule 3B_Income_Eastern'!AK40+'Schedule 3C_Income_Western'!AK40+'Schedule 3D_Income_The Cape'!AK40</f>
        <v>408819.67000000004</v>
      </c>
      <c r="AL40" s="210">
        <v>19</v>
      </c>
      <c r="AM40" s="544">
        <f>'Schedule 3B_Income_Eastern'!AM40+'Schedule 3C_Income_Western'!AM40+'Schedule 3D_Income_The Cape'!AM40</f>
        <v>2290620.96</v>
      </c>
      <c r="AN40" s="544">
        <f>'Schedule 3B_Income_Eastern'!AN40+'Schedule 3C_Income_Western'!AN40+'Schedule 3D_Income_The Cape'!AN40</f>
        <v>2709254.6590190534</v>
      </c>
      <c r="AO40" s="544">
        <f>'Schedule 3B_Income_Eastern'!AO40+'Schedule 3C_Income_Western'!AO40+'Schedule 3D_Income_The Cape'!AO40</f>
        <v>2266598.6300000004</v>
      </c>
      <c r="AP40" s="544">
        <f>'Schedule 3B_Income_Eastern'!AP40+'Schedule 3C_Income_Western'!AP40+'Schedule 3D_Income_The Cape'!AP40</f>
        <v>2051031.47</v>
      </c>
      <c r="AQ40" s="544">
        <f>'Schedule 3B_Income_Eastern'!AQ40+'Schedule 3C_Income_Western'!AQ40+'Schedule 3D_Income_The Cape'!AQ40</f>
        <v>9317505.7190190535</v>
      </c>
      <c r="AR40" s="544">
        <f>'Schedule 3B_Income_Eastern'!AR40+'Schedule 3C_Income_Western'!AR40+'Schedule 3D_Income_The Cape'!AR40</f>
        <v>0</v>
      </c>
      <c r="AS40" s="544">
        <f>'Schedule 3B_Income_Eastern'!AS40+'Schedule 3C_Income_Western'!AS40+'Schedule 3D_Income_The Cape'!AS40</f>
        <v>0.13036164427382999</v>
      </c>
      <c r="AT40" s="544">
        <f>'Schedule 3B_Income_Eastern'!AT40+'Schedule 3C_Income_Western'!AT40+'Schedule 3D_Income_The Cape'!AT40</f>
        <v>0</v>
      </c>
      <c r="AU40" s="544">
        <f>'Schedule 3B_Income_Eastern'!AU40+'Schedule 3C_Income_Western'!AU40+'Schedule 3D_Income_The Cape'!AU40</f>
        <v>0</v>
      </c>
      <c r="AV40" s="544">
        <f>'Schedule 3B_Income_Eastern'!AV40+'Schedule 3C_Income_Western'!AV40+'Schedule 3D_Income_The Cape'!AV40</f>
        <v>0.13036164427382999</v>
      </c>
      <c r="AW40" s="544">
        <f>'Schedule 3B_Income_Eastern'!AW40+'Schedule 3C_Income_Western'!AW40+'Schedule 3D_Income_The Cape'!AW40</f>
        <v>9317505.8493806981</v>
      </c>
      <c r="AX40" s="210">
        <v>19</v>
      </c>
      <c r="AY40" s="544">
        <f>'Schedule 3B_Income_Eastern'!AY40+'Schedule 3C_Income_Western'!AY40+'Schedule 3D_Income_The Cape'!AY40</f>
        <v>6139.41</v>
      </c>
      <c r="AZ40" s="544">
        <f>'Schedule 3B_Income_Eastern'!AZ40+'Schedule 3C_Income_Western'!AZ40+'Schedule 3D_Income_The Cape'!AZ40</f>
        <v>24859.488899999997</v>
      </c>
      <c r="BA40" s="544">
        <f>'Schedule 3B_Income_Eastern'!BA40+'Schedule 3C_Income_Western'!BA40+'Schedule 3D_Income_The Cape'!BA40</f>
        <v>14166.72</v>
      </c>
      <c r="BB40" s="544">
        <f>'Schedule 3B_Income_Eastern'!BB40+'Schedule 3C_Income_Western'!BB40+'Schedule 3D_Income_The Cape'!BB40</f>
        <v>10375.41</v>
      </c>
      <c r="BC40" s="544">
        <f>'Schedule 3B_Income_Eastern'!BC40+'Schedule 3C_Income_Western'!BC40+'Schedule 3D_Income_The Cape'!BC40</f>
        <v>55541.028900000005</v>
      </c>
      <c r="BD40" s="544">
        <f>'Schedule 3B_Income_Eastern'!BD40+'Schedule 3C_Income_Western'!BD40+'Schedule 3D_Income_The Cape'!BD40</f>
        <v>0</v>
      </c>
      <c r="BE40" s="544">
        <f>'Schedule 3B_Income_Eastern'!BE40+'Schedule 3C_Income_Western'!BE40+'Schedule 3D_Income_The Cape'!BE40</f>
        <v>1.1000000000003396E-3</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1.1000000000003396E-3</v>
      </c>
      <c r="BI40" s="544">
        <f>'Schedule 3B_Income_Eastern'!BI40+'Schedule 3C_Income_Western'!BI40+'Schedule 3D_Income_The Cape'!BI40</f>
        <v>55541.030000000006</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18421</v>
      </c>
      <c r="BX40" s="544">
        <f>'Schedule 3B_Income_Eastern'!BX40+'Schedule 3C_Income_Western'!BX40+'Schedule 3D_Income_The Cape'!BX40</f>
        <v>14049</v>
      </c>
      <c r="BY40" s="544">
        <f>'Schedule 3B_Income_Eastern'!BY40+'Schedule 3C_Income_Western'!BY40+'Schedule 3D_Income_The Cape'!BY40</f>
        <v>14513</v>
      </c>
      <c r="BZ40" s="544">
        <f>'Schedule 3B_Income_Eastern'!BZ40+'Schedule 3C_Income_Western'!BZ40+'Schedule 3D_Income_The Cape'!BZ40</f>
        <v>24301.72</v>
      </c>
      <c r="CA40" s="544">
        <f>'Schedule 3B_Income_Eastern'!CA40+'Schedule 3C_Income_Western'!CA40+'Schedule 3D_Income_The Cape'!CA40</f>
        <v>71284.72</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71284.72</v>
      </c>
      <c r="CH40" s="210">
        <v>19</v>
      </c>
      <c r="CI40" s="544">
        <f>'Schedule 3B_Income_Eastern'!CI40+'Schedule 3C_Income_Western'!CI40+'Schedule 3D_Income_The Cape'!CI40</f>
        <v>3461286.3200000003</v>
      </c>
      <c r="CJ40" s="544">
        <f>'Schedule 3B_Income_Eastern'!CJ40+'Schedule 3C_Income_Western'!CJ40+'Schedule 3D_Income_The Cape'!CJ40</f>
        <v>3874775.7479190538</v>
      </c>
      <c r="CK40" s="544">
        <f>'Schedule 3B_Income_Eastern'!CK40+'Schedule 3C_Income_Western'!CK40+'Schedule 3D_Income_The Cape'!CK40</f>
        <v>3115488.0100000002</v>
      </c>
      <c r="CL40" s="544">
        <f>'Schedule 3B_Income_Eastern'!CL40+'Schedule 3C_Income_Western'!CL40+'Schedule 3D_Income_The Cape'!CL40</f>
        <v>2869246.17</v>
      </c>
      <c r="CM40" s="372">
        <f t="shared" si="13"/>
        <v>13320796.247919055</v>
      </c>
      <c r="CN40" s="544">
        <f>'Schedule 3B_Income_Eastern'!CN40+'Schedule 3C_Income_Western'!CN40+'Schedule 3D_Income_The Cape'!CN40</f>
        <v>0</v>
      </c>
      <c r="CO40" s="544">
        <f>'Schedule 3B_Income_Eastern'!CO40+'Schedule 3C_Income_Western'!CO40+'Schedule 3D_Income_The Cape'!CO40</f>
        <v>0.13146164427383034</v>
      </c>
      <c r="CP40" s="544">
        <f>'Schedule 3B_Income_Eastern'!CP40+'Schedule 3C_Income_Western'!CP40+'Schedule 3D_Income_The Cape'!CP40</f>
        <v>0</v>
      </c>
      <c r="CQ40" s="544">
        <f>'Schedule 3B_Income_Eastern'!CQ40+'Schedule 3C_Income_Western'!CQ40+'Schedule 3D_Income_The Cape'!CQ40</f>
        <v>0</v>
      </c>
      <c r="CR40" s="372">
        <f t="shared" si="14"/>
        <v>0.13146164427383034</v>
      </c>
      <c r="CS40" s="544">
        <f>'Schedule 3B_Income_Eastern'!CS40+'Schedule 3C_Income_Western'!CS40+'Schedule 3D_Income_The Cape'!CS40</f>
        <v>3461286.3200000003</v>
      </c>
      <c r="CT40" s="544">
        <f>'Schedule 3B_Income_Eastern'!CT40+'Schedule 3C_Income_Western'!CT40+'Schedule 3D_Income_The Cape'!CT40</f>
        <v>3874775.8793806979</v>
      </c>
      <c r="CU40" s="544">
        <f>'Schedule 3B_Income_Eastern'!CU40+'Schedule 3C_Income_Western'!CU40+'Schedule 3D_Income_The Cape'!CU40</f>
        <v>3115488.0100000002</v>
      </c>
      <c r="CV40" s="544">
        <f>'Schedule 3B_Income_Eastern'!CV40+'Schedule 3C_Income_Western'!CV40+'Schedule 3D_Income_The Cape'!CV40</f>
        <v>2869246.17</v>
      </c>
      <c r="CW40" s="372">
        <f t="shared" si="15"/>
        <v>13320796.379380697</v>
      </c>
    </row>
    <row r="41" spans="1:101" ht="15.75" customHeight="1">
      <c r="A41" s="79" t="s">
        <v>227</v>
      </c>
      <c r="B41" s="210">
        <v>20</v>
      </c>
      <c r="C41" s="544">
        <f>'Schedule 3B_Income_Eastern'!C41+'Schedule 3C_Income_Western'!C41+'Schedule 3D_Income_The Cape'!C41</f>
        <v>37245.111681286384</v>
      </c>
      <c r="D41" s="544">
        <f>'Schedule 3B_Income_Eastern'!D41+'Schedule 3C_Income_Western'!D41+'Schedule 3D_Income_The Cape'!D41</f>
        <v>27038.517423404348</v>
      </c>
      <c r="E41" s="544">
        <f>'Schedule 3B_Income_Eastern'!E41+'Schedule 3C_Income_Western'!E41+'Schedule 3D_Income_The Cape'!E41</f>
        <v>18839.246893488125</v>
      </c>
      <c r="F41" s="544">
        <f>'Schedule 3B_Income_Eastern'!F41+'Schedule 3C_Income_Western'!F41+'Schedule 3D_Income_The Cape'!F41</f>
        <v>15592.02967818081</v>
      </c>
      <c r="G41" s="544">
        <f>'Schedule 3B_Income_Eastern'!G41+'Schedule 3C_Income_Western'!G41+'Schedule 3D_Income_The Cape'!G41</f>
        <v>98714.90567635966</v>
      </c>
      <c r="H41" s="544">
        <f>'Schedule 3B_Income_Eastern'!H41+'Schedule 3C_Income_Western'!H41+'Schedule 3D_Income_The Cape'!H41</f>
        <v>68872.379778090093</v>
      </c>
      <c r="I41" s="544">
        <f>'Schedule 3B_Income_Eastern'!I41+'Schedule 3C_Income_Western'!I41+'Schedule 3D_Income_The Cape'!I41</f>
        <v>72504.300964157417</v>
      </c>
      <c r="J41" s="544">
        <f>'Schedule 3B_Income_Eastern'!J41+'Schedule 3C_Income_Western'!J41+'Schedule 3D_Income_The Cape'!J41</f>
        <v>49221.693147976905</v>
      </c>
      <c r="K41" s="544">
        <f>'Schedule 3B_Income_Eastern'!K41+'Schedule 3C_Income_Western'!K41+'Schedule 3D_Income_The Cape'!K41</f>
        <v>41581.547397918541</v>
      </c>
      <c r="L41" s="544">
        <f>'Schedule 3B_Income_Eastern'!L41+'Schedule 3C_Income_Western'!L41+'Schedule 3D_Income_The Cape'!L41</f>
        <v>232179.92128814294</v>
      </c>
      <c r="M41" s="544">
        <f>'Schedule 3B_Income_Eastern'!M41+'Schedule 3C_Income_Western'!M41+'Schedule 3D_Income_The Cape'!M41</f>
        <v>330894.82696450263</v>
      </c>
      <c r="N41" s="210">
        <v>20</v>
      </c>
      <c r="O41" s="544">
        <f>'Schedule 3B_Income_Eastern'!O41+'Schedule 3C_Income_Western'!O41+'Schedule 3D_Income_The Cape'!O41</f>
        <v>55129.546501460274</v>
      </c>
      <c r="P41" s="544">
        <f>'Schedule 3B_Income_Eastern'!P41+'Schedule 3C_Income_Western'!P41+'Schedule 3D_Income_The Cape'!P41</f>
        <v>36122.332872714345</v>
      </c>
      <c r="Q41" s="544">
        <f>'Schedule 3B_Income_Eastern'!Q41+'Schedule 3C_Income_Western'!Q41+'Schedule 3D_Income_The Cape'!Q41</f>
        <v>29808.198981708432</v>
      </c>
      <c r="R41" s="544">
        <f>'Schedule 3B_Income_Eastern'!R41+'Schedule 3C_Income_Western'!R41+'Schedule 3D_Income_The Cape'!R41</f>
        <v>26180.906275290392</v>
      </c>
      <c r="S41" s="544">
        <f>'Schedule 3B_Income_Eastern'!S41+'Schedule 3C_Income_Western'!S41+'Schedule 3D_Income_The Cape'!S41</f>
        <v>147240.98463117346</v>
      </c>
      <c r="T41" s="544">
        <f>'Schedule 3B_Income_Eastern'!T41+'Schedule 3C_Income_Western'!T41+'Schedule 3D_Income_The Cape'!T41</f>
        <v>92569.96300866433</v>
      </c>
      <c r="U41" s="544">
        <f>'Schedule 3B_Income_Eastern'!U41+'Schedule 3C_Income_Western'!U41+'Schedule 3D_Income_The Cape'!U41</f>
        <v>96987.179248880115</v>
      </c>
      <c r="V41" s="544">
        <f>'Schedule 3B_Income_Eastern'!V41+'Schedule 3C_Income_Western'!V41+'Schedule 3D_Income_The Cape'!V41</f>
        <v>86241.274070787782</v>
      </c>
      <c r="W41" s="544">
        <f>'Schedule 3B_Income_Eastern'!W41+'Schedule 3C_Income_Western'!W41+'Schedule 3D_Income_The Cape'!W41</f>
        <v>71642.999749665658</v>
      </c>
      <c r="X41" s="544">
        <f>'Schedule 3B_Income_Eastern'!X41+'Schedule 3C_Income_Western'!X41+'Schedule 3D_Income_The Cape'!X41</f>
        <v>347441.41607799788</v>
      </c>
      <c r="Y41" s="544">
        <f>'Schedule 3B_Income_Eastern'!Y41+'Schedule 3C_Income_Western'!Y41+'Schedule 3D_Income_The Cape'!Y41</f>
        <v>494682.40070917137</v>
      </c>
      <c r="Z41" s="210">
        <v>20</v>
      </c>
      <c r="AA41" s="544">
        <f>'Schedule 3B_Income_Eastern'!AA41+'Schedule 3C_Income_Western'!AA41+'Schedule 3D_Income_The Cape'!AA41</f>
        <v>1693.945641945721</v>
      </c>
      <c r="AB41" s="544">
        <f>'Schedule 3B_Income_Eastern'!AB41+'Schedule 3C_Income_Western'!AB41+'Schedule 3D_Income_The Cape'!AB41</f>
        <v>1627.7257060279228</v>
      </c>
      <c r="AC41" s="544">
        <f>'Schedule 3B_Income_Eastern'!AC41+'Schedule 3C_Income_Western'!AC41+'Schedule 3D_Income_The Cape'!AC41</f>
        <v>1491.8755773392479</v>
      </c>
      <c r="AD41" s="544">
        <f>'Schedule 3B_Income_Eastern'!AD41+'Schedule 3C_Income_Western'!AD41+'Schedule 3D_Income_The Cape'!AD41</f>
        <v>2549.0186971575658</v>
      </c>
      <c r="AE41" s="544">
        <f>'Schedule 3B_Income_Eastern'!AE41+'Schedule 3C_Income_Western'!AE41+'Schedule 3D_Income_The Cape'!AE41</f>
        <v>7362.5656224704571</v>
      </c>
      <c r="AF41" s="544">
        <f>'Schedule 3B_Income_Eastern'!AF41+'Schedule 3C_Income_Western'!AF41+'Schedule 3D_Income_The Cape'!AF41</f>
        <v>3991.7935203111365</v>
      </c>
      <c r="AG41" s="544">
        <f>'Schedule 3B_Income_Eastern'!AG41+'Schedule 3C_Income_Western'!AG41+'Schedule 3D_Income_The Cape'!AG41</f>
        <v>4927.880018390294</v>
      </c>
      <c r="AH41" s="544">
        <f>'Schedule 3B_Income_Eastern'!AH41+'Schedule 3C_Income_Western'!AH41+'Schedule 3D_Income_The Cape'!AH41</f>
        <v>4809.4884006675129</v>
      </c>
      <c r="AI41" s="544">
        <f>'Schedule 3B_Income_Eastern'!AI41+'Schedule 3C_Income_Western'!AI41+'Schedule 3D_Income_The Cape'!AI41</f>
        <v>7319.7364722704679</v>
      </c>
      <c r="AJ41" s="544">
        <f>'Schedule 3B_Income_Eastern'!AJ41+'Schedule 3C_Income_Western'!AJ41+'Schedule 3D_Income_The Cape'!AJ41</f>
        <v>21048.898411639413</v>
      </c>
      <c r="AK41" s="544">
        <f>'Schedule 3B_Income_Eastern'!AK41+'Schedule 3C_Income_Western'!AK41+'Schedule 3D_Income_The Cape'!AK41</f>
        <v>28411.464034109871</v>
      </c>
      <c r="AL41" s="210">
        <v>20</v>
      </c>
      <c r="AM41" s="544">
        <f>'Schedule 3B_Income_Eastern'!AM41+'Schedule 3C_Income_Western'!AM41+'Schedule 3D_Income_The Cape'!AM41</f>
        <v>213000.25575339343</v>
      </c>
      <c r="AN41" s="544">
        <f>'Schedule 3B_Income_Eastern'!AN41+'Schedule 3C_Income_Western'!AN41+'Schedule 3D_Income_The Cape'!AN41</f>
        <v>170837.03171674549</v>
      </c>
      <c r="AO41" s="544">
        <f>'Schedule 3B_Income_Eastern'!AO41+'Schedule 3C_Income_Western'!AO41+'Schedule 3D_Income_The Cape'!AO41</f>
        <v>156319.42693709786</v>
      </c>
      <c r="AP41" s="544">
        <f>'Schedule 3B_Income_Eastern'!AP41+'Schedule 3C_Income_Western'!AP41+'Schedule 3D_Income_The Cape'!AP41</f>
        <v>153713.09416709963</v>
      </c>
      <c r="AQ41" s="544">
        <f>'Schedule 3B_Income_Eastern'!AQ41+'Schedule 3C_Income_Western'!AQ41+'Schedule 3D_Income_The Cape'!AQ41</f>
        <v>693869.80857433635</v>
      </c>
      <c r="AR41" s="544">
        <f>'Schedule 3B_Income_Eastern'!AR41+'Schedule 3C_Income_Western'!AR41+'Schedule 3D_Income_The Cape'!AR41</f>
        <v>534573.00589554408</v>
      </c>
      <c r="AS41" s="544">
        <f>'Schedule 3B_Income_Eastern'!AS41+'Schedule 3C_Income_Western'!AS41+'Schedule 3D_Income_The Cape'!AS41</f>
        <v>562331.0535223413</v>
      </c>
      <c r="AT41" s="544">
        <f>'Schedule 3B_Income_Eastern'!AT41+'Schedule 3C_Income_Western'!AT41+'Schedule 3D_Income_The Cape'!AT41</f>
        <v>505745.98927424196</v>
      </c>
      <c r="AU41" s="544">
        <f>'Schedule 3B_Income_Eastern'!AU41+'Schedule 3C_Income_Western'!AU41+'Schedule 3D_Income_The Cape'!AU41</f>
        <v>486869.83194171148</v>
      </c>
      <c r="AV41" s="544">
        <f>'Schedule 3B_Income_Eastern'!AV41+'Schedule 3C_Income_Western'!AV41+'Schedule 3D_Income_The Cape'!AV41</f>
        <v>2089519.8806338389</v>
      </c>
      <c r="AW41" s="544">
        <f>'Schedule 3B_Income_Eastern'!AW41+'Schedule 3C_Income_Western'!AW41+'Schedule 3D_Income_The Cape'!AW41</f>
        <v>2783389.6892081751</v>
      </c>
      <c r="AX41" s="210">
        <v>20</v>
      </c>
      <c r="AY41" s="544">
        <f>'Schedule 3B_Income_Eastern'!AY41+'Schedule 3C_Income_Western'!AY41+'Schedule 3D_Income_The Cape'!AY41</f>
        <v>4115.4971691393466</v>
      </c>
      <c r="AZ41" s="544">
        <f>'Schedule 3B_Income_Eastern'!AZ41+'Schedule 3C_Income_Western'!AZ41+'Schedule 3D_Income_The Cape'!AZ41</f>
        <v>3381.7259511523202</v>
      </c>
      <c r="BA41" s="544">
        <f>'Schedule 3B_Income_Eastern'!BA41+'Schedule 3C_Income_Western'!BA41+'Schedule 3D_Income_The Cape'!BA41</f>
        <v>3677.3558073257173</v>
      </c>
      <c r="BB41" s="544">
        <f>'Schedule 3B_Income_Eastern'!BB41+'Schedule 3C_Income_Western'!BB41+'Schedule 3D_Income_The Cape'!BB41</f>
        <v>2682.2891590764084</v>
      </c>
      <c r="BC41" s="544">
        <f>'Schedule 3B_Income_Eastern'!BC41+'Schedule 3C_Income_Western'!BC41+'Schedule 3D_Income_The Cape'!BC41</f>
        <v>13856.868086693794</v>
      </c>
      <c r="BD41" s="544">
        <f>'Schedule 3B_Income_Eastern'!BD41+'Schedule 3C_Income_Western'!BD41+'Schedule 3D_Income_The Cape'!BD41</f>
        <v>11181.523256427745</v>
      </c>
      <c r="BE41" s="544">
        <f>'Schedule 3B_Income_Eastern'!BE41+'Schedule 3C_Income_Western'!BE41+'Schedule 3D_Income_The Cape'!BE41</f>
        <v>18384.625264385304</v>
      </c>
      <c r="BF41" s="544">
        <f>'Schedule 3B_Income_Eastern'!BF41+'Schedule 3C_Income_Western'!BF41+'Schedule 3D_Income_The Cape'!BF41</f>
        <v>22492.864422240644</v>
      </c>
      <c r="BG41" s="544">
        <f>'Schedule 3B_Income_Eastern'!BG41+'Schedule 3C_Income_Western'!BG41+'Schedule 3D_Income_The Cape'!BG41</f>
        <v>21731.824302162564</v>
      </c>
      <c r="BH41" s="544">
        <f>'Schedule 3B_Income_Eastern'!BH41+'Schedule 3C_Income_Western'!BH41+'Schedule 3D_Income_The Cape'!BH41</f>
        <v>73790.837245216258</v>
      </c>
      <c r="BI41" s="544">
        <f>'Schedule 3B_Income_Eastern'!BI41+'Schedule 3C_Income_Western'!BI41+'Schedule 3D_Income_The Cape'!BI41</f>
        <v>87647.705331910052</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78.062118164855747</v>
      </c>
      <c r="BX41" s="544">
        <f>'Schedule 3B_Income_Eastern'!BX41+'Schedule 3C_Income_Western'!BX41+'Schedule 3D_Income_The Cape'!BX41</f>
        <v>124.91738519829848</v>
      </c>
      <c r="BY41" s="544">
        <f>'Schedule 3B_Income_Eastern'!BY41+'Schedule 3C_Income_Western'!BY41+'Schedule 3D_Income_The Cape'!BY41</f>
        <v>22.533622386698418</v>
      </c>
      <c r="BZ41" s="544">
        <f>'Schedule 3B_Income_Eastern'!BZ41+'Schedule 3C_Income_Western'!BZ41+'Schedule 3D_Income_The Cape'!BZ41</f>
        <v>47.978426655500229</v>
      </c>
      <c r="CA41" s="544">
        <f>'Schedule 3B_Income_Eastern'!CA41+'Schedule 3C_Income_Western'!CA41+'Schedule 3D_Income_The Cape'!CA41</f>
        <v>273.49155240535288</v>
      </c>
      <c r="CB41" s="544">
        <f>'Schedule 3B_Income_Eastern'!CB41+'Schedule 3C_Income_Western'!CB41+'Schedule 3D_Income_The Cape'!CB41</f>
        <v>2588.7658402141028</v>
      </c>
      <c r="CC41" s="544">
        <f>'Schedule 3B_Income_Eastern'!CC41+'Schedule 3C_Income_Western'!CC41+'Schedule 3D_Income_The Cape'!CC41</f>
        <v>3974.5604750487555</v>
      </c>
      <c r="CD41" s="544">
        <f>'Schedule 3B_Income_Eastern'!CD41+'Schedule 3C_Income_Western'!CD41+'Schedule 3D_Income_The Cape'!CD41</f>
        <v>1598.4265497827432</v>
      </c>
      <c r="CE41" s="544">
        <f>'Schedule 3B_Income_Eastern'!CE41+'Schedule 3C_Income_Western'!CE41+'Schedule 3D_Income_The Cape'!CE41</f>
        <v>4489.9832360830633</v>
      </c>
      <c r="CF41" s="544">
        <f>'Schedule 3B_Income_Eastern'!CF41+'Schedule 3C_Income_Western'!CF41+'Schedule 3D_Income_The Cape'!CF41</f>
        <v>12651.736101128665</v>
      </c>
      <c r="CG41" s="544">
        <f>'Schedule 3B_Income_Eastern'!CG41+'Schedule 3C_Income_Western'!CG41+'Schedule 3D_Income_The Cape'!CG41</f>
        <v>12925.227653534017</v>
      </c>
      <c r="CH41" s="210">
        <v>20</v>
      </c>
      <c r="CI41" s="544">
        <f>'Schedule 3B_Income_Eastern'!CI41+'Schedule 3C_Income_Western'!CI41+'Schedule 3D_Income_The Cape'!CI41</f>
        <v>311262.41886539001</v>
      </c>
      <c r="CJ41" s="544">
        <f>'Schedule 3B_Income_Eastern'!CJ41+'Schedule 3C_Income_Western'!CJ41+'Schedule 3D_Income_The Cape'!CJ41</f>
        <v>239132.25105524278</v>
      </c>
      <c r="CK41" s="544">
        <f>'Schedule 3B_Income_Eastern'!CK41+'Schedule 3C_Income_Western'!CK41+'Schedule 3D_Income_The Cape'!CK41</f>
        <v>210158.63781934607</v>
      </c>
      <c r="CL41" s="544">
        <f>'Schedule 3B_Income_Eastern'!CL41+'Schedule 3C_Income_Western'!CL41+'Schedule 3D_Income_The Cape'!CL41</f>
        <v>200765.31640346028</v>
      </c>
      <c r="CM41" s="372">
        <f t="shared" si="13"/>
        <v>961318.62414343911</v>
      </c>
      <c r="CN41" s="544">
        <f>'Schedule 3B_Income_Eastern'!CN41+'Schedule 3C_Income_Western'!CN41+'Schedule 3D_Income_The Cape'!CN41</f>
        <v>713777.4312992515</v>
      </c>
      <c r="CO41" s="544">
        <f>'Schedule 3B_Income_Eastern'!CO41+'Schedule 3C_Income_Western'!CO41+'Schedule 3D_Income_The Cape'!CO41</f>
        <v>759109.59949320334</v>
      </c>
      <c r="CP41" s="544">
        <f>'Schedule 3B_Income_Eastern'!CP41+'Schedule 3C_Income_Western'!CP41+'Schedule 3D_Income_The Cape'!CP41</f>
        <v>670109.73586569761</v>
      </c>
      <c r="CQ41" s="544">
        <f>'Schedule 3B_Income_Eastern'!CQ41+'Schedule 3C_Income_Western'!CQ41+'Schedule 3D_Income_The Cape'!CQ41</f>
        <v>633635.92309981189</v>
      </c>
      <c r="CR41" s="372">
        <f t="shared" si="14"/>
        <v>2776632.6897579646</v>
      </c>
      <c r="CS41" s="544">
        <f>'Schedule 3B_Income_Eastern'!CS41+'Schedule 3C_Income_Western'!CS41+'Schedule 3D_Income_The Cape'!CS41</f>
        <v>1025039.8501646415</v>
      </c>
      <c r="CT41" s="544">
        <f>'Schedule 3B_Income_Eastern'!CT41+'Schedule 3C_Income_Western'!CT41+'Schedule 3D_Income_The Cape'!CT41</f>
        <v>998241.85054844595</v>
      </c>
      <c r="CU41" s="544">
        <f>'Schedule 3B_Income_Eastern'!CU41+'Schedule 3C_Income_Western'!CU41+'Schedule 3D_Income_The Cape'!CU41</f>
        <v>880268.37368504365</v>
      </c>
      <c r="CV41" s="544">
        <f>'Schedule 3B_Income_Eastern'!CV41+'Schedule 3C_Income_Western'!CV41+'Schedule 3D_Income_The Cape'!CV41</f>
        <v>834401.23950327211</v>
      </c>
      <c r="CW41" s="372">
        <f t="shared" si="15"/>
        <v>3737951.313901403</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6128945.5762015758</v>
      </c>
      <c r="I42" s="544">
        <f>'Schedule 3B_Income_Eastern'!I42+'Schedule 3C_Income_Western'!I42+'Schedule 3D_Income_The Cape'!I42</f>
        <v>5843165.2777956147</v>
      </c>
      <c r="J42" s="544">
        <f>'Schedule 3B_Income_Eastern'!J42+'Schedule 3C_Income_Western'!J42+'Schedule 3D_Income_The Cape'!J42</f>
        <v>5607132.2929582829</v>
      </c>
      <c r="K42" s="544">
        <f>'Schedule 3B_Income_Eastern'!K42+'Schedule 3C_Income_Western'!K42+'Schedule 3D_Income_The Cape'!K42</f>
        <v>5004713.1712218113</v>
      </c>
      <c r="L42" s="544">
        <f>'Schedule 3B_Income_Eastern'!L42+'Schedule 3C_Income_Western'!L42+'Schedule 3D_Income_The Cape'!L42</f>
        <v>22583956.318177287</v>
      </c>
      <c r="M42" s="544">
        <f>'Schedule 3B_Income_Eastern'!M42+'Schedule 3C_Income_Western'!M42+'Schedule 3D_Income_The Cape'!M42</f>
        <v>22583956.318177287</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6911508.0782340607</v>
      </c>
      <c r="U42" s="544">
        <f>'Schedule 3B_Income_Eastern'!U42+'Schedule 3C_Income_Western'!U42+'Schedule 3D_Income_The Cape'!U42</f>
        <v>7487447.8835607432</v>
      </c>
      <c r="V42" s="544">
        <f>'Schedule 3B_Income_Eastern'!V42+'Schedule 3C_Income_Western'!V42+'Schedule 3D_Income_The Cape'!V42</f>
        <v>7255664.8155684955</v>
      </c>
      <c r="W42" s="544">
        <f>'Schedule 3B_Income_Eastern'!W42+'Schedule 3C_Income_Western'!W42+'Schedule 3D_Income_The Cape'!W42</f>
        <v>6706601.5413546357</v>
      </c>
      <c r="X42" s="544">
        <f>'Schedule 3B_Income_Eastern'!X42+'Schedule 3C_Income_Western'!X42+'Schedule 3D_Income_The Cape'!X42</f>
        <v>28361222.318717934</v>
      </c>
      <c r="Y42" s="544">
        <f>'Schedule 3B_Income_Eastern'!Y42+'Schedule 3C_Income_Western'!Y42+'Schedule 3D_Income_The Cape'!Y42</f>
        <v>28361222.318717934</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942693.00992487732</v>
      </c>
      <c r="AG42" s="544">
        <f>'Schedule 3B_Income_Eastern'!AG42+'Schedule 3C_Income_Western'!AG42+'Schedule 3D_Income_The Cape'!AG42</f>
        <v>1016300.2182451782</v>
      </c>
      <c r="AH42" s="544">
        <f>'Schedule 3B_Income_Eastern'!AH42+'Schedule 3C_Income_Western'!AH42+'Schedule 3D_Income_The Cape'!AH42</f>
        <v>1048079.9489511807</v>
      </c>
      <c r="AI42" s="544">
        <f>'Schedule 3B_Income_Eastern'!AI42+'Schedule 3C_Income_Western'!AI42+'Schedule 3D_Income_The Cape'!AI42</f>
        <v>892417.25911797653</v>
      </c>
      <c r="AJ42" s="544">
        <f>'Schedule 3B_Income_Eastern'!AJ42+'Schedule 3C_Income_Western'!AJ42+'Schedule 3D_Income_The Cape'!AJ42</f>
        <v>3899490.4362392118</v>
      </c>
      <c r="AK42" s="544">
        <f>'Schedule 3B_Income_Eastern'!AK42+'Schedule 3C_Income_Western'!AK42+'Schedule 3D_Income_The Cape'!AK42</f>
        <v>3899490.4362392118</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36478286.156618543</v>
      </c>
      <c r="AS42" s="544">
        <f>'Schedule 3B_Income_Eastern'!AS42+'Schedule 3C_Income_Western'!AS42+'Schedule 3D_Income_The Cape'!AS42</f>
        <v>42776910.549129426</v>
      </c>
      <c r="AT42" s="544">
        <f>'Schedule 3B_Income_Eastern'!AT42+'Schedule 3C_Income_Western'!AT42+'Schedule 3D_Income_The Cape'!AT42</f>
        <v>45639345.539925672</v>
      </c>
      <c r="AU42" s="544">
        <f>'Schedule 3B_Income_Eastern'!AU42+'Schedule 3C_Income_Western'!AU42+'Schedule 3D_Income_The Cape'!AU42</f>
        <v>46509523.751308389</v>
      </c>
      <c r="AV42" s="544">
        <f>'Schedule 3B_Income_Eastern'!AV42+'Schedule 3C_Income_Western'!AV42+'Schedule 3D_Income_The Cape'!AV42</f>
        <v>171404065.99698201</v>
      </c>
      <c r="AW42" s="544">
        <f>'Schedule 3B_Income_Eastern'!AW42+'Schedule 3C_Income_Western'!AW42+'Schedule 3D_Income_The Cape'!AW42</f>
        <v>171404065.99698201</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621942.16690793843</v>
      </c>
      <c r="BE42" s="544">
        <f>'Schedule 3B_Income_Eastern'!BE42+'Schedule 3C_Income_Western'!BE42+'Schedule 3D_Income_The Cape'!BE42</f>
        <v>634725.21375198476</v>
      </c>
      <c r="BF42" s="544">
        <f>'Schedule 3B_Income_Eastern'!BF42+'Schedule 3C_Income_Western'!BF42+'Schedule 3D_Income_The Cape'!BF42</f>
        <v>715828.18500243733</v>
      </c>
      <c r="BG42" s="544">
        <f>'Schedule 3B_Income_Eastern'!BG42+'Schedule 3C_Income_Western'!BG42+'Schedule 3D_Income_The Cape'!BG42</f>
        <v>772043.86387911986</v>
      </c>
      <c r="BH42" s="544">
        <f>'Schedule 3B_Income_Eastern'!BH42+'Schedule 3C_Income_Western'!BH42+'Schedule 3D_Income_The Cape'!BH42</f>
        <v>2744539.4295414798</v>
      </c>
      <c r="BI42" s="544">
        <f>'Schedule 3B_Income_Eastern'!BI42+'Schedule 3C_Income_Western'!BI42+'Schedule 3D_Income_The Cape'!BI42</f>
        <v>2744539.4295414798</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596493.63486593438</v>
      </c>
      <c r="CC42" s="544">
        <f>'Schedule 3B_Income_Eastern'!CC42+'Schedule 3C_Income_Western'!CC42+'Schedule 3D_Income_The Cape'!CC42</f>
        <v>669239.58221503347</v>
      </c>
      <c r="CD42" s="544">
        <f>'Schedule 3B_Income_Eastern'!CD42+'Schedule 3C_Income_Western'!CD42+'Schedule 3D_Income_The Cape'!CD42</f>
        <v>872532.70889446209</v>
      </c>
      <c r="CE42" s="544">
        <f>'Schedule 3B_Income_Eastern'!CE42+'Schedule 3C_Income_Western'!CE42+'Schedule 3D_Income_The Cape'!CE42</f>
        <v>796790.8443666508</v>
      </c>
      <c r="CF42" s="544">
        <f>'Schedule 3B_Income_Eastern'!CF42+'Schedule 3C_Income_Western'!CF42+'Schedule 3D_Income_The Cape'!CF42</f>
        <v>2935056.7703420809</v>
      </c>
      <c r="CG42" s="544">
        <f>'Schedule 3B_Income_Eastern'!CG42+'Schedule 3C_Income_Western'!CG42+'Schedule 3D_Income_The Cape'!CG42</f>
        <v>2935056.7703420809</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51679868.622752927</v>
      </c>
      <c r="CO42" s="544">
        <f>'Schedule 3B_Income_Eastern'!CO42+'Schedule 3C_Income_Western'!CO42+'Schedule 3D_Income_The Cape'!CO42</f>
        <v>58427788.724697977</v>
      </c>
      <c r="CP42" s="544">
        <f>'Schedule 3B_Income_Eastern'!CP42+'Schedule 3C_Income_Western'!CP42+'Schedule 3D_Income_The Cape'!CP42</f>
        <v>61138583.491300531</v>
      </c>
      <c r="CQ42" s="544">
        <f>'Schedule 3B_Income_Eastern'!CQ42+'Schedule 3C_Income_Western'!CQ42+'Schedule 3D_Income_The Cape'!CQ42</f>
        <v>60682090.431248575</v>
      </c>
      <c r="CR42" s="372">
        <f t="shared" si="14"/>
        <v>231928331.27000001</v>
      </c>
      <c r="CS42" s="544">
        <f>'Schedule 3B_Income_Eastern'!CS42+'Schedule 3C_Income_Western'!CS42+'Schedule 3D_Income_The Cape'!CS42</f>
        <v>51679868.622752927</v>
      </c>
      <c r="CT42" s="544">
        <f>'Schedule 3B_Income_Eastern'!CT42+'Schedule 3C_Income_Western'!CT42+'Schedule 3D_Income_The Cape'!CT42</f>
        <v>58427788.724697977</v>
      </c>
      <c r="CU42" s="544">
        <f>'Schedule 3B_Income_Eastern'!CU42+'Schedule 3C_Income_Western'!CU42+'Schedule 3D_Income_The Cape'!CU42</f>
        <v>61138583.491300531</v>
      </c>
      <c r="CV42" s="544">
        <f>'Schedule 3B_Income_Eastern'!CV42+'Schedule 3C_Income_Western'!CV42+'Schedule 3D_Income_The Cape'!CV42</f>
        <v>60682090.431248575</v>
      </c>
      <c r="CW42" s="372">
        <f t="shared" si="15"/>
        <v>231928331.27000001</v>
      </c>
    </row>
    <row r="43" spans="1:101" ht="15.75" customHeight="1">
      <c r="A43" s="79" t="s">
        <v>230</v>
      </c>
      <c r="B43" s="210" t="s">
        <v>229</v>
      </c>
      <c r="C43" s="544">
        <f>'Schedule 3B_Income_Eastern'!C43+'Schedule 3C_Income_Western'!C43+'Schedule 3D_Income_The Cape'!C43</f>
        <v>0</v>
      </c>
      <c r="D43" s="544">
        <f>'Schedule 3B_Income_Eastern'!D43+'Schedule 3C_Income_Western'!D43+'Schedule 3D_Income_The Cape'!D43</f>
        <v>0</v>
      </c>
      <c r="E43" s="544">
        <f>'Schedule 3B_Income_Eastern'!E43+'Schedule 3C_Income_Western'!E43+'Schedule 3D_Income_The Cape'!E43</f>
        <v>0</v>
      </c>
      <c r="F43" s="544">
        <f>'Schedule 3B_Income_Eastern'!F43+'Schedule 3C_Income_Western'!F43+'Schedule 3D_Income_The Cape'!F43</f>
        <v>0</v>
      </c>
      <c r="G43" s="544">
        <f>'Schedule 3B_Income_Eastern'!G43+'Schedule 3C_Income_Western'!G43+'Schedule 3D_Income_The Cape'!G43</f>
        <v>0</v>
      </c>
      <c r="H43" s="544">
        <f>'Schedule 3B_Income_Eastern'!H43+'Schedule 3C_Income_Western'!H43+'Schedule 3D_Income_The Cape'!H43</f>
        <v>4409964.4809771115</v>
      </c>
      <c r="I43" s="544">
        <f>'Schedule 3B_Income_Eastern'!I43+'Schedule 3C_Income_Western'!I43+'Schedule 3D_Income_The Cape'!I43</f>
        <v>3137485.7209599977</v>
      </c>
      <c r="J43" s="544">
        <f>'Schedule 3B_Income_Eastern'!J43+'Schedule 3C_Income_Western'!J43+'Schedule 3D_Income_The Cape'!J43</f>
        <v>2793884.0132086016</v>
      </c>
      <c r="K43" s="544">
        <f>'Schedule 3B_Income_Eastern'!K43+'Schedule 3C_Income_Western'!K43+'Schedule 3D_Income_The Cape'!K43</f>
        <v>2508075.3212016346</v>
      </c>
      <c r="L43" s="544">
        <f>'Schedule 3B_Income_Eastern'!L43+'Schedule 3C_Income_Western'!L43+'Schedule 3D_Income_The Cape'!L43</f>
        <v>12849409.536347345</v>
      </c>
      <c r="M43" s="544">
        <f>'Schedule 3B_Income_Eastern'!M43+'Schedule 3C_Income_Western'!M43+'Schedule 3D_Income_The Cape'!M43</f>
        <v>12849409.536347345</v>
      </c>
      <c r="N43" s="210" t="s">
        <v>229</v>
      </c>
      <c r="O43" s="544">
        <f>'Schedule 3B_Income_Eastern'!O43+'Schedule 3C_Income_Western'!O43+'Schedule 3D_Income_The Cape'!O43</f>
        <v>0</v>
      </c>
      <c r="P43" s="544">
        <f>'Schedule 3B_Income_Eastern'!P43+'Schedule 3C_Income_Western'!P43+'Schedule 3D_Income_The Cape'!P43</f>
        <v>0</v>
      </c>
      <c r="Q43" s="544">
        <f>'Schedule 3B_Income_Eastern'!Q43+'Schedule 3C_Income_Western'!Q43+'Schedule 3D_Income_The Cape'!Q43</f>
        <v>0</v>
      </c>
      <c r="R43" s="544">
        <f>'Schedule 3B_Income_Eastern'!R43+'Schedule 3C_Income_Western'!R43+'Schedule 3D_Income_The Cape'!R43</f>
        <v>0</v>
      </c>
      <c r="S43" s="544">
        <f>'Schedule 3B_Income_Eastern'!S43+'Schedule 3C_Income_Western'!S43+'Schedule 3D_Income_The Cape'!S43</f>
        <v>0</v>
      </c>
      <c r="T43" s="544">
        <f>'Schedule 3B_Income_Eastern'!T43+'Schedule 3C_Income_Western'!T43+'Schedule 3D_Income_The Cape'!T43</f>
        <v>5014900.7860948099</v>
      </c>
      <c r="U43" s="544">
        <f>'Schedule 3B_Income_Eastern'!U43+'Schedule 3C_Income_Western'!U43+'Schedule 3D_Income_The Cape'!U43</f>
        <v>4002428.4921368626</v>
      </c>
      <c r="V43" s="544">
        <f>'Schedule 3B_Income_Eastern'!V43+'Schedule 3C_Income_Western'!V43+'Schedule 3D_Income_The Cape'!V43</f>
        <v>3616955.4684013622</v>
      </c>
      <c r="W43" s="544">
        <f>'Schedule 3B_Income_Eastern'!W43+'Schedule 3C_Income_Western'!W43+'Schedule 3D_Income_The Cape'!W43</f>
        <v>3360697.007226672</v>
      </c>
      <c r="X43" s="544">
        <f>'Schedule 3B_Income_Eastern'!X43+'Schedule 3C_Income_Western'!X43+'Schedule 3D_Income_The Cape'!X43</f>
        <v>15994981.753859706</v>
      </c>
      <c r="Y43" s="544">
        <f>'Schedule 3B_Income_Eastern'!Y43+'Schedule 3C_Income_Western'!Y43+'Schedule 3D_Income_The Cape'!Y43</f>
        <v>15994981.753859706</v>
      </c>
      <c r="Z43" s="210" t="s">
        <v>229</v>
      </c>
      <c r="AA43" s="544">
        <f>'Schedule 3B_Income_Eastern'!AA43+'Schedule 3C_Income_Western'!AA43+'Schedule 3D_Income_The Cape'!AA43</f>
        <v>0</v>
      </c>
      <c r="AB43" s="544">
        <f>'Schedule 3B_Income_Eastern'!AB43+'Schedule 3C_Income_Western'!AB43+'Schedule 3D_Income_The Cape'!AB43</f>
        <v>0</v>
      </c>
      <c r="AC43" s="544">
        <f>'Schedule 3B_Income_Eastern'!AC43+'Schedule 3C_Income_Western'!AC43+'Schedule 3D_Income_The Cape'!AC43</f>
        <v>0</v>
      </c>
      <c r="AD43" s="544">
        <f>'Schedule 3B_Income_Eastern'!AD43+'Schedule 3C_Income_Western'!AD43+'Schedule 3D_Income_The Cape'!AD43</f>
        <v>0</v>
      </c>
      <c r="AE43" s="544">
        <f>'Schedule 3B_Income_Eastern'!AE43+'Schedule 3C_Income_Western'!AE43+'Schedule 3D_Income_The Cape'!AE43</f>
        <v>0</v>
      </c>
      <c r="AF43" s="544">
        <f>'Schedule 3B_Income_Eastern'!AF43+'Schedule 3C_Income_Western'!AF43+'Schedule 3D_Income_The Cape'!AF43</f>
        <v>684017.32273193647</v>
      </c>
      <c r="AG43" s="544">
        <f>'Schedule 3B_Income_Eastern'!AG43+'Schedule 3C_Income_Western'!AG43+'Schedule 3D_Income_The Cape'!AG43</f>
        <v>544185.97696080676</v>
      </c>
      <c r="AH43" s="544">
        <f>'Schedule 3B_Income_Eastern'!AH43+'Schedule 3C_Income_Western'!AH43+'Schedule 3D_Income_The Cape'!AH43</f>
        <v>522566.33670710388</v>
      </c>
      <c r="AI43" s="544">
        <f>'Schedule 3B_Income_Eastern'!AI43+'Schedule 3C_Income_Western'!AI43+'Schedule 3D_Income_The Cape'!AI43</f>
        <v>446962.54835352727</v>
      </c>
      <c r="AJ43" s="544">
        <f>'Schedule 3B_Income_Eastern'!AJ43+'Schedule 3C_Income_Western'!AJ43+'Schedule 3D_Income_The Cape'!AJ43</f>
        <v>2197732.1847533747</v>
      </c>
      <c r="AK43" s="544">
        <f>'Schedule 3B_Income_Eastern'!AK43+'Schedule 3C_Income_Western'!AK43+'Schedule 3D_Income_The Cape'!AK43</f>
        <v>2197732.1847533747</v>
      </c>
      <c r="AL43" s="210" t="s">
        <v>229</v>
      </c>
      <c r="AM43" s="544">
        <f>'Schedule 3B_Income_Eastern'!AM43+'Schedule 3C_Income_Western'!AM43+'Schedule 3D_Income_The Cape'!AM43</f>
        <v>0</v>
      </c>
      <c r="AN43" s="544">
        <f>'Schedule 3B_Income_Eastern'!AN43+'Schedule 3C_Income_Western'!AN43+'Schedule 3D_Income_The Cape'!AN43</f>
        <v>0</v>
      </c>
      <c r="AO43" s="544">
        <f>'Schedule 3B_Income_Eastern'!AO43+'Schedule 3C_Income_Western'!AO43+'Schedule 3D_Income_The Cape'!AO43</f>
        <v>0</v>
      </c>
      <c r="AP43" s="544">
        <f>'Schedule 3B_Income_Eastern'!AP43+'Schedule 3C_Income_Western'!AP43+'Schedule 3D_Income_The Cape'!AP43</f>
        <v>0</v>
      </c>
      <c r="AQ43" s="544">
        <f>'Schedule 3B_Income_Eastern'!AQ43+'Schedule 3C_Income_Western'!AQ43+'Schedule 3D_Income_The Cape'!AQ43</f>
        <v>0</v>
      </c>
      <c r="AR43" s="544">
        <f>'Schedule 3B_Income_Eastern'!AR43+'Schedule 3C_Income_Western'!AR43+'Schedule 3D_Income_The Cape'!AR43</f>
        <v>26430499.424847543</v>
      </c>
      <c r="AS43" s="544">
        <f>'Schedule 3B_Income_Eastern'!AS43+'Schedule 3C_Income_Western'!AS43+'Schedule 3D_Income_The Cape'!AS43</f>
        <v>22872563.656770863</v>
      </c>
      <c r="AT43" s="544">
        <f>'Schedule 3B_Income_Eastern'!AT43+'Schedule 3C_Income_Western'!AT43+'Schedule 3D_Income_The Cape'!AT43</f>
        <v>22750961.124092188</v>
      </c>
      <c r="AU43" s="544">
        <f>'Schedule 3B_Income_Eastern'!AU43+'Schedule 3C_Income_Western'!AU43+'Schedule 3D_Income_The Cape'!AU43</f>
        <v>23305128.772705421</v>
      </c>
      <c r="AV43" s="544">
        <f>'Schedule 3B_Income_Eastern'!AV43+'Schedule 3C_Income_Western'!AV43+'Schedule 3D_Income_The Cape'!AV43</f>
        <v>95359152.978416026</v>
      </c>
      <c r="AW43" s="544">
        <f>'Schedule 3B_Income_Eastern'!AW43+'Schedule 3C_Income_Western'!AW43+'Schedule 3D_Income_The Cape'!AW43</f>
        <v>95359152.978416026</v>
      </c>
      <c r="AX43" s="210" t="s">
        <v>229</v>
      </c>
      <c r="AY43" s="544">
        <f>'Schedule 3B_Income_Eastern'!AY43+'Schedule 3C_Income_Western'!AY43+'Schedule 3D_Income_The Cape'!AY43</f>
        <v>0</v>
      </c>
      <c r="AZ43" s="544">
        <f>'Schedule 3B_Income_Eastern'!AZ43+'Schedule 3C_Income_Western'!AZ43+'Schedule 3D_Income_The Cape'!AZ43</f>
        <v>0</v>
      </c>
      <c r="BA43" s="544">
        <f>'Schedule 3B_Income_Eastern'!BA43+'Schedule 3C_Income_Western'!BA43+'Schedule 3D_Income_The Cape'!BA43</f>
        <v>0</v>
      </c>
      <c r="BB43" s="544">
        <f>'Schedule 3B_Income_Eastern'!BB43+'Schedule 3C_Income_Western'!BB43+'Schedule 3D_Income_The Cape'!BB43</f>
        <v>0</v>
      </c>
      <c r="BC43" s="544">
        <f>'Schedule 3B_Income_Eastern'!BC43+'Schedule 3C_Income_Western'!BC43+'Schedule 3D_Income_The Cape'!BC43</f>
        <v>0</v>
      </c>
      <c r="BD43" s="544">
        <f>'Schedule 3B_Income_Eastern'!BD43+'Schedule 3C_Income_Western'!BD43+'Schedule 3D_Income_The Cape'!BD43</f>
        <v>452569.97003063612</v>
      </c>
      <c r="BE43" s="544">
        <f>'Schedule 3B_Income_Eastern'!BE43+'Schedule 3C_Income_Western'!BE43+'Schedule 3D_Income_The Cape'!BE43</f>
        <v>338754.80349881772</v>
      </c>
      <c r="BF43" s="544">
        <f>'Schedule 3B_Income_Eastern'!BF43+'Schedule 3C_Income_Western'!BF43+'Schedule 3D_Income_The Cape'!BF43</f>
        <v>356760.45141903951</v>
      </c>
      <c r="BG43" s="544">
        <f>'Schedule 3B_Income_Eastern'!BG43+'Schedule 3C_Income_Western'!BG43+'Schedule 3D_Income_The Cape'!BG43</f>
        <v>386701.68393825082</v>
      </c>
      <c r="BH43" s="544">
        <f>'Schedule 3B_Income_Eastern'!BH43+'Schedule 3C_Income_Western'!BH43+'Schedule 3D_Income_The Cape'!BH43</f>
        <v>1534786.9088867442</v>
      </c>
      <c r="BI43" s="544">
        <f>'Schedule 3B_Income_Eastern'!BI43+'Schedule 3C_Income_Western'!BI43+'Schedule 3D_Income_The Cape'!BI43</f>
        <v>1534786.9088867442</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0</v>
      </c>
      <c r="BX43" s="544">
        <f>'Schedule 3B_Income_Eastern'!BX43+'Schedule 3C_Income_Western'!BX43+'Schedule 3D_Income_The Cape'!BX43</f>
        <v>0</v>
      </c>
      <c r="BY43" s="544">
        <f>'Schedule 3B_Income_Eastern'!BY43+'Schedule 3C_Income_Western'!BY43+'Schedule 3D_Income_The Cape'!BY43</f>
        <v>0</v>
      </c>
      <c r="BZ43" s="544">
        <f>'Schedule 3B_Income_Eastern'!BZ43+'Schedule 3C_Income_Western'!BZ43+'Schedule 3D_Income_The Cape'!BZ43</f>
        <v>0</v>
      </c>
      <c r="CA43" s="544">
        <f>'Schedule 3B_Income_Eastern'!CA43+'Schedule 3C_Income_Western'!CA43+'Schedule 3D_Income_The Cape'!CA43</f>
        <v>0</v>
      </c>
      <c r="CB43" s="544">
        <f>'Schedule 3B_Income_Eastern'!CB43+'Schedule 3C_Income_Western'!CB43+'Schedule 3D_Income_The Cape'!CB43</f>
        <v>431540.79204958805</v>
      </c>
      <c r="CC43" s="544">
        <f>'Schedule 3B_Income_Eastern'!CC43+'Schedule 3C_Income_Western'!CC43+'Schedule 3D_Income_The Cape'!CC43</f>
        <v>358443.91501604579</v>
      </c>
      <c r="CD43" s="544">
        <f>'Schedule 3B_Income_Eastern'!CD43+'Schedule 3C_Income_Western'!CD43+'Schedule 3D_Income_The Cape'!CD43</f>
        <v>435020.83601548075</v>
      </c>
      <c r="CE43" s="544">
        <f>'Schedule 3B_Income_Eastern'!CE43+'Schedule 3C_Income_Western'!CE43+'Schedule 3D_Income_The Cape'!CE43</f>
        <v>398904.31465567247</v>
      </c>
      <c r="CF43" s="544">
        <f>'Schedule 3B_Income_Eastern'!CF43+'Schedule 3C_Income_Western'!CF43+'Schedule 3D_Income_The Cape'!CF43</f>
        <v>1623909.8577367873</v>
      </c>
      <c r="CG43" s="544">
        <f>'Schedule 3B_Income_Eastern'!CG43+'Schedule 3C_Income_Western'!CG43+'Schedule 3D_Income_The Cape'!CG43</f>
        <v>1623909.8577367873</v>
      </c>
      <c r="CH43" s="210" t="s">
        <v>229</v>
      </c>
      <c r="CI43" s="544">
        <f>'Schedule 3B_Income_Eastern'!CI43+'Schedule 3C_Income_Western'!CI43+'Schedule 3D_Income_The Cape'!CI43</f>
        <v>0</v>
      </c>
      <c r="CJ43" s="544">
        <f>'Schedule 3B_Income_Eastern'!CJ43+'Schedule 3C_Income_Western'!CJ43+'Schedule 3D_Income_The Cape'!CJ43</f>
        <v>0</v>
      </c>
      <c r="CK43" s="544">
        <f>'Schedule 3B_Income_Eastern'!CK43+'Schedule 3C_Income_Western'!CK43+'Schedule 3D_Income_The Cape'!CK43</f>
        <v>0</v>
      </c>
      <c r="CL43" s="544">
        <f>'Schedule 3B_Income_Eastern'!CL43+'Schedule 3C_Income_Western'!CL43+'Schedule 3D_Income_The Cape'!CL43</f>
        <v>0</v>
      </c>
      <c r="CM43" s="372">
        <f t="shared" si="13"/>
        <v>0</v>
      </c>
      <c r="CN43" s="544">
        <f>'Schedule 3B_Income_Eastern'!CN43+'Schedule 3C_Income_Western'!CN43+'Schedule 3D_Income_The Cape'!CN43</f>
        <v>37423492.776731625</v>
      </c>
      <c r="CO43" s="544">
        <f>'Schedule 3B_Income_Eastern'!CO43+'Schedule 3C_Income_Western'!CO43+'Schedule 3D_Income_The Cape'!CO43</f>
        <v>31253862.565343391</v>
      </c>
      <c r="CP43" s="544">
        <f>'Schedule 3B_Income_Eastern'!CP43+'Schedule 3C_Income_Western'!CP43+'Schedule 3D_Income_The Cape'!CP43</f>
        <v>30476148.22984378</v>
      </c>
      <c r="CQ43" s="544">
        <f>'Schedule 3B_Income_Eastern'!CQ43+'Schedule 3C_Income_Western'!CQ43+'Schedule 3D_Income_The Cape'!CQ43</f>
        <v>30406469.648081176</v>
      </c>
      <c r="CR43" s="372">
        <f t="shared" si="14"/>
        <v>129559973.21999997</v>
      </c>
      <c r="CS43" s="544">
        <f>'Schedule 3B_Income_Eastern'!CS43+'Schedule 3C_Income_Western'!CS43+'Schedule 3D_Income_The Cape'!CS43</f>
        <v>37423492.776731625</v>
      </c>
      <c r="CT43" s="544">
        <f>'Schedule 3B_Income_Eastern'!CT43+'Schedule 3C_Income_Western'!CT43+'Schedule 3D_Income_The Cape'!CT43</f>
        <v>31253862.565343391</v>
      </c>
      <c r="CU43" s="544">
        <f>'Schedule 3B_Income_Eastern'!CU43+'Schedule 3C_Income_Western'!CU43+'Schedule 3D_Income_The Cape'!CU43</f>
        <v>30476148.22984378</v>
      </c>
      <c r="CV43" s="544">
        <f>'Schedule 3B_Income_Eastern'!CV43+'Schedule 3C_Income_Western'!CV43+'Schedule 3D_Income_The Cape'!CV43</f>
        <v>30406469.648081176</v>
      </c>
      <c r="CW43" s="372">
        <f t="shared" si="15"/>
        <v>129559973.21999997</v>
      </c>
    </row>
    <row r="44" spans="1:101" ht="15.75" customHeight="1">
      <c r="A44" s="79" t="s">
        <v>233</v>
      </c>
      <c r="B44" s="210" t="s">
        <v>232</v>
      </c>
      <c r="C44" s="544">
        <f>'Schedule 3B_Income_Eastern'!C44+'Schedule 3C_Income_Western'!C44+'Schedule 3D_Income_The Cape'!C44</f>
        <v>0</v>
      </c>
      <c r="D44" s="544">
        <f>'Schedule 3B_Income_Eastern'!D44+'Schedule 3C_Income_Western'!D44+'Schedule 3D_Income_The Cape'!D44</f>
        <v>0</v>
      </c>
      <c r="E44" s="544">
        <f>'Schedule 3B_Income_Eastern'!E44+'Schedule 3C_Income_Western'!E44+'Schedule 3D_Income_The Cape'!E44</f>
        <v>0</v>
      </c>
      <c r="F44" s="544">
        <f>'Schedule 3B_Income_Eastern'!F44+'Schedule 3C_Income_Western'!F44+'Schedule 3D_Income_The Cape'!F44</f>
        <v>0</v>
      </c>
      <c r="G44" s="544">
        <f>'Schedule 3B_Income_Eastern'!G44+'Schedule 3C_Income_Western'!G44+'Schedule 3D_Income_The Cape'!G44</f>
        <v>0</v>
      </c>
      <c r="H44" s="544">
        <f>'Schedule 3B_Income_Eastern'!H44+'Schedule 3C_Income_Western'!H44+'Schedule 3D_Income_The Cape'!H44</f>
        <v>2568347.6292942087</v>
      </c>
      <c r="I44" s="544">
        <f>'Schedule 3B_Income_Eastern'!I44+'Schedule 3C_Income_Western'!I44+'Schedule 3D_Income_The Cape'!I44</f>
        <v>1568212.5838958118</v>
      </c>
      <c r="J44" s="544">
        <f>'Schedule 3B_Income_Eastern'!J44+'Schedule 3C_Income_Western'!J44+'Schedule 3D_Income_The Cape'!J44</f>
        <v>1325921.5553702486</v>
      </c>
      <c r="K44" s="544">
        <f>'Schedule 3B_Income_Eastern'!K44+'Schedule 3C_Income_Western'!K44+'Schedule 3D_Income_The Cape'!K44</f>
        <v>1195331.2469120272</v>
      </c>
      <c r="L44" s="544">
        <f>'Schedule 3B_Income_Eastern'!L44+'Schedule 3C_Income_Western'!L44+'Schedule 3D_Income_The Cape'!L44</f>
        <v>6657813.0154722966</v>
      </c>
      <c r="M44" s="544">
        <f>'Schedule 3B_Income_Eastern'!M44+'Schedule 3C_Income_Western'!M44+'Schedule 3D_Income_The Cape'!M44</f>
        <v>6657813.0154722966</v>
      </c>
      <c r="N44" s="210" t="s">
        <v>232</v>
      </c>
      <c r="O44" s="544">
        <f>'Schedule 3B_Income_Eastern'!O44+'Schedule 3C_Income_Western'!O44+'Schedule 3D_Income_The Cape'!O44</f>
        <v>0</v>
      </c>
      <c r="P44" s="544">
        <f>'Schedule 3B_Income_Eastern'!P44+'Schedule 3C_Income_Western'!P44+'Schedule 3D_Income_The Cape'!P44</f>
        <v>0</v>
      </c>
      <c r="Q44" s="544">
        <f>'Schedule 3B_Income_Eastern'!Q44+'Schedule 3C_Income_Western'!Q44+'Schedule 3D_Income_The Cape'!Q44</f>
        <v>0</v>
      </c>
      <c r="R44" s="544">
        <f>'Schedule 3B_Income_Eastern'!R44+'Schedule 3C_Income_Western'!R44+'Schedule 3D_Income_The Cape'!R44</f>
        <v>0</v>
      </c>
      <c r="S44" s="544">
        <f>'Schedule 3B_Income_Eastern'!S44+'Schedule 3C_Income_Western'!S44+'Schedule 3D_Income_The Cape'!S44</f>
        <v>0</v>
      </c>
      <c r="T44" s="544">
        <f>'Schedule 3B_Income_Eastern'!T44+'Schedule 3C_Income_Western'!T44+'Schedule 3D_Income_The Cape'!T44</f>
        <v>2930863.8687694762</v>
      </c>
      <c r="U44" s="544">
        <f>'Schedule 3B_Income_Eastern'!U44+'Schedule 3C_Income_Western'!U44+'Schedule 3D_Income_The Cape'!U44</f>
        <v>1994696.0290459802</v>
      </c>
      <c r="V44" s="544">
        <f>'Schedule 3B_Income_Eastern'!V44+'Schedule 3C_Income_Western'!V44+'Schedule 3D_Income_The Cape'!V44</f>
        <v>1717100.1216060845</v>
      </c>
      <c r="W44" s="544">
        <f>'Schedule 3B_Income_Eastern'!W44+'Schedule 3C_Income_Western'!W44+'Schedule 3D_Income_The Cape'!W44</f>
        <v>1601571.4759738084</v>
      </c>
      <c r="X44" s="544">
        <f>'Schedule 3B_Income_Eastern'!X44+'Schedule 3C_Income_Western'!X44+'Schedule 3D_Income_The Cape'!X44</f>
        <v>8244231.4953953493</v>
      </c>
      <c r="Y44" s="544">
        <f>'Schedule 3B_Income_Eastern'!Y44+'Schedule 3C_Income_Western'!Y44+'Schedule 3D_Income_The Cape'!Y44</f>
        <v>8244231.4953953493</v>
      </c>
      <c r="Z44" s="210" t="s">
        <v>232</v>
      </c>
      <c r="AA44" s="544">
        <f>'Schedule 3B_Income_Eastern'!AA44+'Schedule 3C_Income_Western'!AA44+'Schedule 3D_Income_The Cape'!AA44</f>
        <v>0</v>
      </c>
      <c r="AB44" s="544">
        <f>'Schedule 3B_Income_Eastern'!AB44+'Schedule 3C_Income_Western'!AB44+'Schedule 3D_Income_The Cape'!AB44</f>
        <v>0</v>
      </c>
      <c r="AC44" s="544">
        <f>'Schedule 3B_Income_Eastern'!AC44+'Schedule 3C_Income_Western'!AC44+'Schedule 3D_Income_The Cape'!AC44</f>
        <v>0</v>
      </c>
      <c r="AD44" s="544">
        <f>'Schedule 3B_Income_Eastern'!AD44+'Schedule 3C_Income_Western'!AD44+'Schedule 3D_Income_The Cape'!AD44</f>
        <v>0</v>
      </c>
      <c r="AE44" s="544">
        <f>'Schedule 3B_Income_Eastern'!AE44+'Schedule 3C_Income_Western'!AE44+'Schedule 3D_Income_The Cape'!AE44</f>
        <v>0</v>
      </c>
      <c r="AF44" s="544">
        <f>'Schedule 3B_Income_Eastern'!AF44+'Schedule 3C_Income_Western'!AF44+'Schedule 3D_Income_The Cape'!AF44</f>
        <v>399724.19005772006</v>
      </c>
      <c r="AG44" s="544">
        <f>'Schedule 3B_Income_Eastern'!AG44+'Schedule 3C_Income_Western'!AG44+'Schedule 3D_Income_The Cape'!AG44</f>
        <v>271473.09777720837</v>
      </c>
      <c r="AH44" s="544">
        <f>'Schedule 3B_Income_Eastern'!AH44+'Schedule 3C_Income_Western'!AH44+'Schedule 3D_Income_The Cape'!AH44</f>
        <v>248082.42666256931</v>
      </c>
      <c r="AI44" s="544">
        <f>'Schedule 3B_Income_Eastern'!AI44+'Schedule 3C_Income_Western'!AI44+'Schedule 3D_Income_The Cape'!AI44</f>
        <v>212887.31034989291</v>
      </c>
      <c r="AJ44" s="544">
        <f>'Schedule 3B_Income_Eastern'!AJ44+'Schedule 3C_Income_Western'!AJ44+'Schedule 3D_Income_The Cape'!AJ44</f>
        <v>1132167.0248473906</v>
      </c>
      <c r="AK44" s="544">
        <f>'Schedule 3B_Income_Eastern'!AK44+'Schedule 3C_Income_Western'!AK44+'Schedule 3D_Income_The Cape'!AK44</f>
        <v>1132167.0248473906</v>
      </c>
      <c r="AL44" s="210" t="s">
        <v>232</v>
      </c>
      <c r="AM44" s="544">
        <f>'Schedule 3B_Income_Eastern'!AM44+'Schedule 3C_Income_Western'!AM44+'Schedule 3D_Income_The Cape'!AM44</f>
        <v>0</v>
      </c>
      <c r="AN44" s="544">
        <f>'Schedule 3B_Income_Eastern'!AN44+'Schedule 3C_Income_Western'!AN44+'Schedule 3D_Income_The Cape'!AN44</f>
        <v>0</v>
      </c>
      <c r="AO44" s="544">
        <f>'Schedule 3B_Income_Eastern'!AO44+'Schedule 3C_Income_Western'!AO44+'Schedule 3D_Income_The Cape'!AO44</f>
        <v>0</v>
      </c>
      <c r="AP44" s="544">
        <f>'Schedule 3B_Income_Eastern'!AP44+'Schedule 3C_Income_Western'!AP44+'Schedule 3D_Income_The Cape'!AP44</f>
        <v>0</v>
      </c>
      <c r="AQ44" s="544">
        <f>'Schedule 3B_Income_Eastern'!AQ44+'Schedule 3C_Income_Western'!AQ44+'Schedule 3D_Income_The Cape'!AQ44</f>
        <v>0</v>
      </c>
      <c r="AR44" s="544">
        <f>'Schedule 3B_Income_Eastern'!AR44+'Schedule 3C_Income_Western'!AR44+'Schedule 3D_Income_The Cape'!AR44</f>
        <v>15437408.988474479</v>
      </c>
      <c r="AS44" s="544">
        <f>'Schedule 3B_Income_Eastern'!AS44+'Schedule 3C_Income_Western'!AS44+'Schedule 3D_Income_The Cape'!AS44</f>
        <v>11400755.95921403</v>
      </c>
      <c r="AT44" s="544">
        <f>'Schedule 3B_Income_Eastern'!AT44+'Schedule 3C_Income_Western'!AT44+'Schedule 3D_Income_The Cape'!AT44</f>
        <v>10800350.201934708</v>
      </c>
      <c r="AU44" s="544">
        <f>'Schedule 3B_Income_Eastern'!AU44+'Schedule 3C_Income_Western'!AU44+'Schedule 3D_Income_The Cape'!AU44</f>
        <v>11105689.14920081</v>
      </c>
      <c r="AV44" s="544">
        <f>'Schedule 3B_Income_Eastern'!AV44+'Schedule 3C_Income_Western'!AV44+'Schedule 3D_Income_The Cape'!AV44</f>
        <v>48744204.298824027</v>
      </c>
      <c r="AW44" s="544">
        <f>'Schedule 3B_Income_Eastern'!AW44+'Schedule 3C_Income_Western'!AW44+'Schedule 3D_Income_The Cape'!AW44</f>
        <v>48744204.298824027</v>
      </c>
      <c r="AX44" s="210" t="s">
        <v>232</v>
      </c>
      <c r="AY44" s="544">
        <f>'Schedule 3B_Income_Eastern'!AY44+'Schedule 3C_Income_Western'!AY44+'Schedule 3D_Income_The Cape'!AY44</f>
        <v>0</v>
      </c>
      <c r="AZ44" s="544">
        <f>'Schedule 3B_Income_Eastern'!AZ44+'Schedule 3C_Income_Western'!AZ44+'Schedule 3D_Income_The Cape'!AZ44</f>
        <v>0</v>
      </c>
      <c r="BA44" s="544">
        <f>'Schedule 3B_Income_Eastern'!BA44+'Schedule 3C_Income_Western'!BA44+'Schedule 3D_Income_The Cape'!BA44</f>
        <v>0</v>
      </c>
      <c r="BB44" s="544">
        <f>'Schedule 3B_Income_Eastern'!BB44+'Schedule 3C_Income_Western'!BB44+'Schedule 3D_Income_The Cape'!BB44</f>
        <v>0</v>
      </c>
      <c r="BC44" s="544">
        <f>'Schedule 3B_Income_Eastern'!BC44+'Schedule 3C_Income_Western'!BC44+'Schedule 3D_Income_The Cape'!BC44</f>
        <v>0</v>
      </c>
      <c r="BD44" s="544">
        <f>'Schedule 3B_Income_Eastern'!BD44+'Schedule 3C_Income_Western'!BD44+'Schedule 3D_Income_The Cape'!BD44</f>
        <v>264780.55809485406</v>
      </c>
      <c r="BE44" s="544">
        <f>'Schedule 3B_Income_Eastern'!BE44+'Schedule 3C_Income_Western'!BE44+'Schedule 3D_Income_The Cape'!BE44</f>
        <v>168610.61400957371</v>
      </c>
      <c r="BF44" s="544">
        <f>'Schedule 3B_Income_Eastern'!BF44+'Schedule 3C_Income_Western'!BF44+'Schedule 3D_Income_The Cape'!BF44</f>
        <v>169301.91714517688</v>
      </c>
      <c r="BG44" s="544">
        <f>'Schedule 3B_Income_Eastern'!BG44+'Schedule 3C_Income_Western'!BG44+'Schedule 3D_Income_The Cape'!BG44</f>
        <v>184195.67532869321</v>
      </c>
      <c r="BH44" s="544">
        <f>'Schedule 3B_Income_Eastern'!BH44+'Schedule 3C_Income_Western'!BH44+'Schedule 3D_Income_The Cape'!BH44</f>
        <v>786888.76457829785</v>
      </c>
      <c r="BI44" s="544">
        <f>'Schedule 3B_Income_Eastern'!BI44+'Schedule 3C_Income_Western'!BI44+'Schedule 3D_Income_The Cape'!BI44</f>
        <v>786888.76457829785</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0</v>
      </c>
      <c r="BX44" s="544">
        <f>'Schedule 3B_Income_Eastern'!BX44+'Schedule 3C_Income_Western'!BX44+'Schedule 3D_Income_The Cape'!BX44</f>
        <v>0</v>
      </c>
      <c r="BY44" s="544">
        <f>'Schedule 3B_Income_Eastern'!BY44+'Schedule 3C_Income_Western'!BY44+'Schedule 3D_Income_The Cape'!BY44</f>
        <v>0</v>
      </c>
      <c r="BZ44" s="544">
        <f>'Schedule 3B_Income_Eastern'!BZ44+'Schedule 3C_Income_Western'!BZ44+'Schedule 3D_Income_The Cape'!BZ44</f>
        <v>0</v>
      </c>
      <c r="CA44" s="544">
        <f>'Schedule 3B_Income_Eastern'!CA44+'Schedule 3C_Income_Western'!CA44+'Schedule 3D_Income_The Cape'!CA44</f>
        <v>0</v>
      </c>
      <c r="CB44" s="544">
        <f>'Schedule 3B_Income_Eastern'!CB44+'Schedule 3C_Income_Western'!CB44+'Schedule 3D_Income_The Cape'!CB44</f>
        <v>251835.95743414926</v>
      </c>
      <c r="CC44" s="544">
        <f>'Schedule 3B_Income_Eastern'!CC44+'Schedule 3C_Income_Western'!CC44+'Schedule 3D_Income_The Cape'!CC44</f>
        <v>178803.49749905727</v>
      </c>
      <c r="CD44" s="544">
        <f>'Schedule 3B_Income_Eastern'!CD44+'Schedule 3C_Income_Western'!CD44+'Schedule 3D_Income_The Cape'!CD44</f>
        <v>206480.0618095648</v>
      </c>
      <c r="CE44" s="544">
        <f>'Schedule 3B_Income_Eastern'!CE44+'Schedule 3C_Income_Western'!CE44+'Schedule 3D_Income_The Cape'!CE44</f>
        <v>189909.76518887267</v>
      </c>
      <c r="CF44" s="544">
        <f>'Schedule 3B_Income_Eastern'!CF44+'Schedule 3C_Income_Western'!CF44+'Schedule 3D_Income_The Cape'!CF44</f>
        <v>827029.28193164396</v>
      </c>
      <c r="CG44" s="544">
        <f>'Schedule 3B_Income_Eastern'!CG44+'Schedule 3C_Income_Western'!CG44+'Schedule 3D_Income_The Cape'!CG44</f>
        <v>827029.28193164396</v>
      </c>
      <c r="CH44" s="210" t="s">
        <v>232</v>
      </c>
      <c r="CI44" s="544">
        <f>'Schedule 3B_Income_Eastern'!CI44+'Schedule 3C_Income_Western'!CI44+'Schedule 3D_Income_The Cape'!CI44</f>
        <v>0</v>
      </c>
      <c r="CJ44" s="544">
        <f>'Schedule 3B_Income_Eastern'!CJ44+'Schedule 3C_Income_Western'!CJ44+'Schedule 3D_Income_The Cape'!CJ44</f>
        <v>0</v>
      </c>
      <c r="CK44" s="544">
        <f>'Schedule 3B_Income_Eastern'!CK44+'Schedule 3C_Income_Western'!CK44+'Schedule 3D_Income_The Cape'!CK44</f>
        <v>0</v>
      </c>
      <c r="CL44" s="544">
        <f>'Schedule 3B_Income_Eastern'!CL44+'Schedule 3C_Income_Western'!CL44+'Schedule 3D_Income_The Cape'!CL44</f>
        <v>0</v>
      </c>
      <c r="CM44" s="372">
        <f t="shared" si="13"/>
        <v>0</v>
      </c>
      <c r="CN44" s="544">
        <f>'Schedule 3B_Income_Eastern'!CN44+'Schedule 3C_Income_Western'!CN44+'Schedule 3D_Income_The Cape'!CN44</f>
        <v>21852961.192124888</v>
      </c>
      <c r="CO44" s="544">
        <f>'Schedule 3B_Income_Eastern'!CO44+'Schedule 3C_Income_Western'!CO44+'Schedule 3D_Income_The Cape'!CO44</f>
        <v>15582551.781441659</v>
      </c>
      <c r="CP44" s="544">
        <f>'Schedule 3B_Income_Eastern'!CP44+'Schedule 3C_Income_Western'!CP44+'Schedule 3D_Income_The Cape'!CP44</f>
        <v>14467236.284528352</v>
      </c>
      <c r="CQ44" s="544">
        <f>'Schedule 3B_Income_Eastern'!CQ44+'Schedule 3C_Income_Western'!CQ44+'Schedule 3D_Income_The Cape'!CQ44</f>
        <v>14489584.622954106</v>
      </c>
      <c r="CR44" s="372">
        <f t="shared" si="14"/>
        <v>66392333.881049007</v>
      </c>
      <c r="CS44" s="544">
        <f>'Schedule 3B_Income_Eastern'!CS44+'Schedule 3C_Income_Western'!CS44+'Schedule 3D_Income_The Cape'!CS44</f>
        <v>21852961.192124888</v>
      </c>
      <c r="CT44" s="544">
        <f>'Schedule 3B_Income_Eastern'!CT44+'Schedule 3C_Income_Western'!CT44+'Schedule 3D_Income_The Cape'!CT44</f>
        <v>15582551.781441659</v>
      </c>
      <c r="CU44" s="544">
        <f>'Schedule 3B_Income_Eastern'!CU44+'Schedule 3C_Income_Western'!CU44+'Schedule 3D_Income_The Cape'!CU44</f>
        <v>14467236.284528352</v>
      </c>
      <c r="CV44" s="544">
        <f>'Schedule 3B_Income_Eastern'!CV44+'Schedule 3C_Income_Western'!CV44+'Schedule 3D_Income_The Cape'!CV44</f>
        <v>14489584.622954106</v>
      </c>
      <c r="CW44" s="372">
        <f t="shared" si="15"/>
        <v>66392333.881049007</v>
      </c>
    </row>
    <row r="45" spans="1:101" ht="15.75" customHeight="1">
      <c r="A45" s="79" t="s">
        <v>236</v>
      </c>
      <c r="B45" s="210" t="s">
        <v>235</v>
      </c>
      <c r="C45" s="544">
        <f>'Schedule 3B_Income_Eastern'!C45+'Schedule 3C_Income_Western'!C45+'Schedule 3D_Income_The Cape'!C45</f>
        <v>130490.82335568579</v>
      </c>
      <c r="D45" s="544">
        <f>'Schedule 3B_Income_Eastern'!D45+'Schedule 3C_Income_Western'!D45+'Schedule 3D_Income_The Cape'!D45</f>
        <v>95046.262594620668</v>
      </c>
      <c r="E45" s="544">
        <f>'Schedule 3B_Income_Eastern'!E45+'Schedule 3C_Income_Western'!E45+'Schedule 3D_Income_The Cape'!E45</f>
        <v>73257.340046014986</v>
      </c>
      <c r="F45" s="544">
        <f>'Schedule 3B_Income_Eastern'!F45+'Schedule 3C_Income_Western'!F45+'Schedule 3D_Income_The Cape'!F45</f>
        <v>67946.889607428893</v>
      </c>
      <c r="G45" s="544">
        <f>'Schedule 3B_Income_Eastern'!G45+'Schedule 3C_Income_Western'!G45+'Schedule 3D_Income_The Cape'!G45</f>
        <v>366741.31560375035</v>
      </c>
      <c r="H45" s="544">
        <f>'Schedule 3B_Income_Eastern'!H45+'Schedule 3C_Income_Western'!H45+'Schedule 3D_Income_The Cape'!H45</f>
        <v>654002.72508244752</v>
      </c>
      <c r="I45" s="544">
        <f>'Schedule 3B_Income_Eastern'!I45+'Schedule 3C_Income_Western'!I45+'Schedule 3D_Income_The Cape'!I45</f>
        <v>590073.3780417681</v>
      </c>
      <c r="J45" s="544">
        <f>'Schedule 3B_Income_Eastern'!J45+'Schedule 3C_Income_Western'!J45+'Schedule 3D_Income_The Cape'!J45</f>
        <v>542370.40165093192</v>
      </c>
      <c r="K45" s="544">
        <f>'Schedule 3B_Income_Eastern'!K45+'Schedule 3C_Income_Western'!K45+'Schedule 3D_Income_The Cape'!K45</f>
        <v>636469.91876770614</v>
      </c>
      <c r="L45" s="544">
        <f>'Schedule 3B_Income_Eastern'!L45+'Schedule 3C_Income_Western'!L45+'Schedule 3D_Income_The Cape'!L45</f>
        <v>2422916.4235428534</v>
      </c>
      <c r="M45" s="544">
        <f>'Schedule 3B_Income_Eastern'!M45+'Schedule 3C_Income_Western'!M45+'Schedule 3D_Income_The Cape'!M45</f>
        <v>2789657.7391466042</v>
      </c>
      <c r="N45" s="210" t="s">
        <v>235</v>
      </c>
      <c r="O45" s="544">
        <f>'Schedule 3B_Income_Eastern'!O45+'Schedule 3C_Income_Western'!O45+'Schedule 3D_Income_The Cape'!O45</f>
        <v>80344.694508579792</v>
      </c>
      <c r="P45" s="544">
        <f>'Schedule 3B_Income_Eastern'!P45+'Schedule 3C_Income_Western'!P45+'Schedule 3D_Income_The Cape'!P45</f>
        <v>79687.97571371778</v>
      </c>
      <c r="Q45" s="544">
        <f>'Schedule 3B_Income_Eastern'!Q45+'Schedule 3C_Income_Western'!Q45+'Schedule 3D_Income_The Cape'!Q45</f>
        <v>80843.472807705664</v>
      </c>
      <c r="R45" s="544">
        <f>'Schedule 3B_Income_Eastern'!R45+'Schedule 3C_Income_Western'!R45+'Schedule 3D_Income_The Cape'!R45</f>
        <v>88797.928516747837</v>
      </c>
      <c r="S45" s="544">
        <f>'Schedule 3B_Income_Eastern'!S45+'Schedule 3C_Income_Western'!S45+'Schedule 3D_Income_The Cape'!S45</f>
        <v>329674.07154675113</v>
      </c>
      <c r="T45" s="544">
        <f>'Schedule 3B_Income_Eastern'!T45+'Schedule 3C_Income_Western'!T45+'Schedule 3D_Income_The Cape'!T45</f>
        <v>453254.23610007536</v>
      </c>
      <c r="U45" s="544">
        <f>'Schedule 3B_Income_Eastern'!U45+'Schedule 3C_Income_Western'!U45+'Schedule 3D_Income_The Cape'!U45</f>
        <v>677565.4017501889</v>
      </c>
      <c r="V45" s="544">
        <f>'Schedule 3B_Income_Eastern'!V45+'Schedule 3C_Income_Western'!V45+'Schedule 3D_Income_The Cape'!V45</f>
        <v>883460.77700716618</v>
      </c>
      <c r="W45" s="544">
        <f>'Schedule 3B_Income_Eastern'!W45+'Schedule 3C_Income_Western'!W45+'Schedule 3D_Income_The Cape'!W45</f>
        <v>1080669.7521918081</v>
      </c>
      <c r="X45" s="544">
        <f>'Schedule 3B_Income_Eastern'!X45+'Schedule 3C_Income_Western'!X45+'Schedule 3D_Income_The Cape'!X45</f>
        <v>3094950.1670492385</v>
      </c>
      <c r="Y45" s="544">
        <f>'Schedule 3B_Income_Eastern'!Y45+'Schedule 3C_Income_Western'!Y45+'Schedule 3D_Income_The Cape'!Y45</f>
        <v>3424624.2385959895</v>
      </c>
      <c r="Z45" s="210" t="s">
        <v>235</v>
      </c>
      <c r="AA45" s="544">
        <f>'Schedule 3B_Income_Eastern'!AA45+'Schedule 3C_Income_Western'!AA45+'Schedule 3D_Income_The Cape'!AA45</f>
        <v>7663.430149006118</v>
      </c>
      <c r="AB45" s="544">
        <f>'Schedule 3B_Income_Eastern'!AB45+'Schedule 3C_Income_Western'!AB45+'Schedule 3D_Income_The Cape'!AB45</f>
        <v>7294.8899750011797</v>
      </c>
      <c r="AC45" s="544">
        <f>'Schedule 3B_Income_Eastern'!AC45+'Schedule 3C_Income_Western'!AC45+'Schedule 3D_Income_The Cape'!AC45</f>
        <v>11769.850444334572</v>
      </c>
      <c r="AD45" s="544">
        <f>'Schedule 3B_Income_Eastern'!AD45+'Schedule 3C_Income_Western'!AD45+'Schedule 3D_Income_The Cape'!AD45</f>
        <v>12925.454308634262</v>
      </c>
      <c r="AE45" s="544">
        <f>'Schedule 3B_Income_Eastern'!AE45+'Schedule 3C_Income_Western'!AE45+'Schedule 3D_Income_The Cape'!AE45</f>
        <v>39653.624876976137</v>
      </c>
      <c r="AF45" s="544">
        <f>'Schedule 3B_Income_Eastern'!AF45+'Schedule 3C_Income_Western'!AF45+'Schedule 3D_Income_The Cape'!AF45</f>
        <v>44159.862883872011</v>
      </c>
      <c r="AG45" s="544">
        <f>'Schedule 3B_Income_Eastern'!AG45+'Schedule 3C_Income_Western'!AG45+'Schedule 3D_Income_The Cape'!AG45</f>
        <v>69041.943843650413</v>
      </c>
      <c r="AH45" s="544">
        <f>'Schedule 3B_Income_Eastern'!AH45+'Schedule 3C_Income_Western'!AH45+'Schedule 3D_Income_The Cape'!AH45</f>
        <v>107234.43461087327</v>
      </c>
      <c r="AI45" s="544">
        <f>'Schedule 3B_Income_Eastern'!AI45+'Schedule 3C_Income_Western'!AI45+'Schedule 3D_Income_The Cape'!AI45</f>
        <v>174295.05820866866</v>
      </c>
      <c r="AJ45" s="544">
        <f>'Schedule 3B_Income_Eastern'!AJ45+'Schedule 3C_Income_Western'!AJ45+'Schedule 3D_Income_The Cape'!AJ45</f>
        <v>394731.29954706441</v>
      </c>
      <c r="AK45" s="544">
        <f>'Schedule 3B_Income_Eastern'!AK45+'Schedule 3C_Income_Western'!AK45+'Schedule 3D_Income_The Cape'!AK45</f>
        <v>434384.92442404054</v>
      </c>
      <c r="AL45" s="210" t="s">
        <v>235</v>
      </c>
      <c r="AM45" s="544">
        <f>'Schedule 3B_Income_Eastern'!AM45+'Schedule 3C_Income_Western'!AM45+'Schedule 3D_Income_The Cape'!AM45</f>
        <v>769553.36634075618</v>
      </c>
      <c r="AN45" s="544">
        <f>'Schedule 3B_Income_Eastern'!AN45+'Schedule 3C_Income_Western'!AN45+'Schedule 3D_Income_The Cape'!AN45</f>
        <v>687731.80628125009</v>
      </c>
      <c r="AO45" s="544">
        <f>'Schedule 3B_Income_Eastern'!AO45+'Schedule 3C_Income_Western'!AO45+'Schedule 3D_Income_The Cape'!AO45</f>
        <v>713753.67082154553</v>
      </c>
      <c r="AP45" s="544">
        <f>'Schedule 3B_Income_Eastern'!AP45+'Schedule 3C_Income_Western'!AP45+'Schedule 3D_Income_The Cape'!AP45</f>
        <v>764612.45678886387</v>
      </c>
      <c r="AQ45" s="544">
        <f>'Schedule 3B_Income_Eastern'!AQ45+'Schedule 3C_Income_Western'!AQ45+'Schedule 3D_Income_The Cape'!AQ45</f>
        <v>2935651.3002324156</v>
      </c>
      <c r="AR45" s="544">
        <f>'Schedule 3B_Income_Eastern'!AR45+'Schedule 3C_Income_Western'!AR45+'Schedule 3D_Income_The Cape'!AR45</f>
        <v>3701168.3582701171</v>
      </c>
      <c r="AS45" s="544">
        <f>'Schedule 3B_Income_Eastern'!AS45+'Schedule 3C_Income_Western'!AS45+'Schedule 3D_Income_The Cape'!AS45</f>
        <v>4670352.0225410117</v>
      </c>
      <c r="AT45" s="544">
        <f>'Schedule 3B_Income_Eastern'!AT45+'Schedule 3C_Income_Western'!AT45+'Schedule 3D_Income_The Cape'!AT45</f>
        <v>6077970.1094904309</v>
      </c>
      <c r="AU45" s="544">
        <f>'Schedule 3B_Income_Eastern'!AU45+'Schedule 3C_Income_Western'!AU45+'Schedule 3D_Income_The Cape'!AU45</f>
        <v>7602422.5471331012</v>
      </c>
      <c r="AV45" s="544">
        <f>'Schedule 3B_Income_Eastern'!AV45+'Schedule 3C_Income_Western'!AV45+'Schedule 3D_Income_The Cape'!AV45</f>
        <v>22051913.03743466</v>
      </c>
      <c r="AW45" s="544">
        <f>'Schedule 3B_Income_Eastern'!AW45+'Schedule 3C_Income_Western'!AW45+'Schedule 3D_Income_The Cape'!AW45</f>
        <v>24987564.337667078</v>
      </c>
      <c r="AX45" s="210" t="s">
        <v>235</v>
      </c>
      <c r="AY45" s="544">
        <f>'Schedule 3B_Income_Eastern'!AY45+'Schedule 3C_Income_Western'!AY45+'Schedule 3D_Income_The Cape'!AY45</f>
        <v>30836.934626782611</v>
      </c>
      <c r="AZ45" s="544">
        <f>'Schedule 3B_Income_Eastern'!AZ45+'Schedule 3C_Income_Western'!AZ45+'Schedule 3D_Income_The Cape'!AZ45</f>
        <v>24174.655718367128</v>
      </c>
      <c r="BA45" s="544">
        <f>'Schedule 3B_Income_Eastern'!BA45+'Schedule 3C_Income_Western'!BA45+'Schedule 3D_Income_The Cape'!BA45</f>
        <v>24833.244108701037</v>
      </c>
      <c r="BB45" s="544">
        <f>'Schedule 3B_Income_Eastern'!BB45+'Schedule 3C_Income_Western'!BB45+'Schedule 3D_Income_The Cape'!BB45</f>
        <v>22373.771074322714</v>
      </c>
      <c r="BC45" s="544">
        <f>'Schedule 3B_Income_Eastern'!BC45+'Schedule 3C_Income_Western'!BC45+'Schedule 3D_Income_The Cape'!BC45</f>
        <v>102218.60552817349</v>
      </c>
      <c r="BD45" s="544">
        <f>'Schedule 3B_Income_Eastern'!BD45+'Schedule 3C_Income_Western'!BD45+'Schedule 3D_Income_The Cape'!BD45</f>
        <v>83159.85639396566</v>
      </c>
      <c r="BE45" s="544">
        <f>'Schedule 3B_Income_Eastern'!BE45+'Schedule 3C_Income_Western'!BE45+'Schedule 3D_Income_The Cape'!BE45</f>
        <v>98882.587941546401</v>
      </c>
      <c r="BF45" s="544">
        <f>'Schedule 3B_Income_Eastern'!BF45+'Schedule 3C_Income_Western'!BF45+'Schedule 3D_Income_The Cape'!BF45</f>
        <v>132914.99474566343</v>
      </c>
      <c r="BG45" s="544">
        <f>'Schedule 3B_Income_Eastern'!BG45+'Schedule 3C_Income_Western'!BG45+'Schedule 3D_Income_The Cape'!BG45</f>
        <v>147142.95618596207</v>
      </c>
      <c r="BH45" s="544">
        <f>'Schedule 3B_Income_Eastern'!BH45+'Schedule 3C_Income_Western'!BH45+'Schedule 3D_Income_The Cape'!BH45</f>
        <v>462100.3952671375</v>
      </c>
      <c r="BI45" s="544">
        <f>'Schedule 3B_Income_Eastern'!BI45+'Schedule 3C_Income_Western'!BI45+'Schedule 3D_Income_The Cape'!BI45</f>
        <v>564319.00079531095</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3687.802334861432</v>
      </c>
      <c r="BX45" s="544">
        <f>'Schedule 3B_Income_Eastern'!BX45+'Schedule 3C_Income_Western'!BX45+'Schedule 3D_Income_The Cape'!BX45</f>
        <v>3176.1585568672535</v>
      </c>
      <c r="BY45" s="544">
        <f>'Schedule 3B_Income_Eastern'!BY45+'Schedule 3C_Income_Western'!BY45+'Schedule 3D_Income_The Cape'!BY45</f>
        <v>2977.3867149526827</v>
      </c>
      <c r="BZ45" s="544">
        <f>'Schedule 3B_Income_Eastern'!BZ45+'Schedule 3C_Income_Western'!BZ45+'Schedule 3D_Income_The Cape'!BZ45</f>
        <v>5143.8841400120382</v>
      </c>
      <c r="CA45" s="544">
        <f>'Schedule 3B_Income_Eastern'!CA45+'Schedule 3C_Income_Western'!CA45+'Schedule 3D_Income_The Cape'!CA45</f>
        <v>14985.231746693407</v>
      </c>
      <c r="CB45" s="544">
        <f>'Schedule 3B_Income_Eastern'!CB45+'Schedule 3C_Income_Western'!CB45+'Schedule 3D_Income_The Cape'!CB45</f>
        <v>17736.135946759012</v>
      </c>
      <c r="CC45" s="544">
        <f>'Schedule 3B_Income_Eastern'!CC45+'Schedule 3C_Income_Western'!CC45+'Schedule 3D_Income_The Cape'!CC45</f>
        <v>25601.285957823522</v>
      </c>
      <c r="CD45" s="544">
        <f>'Schedule 3B_Income_Eastern'!CD45+'Schedule 3C_Income_Western'!CD45+'Schedule 3D_Income_The Cape'!CD45</f>
        <v>44790.018016124115</v>
      </c>
      <c r="CE45" s="544">
        <f>'Schedule 3B_Income_Eastern'!CE45+'Schedule 3C_Income_Western'!CE45+'Schedule 3D_Income_The Cape'!CE45</f>
        <v>60359.829795908787</v>
      </c>
      <c r="CF45" s="544">
        <f>'Schedule 3B_Income_Eastern'!CF45+'Schedule 3C_Income_Western'!CF45+'Schedule 3D_Income_The Cape'!CF45</f>
        <v>148487.26971661544</v>
      </c>
      <c r="CG45" s="544">
        <f>'Schedule 3B_Income_Eastern'!CG45+'Schedule 3C_Income_Western'!CG45+'Schedule 3D_Income_The Cape'!CG45</f>
        <v>163472.50146330884</v>
      </c>
      <c r="CH45" s="210" t="s">
        <v>235</v>
      </c>
      <c r="CI45" s="544">
        <f>'Schedule 3B_Income_Eastern'!CI45+'Schedule 3C_Income_Western'!CI45+'Schedule 3D_Income_The Cape'!CI45</f>
        <v>1022577.0513156719</v>
      </c>
      <c r="CJ45" s="544">
        <f>'Schedule 3B_Income_Eastern'!CJ45+'Schedule 3C_Income_Western'!CJ45+'Schedule 3D_Income_The Cape'!CJ45</f>
        <v>897111.74883982399</v>
      </c>
      <c r="CK45" s="544">
        <f>'Schedule 3B_Income_Eastern'!CK45+'Schedule 3C_Income_Western'!CK45+'Schedule 3D_Income_The Cape'!CK45</f>
        <v>907434.96494325448</v>
      </c>
      <c r="CL45" s="544">
        <f>'Schedule 3B_Income_Eastern'!CL45+'Schedule 3C_Income_Western'!CL45+'Schedule 3D_Income_The Cape'!CL45</f>
        <v>961800.38443600968</v>
      </c>
      <c r="CM45" s="372">
        <f t="shared" si="13"/>
        <v>3788924.14953476</v>
      </c>
      <c r="CN45" s="544">
        <f>'Schedule 3B_Income_Eastern'!CN45+'Schedule 3C_Income_Western'!CN45+'Schedule 3D_Income_The Cape'!CN45</f>
        <v>4953481.1746772369</v>
      </c>
      <c r="CO45" s="544">
        <f>'Schedule 3B_Income_Eastern'!CO45+'Schedule 3C_Income_Western'!CO45+'Schedule 3D_Income_The Cape'!CO45</f>
        <v>6131516.6200759886</v>
      </c>
      <c r="CP45" s="544">
        <f>'Schedule 3B_Income_Eastern'!CP45+'Schedule 3C_Income_Western'!CP45+'Schedule 3D_Income_The Cape'!CP45</f>
        <v>7788740.7355211899</v>
      </c>
      <c r="CQ45" s="544">
        <f>'Schedule 3B_Income_Eastern'!CQ45+'Schedule 3C_Income_Western'!CQ45+'Schedule 3D_Income_The Cape'!CQ45</f>
        <v>9701360.0622831546</v>
      </c>
      <c r="CR45" s="372">
        <f t="shared" si="14"/>
        <v>28575098.592557568</v>
      </c>
      <c r="CS45" s="544">
        <f>'Schedule 3B_Income_Eastern'!CS45+'Schedule 3C_Income_Western'!CS45+'Schedule 3D_Income_The Cape'!CS45</f>
        <v>5976058.2259929087</v>
      </c>
      <c r="CT45" s="544">
        <f>'Schedule 3B_Income_Eastern'!CT45+'Schedule 3C_Income_Western'!CT45+'Schedule 3D_Income_The Cape'!CT45</f>
        <v>7028628.368915813</v>
      </c>
      <c r="CU45" s="544">
        <f>'Schedule 3B_Income_Eastern'!CU45+'Schedule 3C_Income_Western'!CU45+'Schedule 3D_Income_The Cape'!CU45</f>
        <v>8696175.7004644442</v>
      </c>
      <c r="CV45" s="544">
        <f>'Schedule 3B_Income_Eastern'!CV45+'Schedule 3C_Income_Western'!CV45+'Schedule 3D_Income_The Cape'!CV45</f>
        <v>10663160.446719162</v>
      </c>
      <c r="CW45" s="372">
        <f t="shared" si="15"/>
        <v>32364022.742092326</v>
      </c>
    </row>
    <row r="46" spans="1:101" ht="15.75" customHeight="1">
      <c r="A46" s="79" t="s">
        <v>238</v>
      </c>
      <c r="B46" s="210" t="s">
        <v>237</v>
      </c>
      <c r="C46" s="544">
        <f>'Schedule 3B_Income_Eastern'!C46+'Schedule 3C_Income_Western'!C46+'Schedule 3D_Income_The Cape'!C46</f>
        <v>118838.1182185568</v>
      </c>
      <c r="D46" s="544">
        <f>'Schedule 3B_Income_Eastern'!D46+'Schedule 3C_Income_Western'!D46+'Schedule 3D_Income_The Cape'!D46</f>
        <v>87848.781410987969</v>
      </c>
      <c r="E46" s="544">
        <f>'Schedule 3B_Income_Eastern'!E46+'Schedule 3C_Income_Western'!E46+'Schedule 3D_Income_The Cape'!E46</f>
        <v>65292.80258248499</v>
      </c>
      <c r="F46" s="544">
        <f>'Schedule 3B_Income_Eastern'!F46+'Schedule 3C_Income_Western'!F46+'Schedule 3D_Income_The Cape'!F46</f>
        <v>61182.404100958811</v>
      </c>
      <c r="G46" s="544">
        <f>'Schedule 3B_Income_Eastern'!G46+'Schedule 3C_Income_Western'!G46+'Schedule 3D_Income_The Cape'!G46</f>
        <v>333162.10631298856</v>
      </c>
      <c r="H46" s="544">
        <f>'Schedule 3B_Income_Eastern'!H46+'Schedule 3C_Income_Western'!H46+'Schedule 3D_Income_The Cape'!H46</f>
        <v>596308.30636866135</v>
      </c>
      <c r="I46" s="544">
        <f>'Schedule 3B_Income_Eastern'!I46+'Schedule 3C_Income_Western'!I46+'Schedule 3D_Income_The Cape'!I46</f>
        <v>533577.02342246915</v>
      </c>
      <c r="J46" s="544">
        <f>'Schedule 3B_Income_Eastern'!J46+'Schedule 3C_Income_Western'!J46+'Schedule 3D_Income_The Cape'!J46</f>
        <v>471545.50434755062</v>
      </c>
      <c r="K46" s="544">
        <f>'Schedule 3B_Income_Eastern'!K46+'Schedule 3C_Income_Western'!K46+'Schedule 3D_Income_The Cape'!K46</f>
        <v>566344.018999408</v>
      </c>
      <c r="L46" s="544">
        <f>'Schedule 3B_Income_Eastern'!L46+'Schedule 3C_Income_Western'!L46+'Schedule 3D_Income_The Cape'!L46</f>
        <v>2167774.8531380892</v>
      </c>
      <c r="M46" s="544">
        <f>'Schedule 3B_Income_Eastern'!M46+'Schedule 3C_Income_Western'!M46+'Schedule 3D_Income_The Cape'!M46</f>
        <v>2500936.959451078</v>
      </c>
      <c r="N46" s="210" t="s">
        <v>237</v>
      </c>
      <c r="O46" s="544">
        <f>'Schedule 3B_Income_Eastern'!O46+'Schedule 3C_Income_Western'!O46+'Schedule 3D_Income_The Cape'!O46</f>
        <v>72571.273250258004</v>
      </c>
      <c r="P46" s="544">
        <f>'Schedule 3B_Income_Eastern'!P46+'Schedule 3C_Income_Western'!P46+'Schedule 3D_Income_The Cape'!P46</f>
        <v>72864.35027995643</v>
      </c>
      <c r="Q46" s="544">
        <f>'Schedule 3B_Income_Eastern'!Q46+'Schedule 3C_Income_Western'!Q46+'Schedule 3D_Income_The Cape'!Q46</f>
        <v>72021.142542234636</v>
      </c>
      <c r="R46" s="544">
        <f>'Schedule 3B_Income_Eastern'!R46+'Schedule 3C_Income_Western'!R46+'Schedule 3D_Income_The Cape'!R46</f>
        <v>77258.928114612878</v>
      </c>
      <c r="S46" s="544">
        <f>'Schedule 3B_Income_Eastern'!S46+'Schedule 3C_Income_Western'!S46+'Schedule 3D_Income_The Cape'!S46</f>
        <v>294715.69418706192</v>
      </c>
      <c r="T46" s="544">
        <f>'Schedule 3B_Income_Eastern'!T46+'Schedule 3C_Income_Western'!T46+'Schedule 3D_Income_The Cape'!T46</f>
        <v>399514.36196610623</v>
      </c>
      <c r="U46" s="544">
        <f>'Schedule 3B_Income_Eastern'!U46+'Schedule 3C_Income_Western'!U46+'Schedule 3D_Income_The Cape'!U46</f>
        <v>596341.74371574773</v>
      </c>
      <c r="V46" s="544">
        <f>'Schedule 3B_Income_Eastern'!V46+'Schedule 3C_Income_Western'!V46+'Schedule 3D_Income_The Cape'!V46</f>
        <v>762463.68998587795</v>
      </c>
      <c r="W46" s="544">
        <f>'Schedule 3B_Income_Eastern'!W46+'Schedule 3C_Income_Western'!W46+'Schedule 3D_Income_The Cape'!W46</f>
        <v>930515.21840944386</v>
      </c>
      <c r="X46" s="544">
        <f>'Schedule 3B_Income_Eastern'!X46+'Schedule 3C_Income_Western'!X46+'Schedule 3D_Income_The Cape'!X46</f>
        <v>2688835.0140771754</v>
      </c>
      <c r="Y46" s="544">
        <f>'Schedule 3B_Income_Eastern'!Y46+'Schedule 3C_Income_Western'!Y46+'Schedule 3D_Income_The Cape'!Y46</f>
        <v>2983550.7082642377</v>
      </c>
      <c r="Z46" s="210" t="s">
        <v>237</v>
      </c>
      <c r="AA46" s="544">
        <f>'Schedule 3B_Income_Eastern'!AA46+'Schedule 3C_Income_Western'!AA46+'Schedule 3D_Income_The Cape'!AA46</f>
        <v>6805.6723692873693</v>
      </c>
      <c r="AB46" s="544">
        <f>'Schedule 3B_Income_Eastern'!AB46+'Schedule 3C_Income_Western'!AB46+'Schedule 3D_Income_The Cape'!AB46</f>
        <v>6430.7883376032742</v>
      </c>
      <c r="AC46" s="544">
        <f>'Schedule 3B_Income_Eastern'!AC46+'Schedule 3C_Income_Western'!AC46+'Schedule 3D_Income_The Cape'!AC46</f>
        <v>10429.620798962471</v>
      </c>
      <c r="AD46" s="544">
        <f>'Schedule 3B_Income_Eastern'!AD46+'Schedule 3C_Income_Western'!AD46+'Schedule 3D_Income_The Cape'!AD46</f>
        <v>11418.067025914588</v>
      </c>
      <c r="AE46" s="544">
        <f>'Schedule 3B_Income_Eastern'!AE46+'Schedule 3C_Income_Western'!AE46+'Schedule 3D_Income_The Cape'!AE46</f>
        <v>35084.1485317677</v>
      </c>
      <c r="AF46" s="544">
        <f>'Schedule 3B_Income_Eastern'!AF46+'Schedule 3C_Income_Western'!AF46+'Schedule 3D_Income_The Cape'!AF46</f>
        <v>38608.679120183326</v>
      </c>
      <c r="AG46" s="544">
        <f>'Schedule 3B_Income_Eastern'!AG46+'Schedule 3C_Income_Western'!AG46+'Schedule 3D_Income_The Cape'!AG46</f>
        <v>59417.373451609368</v>
      </c>
      <c r="AH46" s="544">
        <f>'Schedule 3B_Income_Eastern'!AH46+'Schedule 3C_Income_Western'!AH46+'Schedule 3D_Income_The Cape'!AH46</f>
        <v>93156.045155442785</v>
      </c>
      <c r="AI46" s="544">
        <f>'Schedule 3B_Income_Eastern'!AI46+'Schedule 3C_Income_Western'!AI46+'Schedule 3D_Income_The Cape'!AI46</f>
        <v>149302.22674749725</v>
      </c>
      <c r="AJ46" s="544">
        <f>'Schedule 3B_Income_Eastern'!AJ46+'Schedule 3C_Income_Western'!AJ46+'Schedule 3D_Income_The Cape'!AJ46</f>
        <v>340484.32447473274</v>
      </c>
      <c r="AK46" s="544">
        <f>'Schedule 3B_Income_Eastern'!AK46+'Schedule 3C_Income_Western'!AK46+'Schedule 3D_Income_The Cape'!AK46</f>
        <v>375568.47300650046</v>
      </c>
      <c r="AL46" s="210" t="s">
        <v>237</v>
      </c>
      <c r="AM46" s="544">
        <f>'Schedule 3B_Income_Eastern'!AM46+'Schedule 3C_Income_Western'!AM46+'Schedule 3D_Income_The Cape'!AM46</f>
        <v>699038.1113959261</v>
      </c>
      <c r="AN46" s="544">
        <f>'Schedule 3B_Income_Eastern'!AN46+'Schedule 3C_Income_Western'!AN46+'Schedule 3D_Income_The Cape'!AN46</f>
        <v>619457.6051726829</v>
      </c>
      <c r="AO46" s="544">
        <f>'Schedule 3B_Income_Eastern'!AO46+'Schedule 3C_Income_Western'!AO46+'Schedule 3D_Income_The Cape'!AO46</f>
        <v>630067.6128208827</v>
      </c>
      <c r="AP46" s="544">
        <f>'Schedule 3B_Income_Eastern'!AP46+'Schedule 3C_Income_Western'!AP46+'Schedule 3D_Income_The Cape'!AP46</f>
        <v>671018.95318068401</v>
      </c>
      <c r="AQ46" s="544">
        <f>'Schedule 3B_Income_Eastern'!AQ46+'Schedule 3C_Income_Western'!AQ46+'Schedule 3D_Income_The Cape'!AQ46</f>
        <v>2619582.2825701763</v>
      </c>
      <c r="AR46" s="544">
        <f>'Schedule 3B_Income_Eastern'!AR46+'Schedule 3C_Income_Western'!AR46+'Schedule 3D_Income_The Cape'!AR46</f>
        <v>3352508.4403240797</v>
      </c>
      <c r="AS46" s="544">
        <f>'Schedule 3B_Income_Eastern'!AS46+'Schedule 3C_Income_Western'!AS46+'Schedule 3D_Income_The Cape'!AS46</f>
        <v>4181394.8532584645</v>
      </c>
      <c r="AT46" s="544">
        <f>'Schedule 3B_Income_Eastern'!AT46+'Schedule 3C_Income_Western'!AT46+'Schedule 3D_Income_The Cape'!AT46</f>
        <v>5381835.9637562037</v>
      </c>
      <c r="AU46" s="544">
        <f>'Schedule 3B_Income_Eastern'!AU46+'Schedule 3C_Income_Western'!AU46+'Schedule 3D_Income_The Cape'!AU46</f>
        <v>6729060.0139151812</v>
      </c>
      <c r="AV46" s="544">
        <f>'Schedule 3B_Income_Eastern'!AV46+'Schedule 3C_Income_Western'!AV46+'Schedule 3D_Income_The Cape'!AV46</f>
        <v>19644799.271253929</v>
      </c>
      <c r="AW46" s="544">
        <f>'Schedule 3B_Income_Eastern'!AW46+'Schedule 3C_Income_Western'!AW46+'Schedule 3D_Income_The Cape'!AW46</f>
        <v>22264381.553824104</v>
      </c>
      <c r="AX46" s="210" t="s">
        <v>237</v>
      </c>
      <c r="AY46" s="544">
        <f>'Schedule 3B_Income_Eastern'!AY46+'Schedule 3C_Income_Western'!AY46+'Schedule 3D_Income_The Cape'!AY46</f>
        <v>29791.013399867032</v>
      </c>
      <c r="AZ46" s="544">
        <f>'Schedule 3B_Income_Eastern'!AZ46+'Schedule 3C_Income_Western'!AZ46+'Schedule 3D_Income_The Cape'!AZ46</f>
        <v>23175.134316813808</v>
      </c>
      <c r="BA46" s="544">
        <f>'Schedule 3B_Income_Eastern'!BA46+'Schedule 3C_Income_Western'!BA46+'Schedule 3D_Income_The Cape'!BA46</f>
        <v>23594.416464781727</v>
      </c>
      <c r="BB46" s="544">
        <f>'Schedule 3B_Income_Eastern'!BB46+'Schedule 3C_Income_Western'!BB46+'Schedule 3D_Income_The Cape'!BB46</f>
        <v>21095.96905770334</v>
      </c>
      <c r="BC46" s="544">
        <f>'Schedule 3B_Income_Eastern'!BC46+'Schedule 3C_Income_Western'!BC46+'Schedule 3D_Income_The Cape'!BC46</f>
        <v>97656.533239165903</v>
      </c>
      <c r="BD46" s="544">
        <f>'Schedule 3B_Income_Eastern'!BD46+'Schedule 3C_Income_Western'!BD46+'Schedule 3D_Income_The Cape'!BD46</f>
        <v>77493.655172171304</v>
      </c>
      <c r="BE46" s="544">
        <f>'Schedule 3B_Income_Eastern'!BE46+'Schedule 3C_Income_Western'!BE46+'Schedule 3D_Income_The Cape'!BE46</f>
        <v>93134.790101699284</v>
      </c>
      <c r="BF46" s="544">
        <f>'Schedule 3B_Income_Eastern'!BF46+'Schedule 3C_Income_Western'!BF46+'Schedule 3D_Income_The Cape'!BF46</f>
        <v>124408.0663953679</v>
      </c>
      <c r="BG46" s="544">
        <f>'Schedule 3B_Income_Eastern'!BG46+'Schedule 3C_Income_Western'!BG46+'Schedule 3D_Income_The Cape'!BG46</f>
        <v>138187.62789588797</v>
      </c>
      <c r="BH46" s="544">
        <f>'Schedule 3B_Income_Eastern'!BH46+'Schedule 3C_Income_Western'!BH46+'Schedule 3D_Income_The Cape'!BH46</f>
        <v>433224.13956512645</v>
      </c>
      <c r="BI46" s="544">
        <f>'Schedule 3B_Income_Eastern'!BI46+'Schedule 3C_Income_Western'!BI46+'Schedule 3D_Income_The Cape'!BI46</f>
        <v>530880.67280429229</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3405.6774322622568</v>
      </c>
      <c r="BX46" s="544">
        <f>'Schedule 3B_Income_Eastern'!BX46+'Schedule 3C_Income_Western'!BX46+'Schedule 3D_Income_The Cape'!BX46</f>
        <v>2778.2968579461635</v>
      </c>
      <c r="BY46" s="544">
        <f>'Schedule 3B_Income_Eastern'!BY46+'Schedule 3C_Income_Western'!BY46+'Schedule 3D_Income_The Cape'!BY46</f>
        <v>2532.678182287425</v>
      </c>
      <c r="BZ46" s="544">
        <f>'Schedule 3B_Income_Eastern'!BZ46+'Schedule 3C_Income_Western'!BZ46+'Schedule 3D_Income_The Cape'!BZ46</f>
        <v>4349.7892523329938</v>
      </c>
      <c r="CA46" s="544">
        <f>'Schedule 3B_Income_Eastern'!CA46+'Schedule 3C_Income_Western'!CA46+'Schedule 3D_Income_The Cape'!CA46</f>
        <v>13066.441724828839</v>
      </c>
      <c r="CB46" s="544">
        <f>'Schedule 3B_Income_Eastern'!CB46+'Schedule 3C_Income_Western'!CB46+'Schedule 3D_Income_The Cape'!CB46</f>
        <v>16461.55937330563</v>
      </c>
      <c r="CC46" s="544">
        <f>'Schedule 3B_Income_Eastern'!CC46+'Schedule 3C_Income_Western'!CC46+'Schedule 3D_Income_The Cape'!CC46</f>
        <v>23896.726730630955</v>
      </c>
      <c r="CD46" s="544">
        <f>'Schedule 3B_Income_Eastern'!CD46+'Schedule 3C_Income_Western'!CD46+'Schedule 3D_Income_The Cape'!CD46</f>
        <v>42945.285101834867</v>
      </c>
      <c r="CE46" s="544">
        <f>'Schedule 3B_Income_Eastern'!CE46+'Schedule 3C_Income_Western'!CE46+'Schedule 3D_Income_The Cape'!CE46</f>
        <v>55807.815666679737</v>
      </c>
      <c r="CF46" s="544">
        <f>'Schedule 3B_Income_Eastern'!CF46+'Schedule 3C_Income_Western'!CF46+'Schedule 3D_Income_The Cape'!CF46</f>
        <v>139111.3868724512</v>
      </c>
      <c r="CG46" s="544">
        <f>'Schedule 3B_Income_Eastern'!CG46+'Schedule 3C_Income_Western'!CG46+'Schedule 3D_Income_The Cape'!CG46</f>
        <v>152177.82859728002</v>
      </c>
      <c r="CH46" s="210" t="s">
        <v>237</v>
      </c>
      <c r="CI46" s="544">
        <f>'Schedule 3B_Income_Eastern'!CI46+'Schedule 3C_Income_Western'!CI46+'Schedule 3D_Income_The Cape'!CI46</f>
        <v>930449.86606615759</v>
      </c>
      <c r="CJ46" s="544">
        <f>'Schedule 3B_Income_Eastern'!CJ46+'Schedule 3C_Income_Western'!CJ46+'Schedule 3D_Income_The Cape'!CJ46</f>
        <v>812554.95637599053</v>
      </c>
      <c r="CK46" s="544">
        <f>'Schedule 3B_Income_Eastern'!CK46+'Schedule 3C_Income_Western'!CK46+'Schedule 3D_Income_The Cape'!CK46</f>
        <v>803938.27339163411</v>
      </c>
      <c r="CL46" s="544">
        <f>'Schedule 3B_Income_Eastern'!CL46+'Schedule 3C_Income_Western'!CL46+'Schedule 3D_Income_The Cape'!CL46</f>
        <v>846324.11073220661</v>
      </c>
      <c r="CM46" s="372">
        <f t="shared" si="13"/>
        <v>3393267.2065659887</v>
      </c>
      <c r="CN46" s="544">
        <f>'Schedule 3B_Income_Eastern'!CN46+'Schedule 3C_Income_Western'!CN46+'Schedule 3D_Income_The Cape'!CN46</f>
        <v>4480895.0023245076</v>
      </c>
      <c r="CO46" s="544">
        <f>'Schedule 3B_Income_Eastern'!CO46+'Schedule 3C_Income_Western'!CO46+'Schedule 3D_Income_The Cape'!CO46</f>
        <v>5487762.5106806215</v>
      </c>
      <c r="CP46" s="544">
        <f>'Schedule 3B_Income_Eastern'!CP46+'Schedule 3C_Income_Western'!CP46+'Schedule 3D_Income_The Cape'!CP46</f>
        <v>6876354.5547422785</v>
      </c>
      <c r="CQ46" s="544">
        <f>'Schedule 3B_Income_Eastern'!CQ46+'Schedule 3C_Income_Western'!CQ46+'Schedule 3D_Income_The Cape'!CQ46</f>
        <v>8569216.9216340967</v>
      </c>
      <c r="CR46" s="372">
        <f t="shared" si="14"/>
        <v>25414228.989381503</v>
      </c>
      <c r="CS46" s="544">
        <f>'Schedule 3B_Income_Eastern'!CS46+'Schedule 3C_Income_Western'!CS46+'Schedule 3D_Income_The Cape'!CS46</f>
        <v>5411344.8683906654</v>
      </c>
      <c r="CT46" s="544">
        <f>'Schedule 3B_Income_Eastern'!CT46+'Schedule 3C_Income_Western'!CT46+'Schedule 3D_Income_The Cape'!CT46</f>
        <v>6300317.4670566125</v>
      </c>
      <c r="CU46" s="544">
        <f>'Schedule 3B_Income_Eastern'!CU46+'Schedule 3C_Income_Western'!CU46+'Schedule 3D_Income_The Cape'!CU46</f>
        <v>7680292.8281339128</v>
      </c>
      <c r="CV46" s="544">
        <f>'Schedule 3B_Income_Eastern'!CV46+'Schedule 3C_Income_Western'!CV46+'Schedule 3D_Income_The Cape'!CV46</f>
        <v>9415541.0323663037</v>
      </c>
      <c r="CW46" s="372">
        <f t="shared" si="15"/>
        <v>28807496.195947498</v>
      </c>
    </row>
    <row r="47" spans="1:101" ht="15.75" customHeight="1">
      <c r="A47" s="79" t="s">
        <v>239</v>
      </c>
      <c r="B47" s="210">
        <v>24</v>
      </c>
      <c r="C47" s="544">
        <f>'Schedule 3B_Income_Eastern'!C47+'Schedule 3C_Income_Western'!C47+'Schedule 3D_Income_The Cape'!C47</f>
        <v>76484.727092466303</v>
      </c>
      <c r="D47" s="544">
        <f>'Schedule 3B_Income_Eastern'!D47+'Schedule 3C_Income_Western'!D47+'Schedule 3D_Income_The Cape'!D47</f>
        <v>49005.541720736052</v>
      </c>
      <c r="E47" s="544">
        <f>'Schedule 3B_Income_Eastern'!E47+'Schedule 3C_Income_Western'!E47+'Schedule 3D_Income_The Cape'!E47</f>
        <v>35432.235603583562</v>
      </c>
      <c r="F47" s="544">
        <f>'Schedule 3B_Income_Eastern'!F47+'Schedule 3C_Income_Western'!F47+'Schedule 3D_Income_The Cape'!F47</f>
        <v>29546.39947174929</v>
      </c>
      <c r="G47" s="544">
        <f>'Schedule 3B_Income_Eastern'!G47+'Schedule 3C_Income_Western'!G47+'Schedule 3D_Income_The Cape'!G47</f>
        <v>190468.90388853522</v>
      </c>
      <c r="H47" s="544">
        <f>'Schedule 3B_Income_Eastern'!H47+'Schedule 3C_Income_Western'!H47+'Schedule 3D_Income_The Cape'!H47</f>
        <v>514612.13704406406</v>
      </c>
      <c r="I47" s="544">
        <f>'Schedule 3B_Income_Eastern'!I47+'Schedule 3C_Income_Western'!I47+'Schedule 3D_Income_The Cape'!I47</f>
        <v>486453.1730389751</v>
      </c>
      <c r="J47" s="544">
        <f>'Schedule 3B_Income_Eastern'!J47+'Schedule 3C_Income_Western'!J47+'Schedule 3D_Income_The Cape'!J47</f>
        <v>398991.08888703026</v>
      </c>
      <c r="K47" s="544">
        <f>'Schedule 3B_Income_Eastern'!K47+'Schedule 3C_Income_Western'!K47+'Schedule 3D_Income_The Cape'!K47</f>
        <v>342041.65180737164</v>
      </c>
      <c r="L47" s="544">
        <f>'Schedule 3B_Income_Eastern'!L47+'Schedule 3C_Income_Western'!L47+'Schedule 3D_Income_The Cape'!L47</f>
        <v>1742098.0507774409</v>
      </c>
      <c r="M47" s="544">
        <f>'Schedule 3B_Income_Eastern'!M47+'Schedule 3C_Income_Western'!M47+'Schedule 3D_Income_The Cape'!M47</f>
        <v>1932566.9546659761</v>
      </c>
      <c r="N47" s="210">
        <v>24</v>
      </c>
      <c r="O47" s="544">
        <f>'Schedule 3B_Income_Eastern'!O47+'Schedule 3C_Income_Western'!O47+'Schedule 3D_Income_The Cape'!O47</f>
        <v>81870.736304536709</v>
      </c>
      <c r="P47" s="544">
        <f>'Schedule 3B_Income_Eastern'!P47+'Schedule 3C_Income_Western'!P47+'Schedule 3D_Income_The Cape'!P47</f>
        <v>52805.441742149138</v>
      </c>
      <c r="Q47" s="544">
        <f>'Schedule 3B_Income_Eastern'!Q47+'Schedule 3C_Income_Western'!Q47+'Schedule 3D_Income_The Cape'!Q47</f>
        <v>44413.658989753327</v>
      </c>
      <c r="R47" s="544">
        <f>'Schedule 3B_Income_Eastern'!R47+'Schedule 3C_Income_Western'!R47+'Schedule 3D_Income_The Cape'!R47</f>
        <v>43301.229083269951</v>
      </c>
      <c r="S47" s="544">
        <f>'Schedule 3B_Income_Eastern'!S47+'Schedule 3C_Income_Western'!S47+'Schedule 3D_Income_The Cape'!S47</f>
        <v>222391.06611970914</v>
      </c>
      <c r="T47" s="544">
        <f>'Schedule 3B_Income_Eastern'!T47+'Schedule 3C_Income_Western'!T47+'Schedule 3D_Income_The Cape'!T47</f>
        <v>592209.53257232567</v>
      </c>
      <c r="U47" s="544">
        <f>'Schedule 3B_Income_Eastern'!U47+'Schedule 3C_Income_Western'!U47+'Schedule 3D_Income_The Cape'!U47</f>
        <v>611630.5969826295</v>
      </c>
      <c r="V47" s="544">
        <f>'Schedule 3B_Income_Eastern'!V47+'Schedule 3C_Income_Western'!V47+'Schedule 3D_Income_The Cape'!V47</f>
        <v>521577.30490265228</v>
      </c>
      <c r="W47" s="544">
        <f>'Schedule 3B_Income_Eastern'!W47+'Schedule 3C_Income_Western'!W47+'Schedule 3D_Income_The Cape'!W47</f>
        <v>508642.36400315951</v>
      </c>
      <c r="X47" s="544">
        <f>'Schedule 3B_Income_Eastern'!X47+'Schedule 3C_Income_Western'!X47+'Schedule 3D_Income_The Cape'!X47</f>
        <v>2234059.7984607667</v>
      </c>
      <c r="Y47" s="544">
        <f>'Schedule 3B_Income_Eastern'!Y47+'Schedule 3C_Income_Western'!Y47+'Schedule 3D_Income_The Cape'!Y47</f>
        <v>2456450.8645804762</v>
      </c>
      <c r="Z47" s="210">
        <v>24</v>
      </c>
      <c r="AA47" s="544">
        <f>'Schedule 3B_Income_Eastern'!AA47+'Schedule 3C_Income_Western'!AA47+'Schedule 3D_Income_The Cape'!AA47</f>
        <v>11083.600875775588</v>
      </c>
      <c r="AB47" s="544">
        <f>'Schedule 3B_Income_Eastern'!AB47+'Schedule 3C_Income_Western'!AB47+'Schedule 3D_Income_The Cape'!AB47</f>
        <v>7370.5950173522415</v>
      </c>
      <c r="AC47" s="544">
        <f>'Schedule 3B_Income_Eastern'!AC47+'Schedule 3C_Income_Western'!AC47+'Schedule 3D_Income_The Cape'!AC47</f>
        <v>8651.7957462377835</v>
      </c>
      <c r="AD47" s="544">
        <f>'Schedule 3B_Income_Eastern'!AD47+'Schedule 3C_Income_Western'!AD47+'Schedule 3D_Income_The Cape'!AD47</f>
        <v>6721.7370668442209</v>
      </c>
      <c r="AE47" s="544">
        <f>'Schedule 3B_Income_Eastern'!AE47+'Schedule 3C_Income_Western'!AE47+'Schedule 3D_Income_The Cape'!AE47</f>
        <v>33827.728706209833</v>
      </c>
      <c r="AF47" s="544">
        <f>'Schedule 3B_Income_Eastern'!AF47+'Schedule 3C_Income_Western'!AF47+'Schedule 3D_Income_The Cape'!AF47</f>
        <v>160603.13855840397</v>
      </c>
      <c r="AG47" s="544">
        <f>'Schedule 3B_Income_Eastern'!AG47+'Schedule 3C_Income_Western'!AG47+'Schedule 3D_Income_The Cape'!AG47</f>
        <v>147204.80279994459</v>
      </c>
      <c r="AH47" s="544">
        <f>'Schedule 3B_Income_Eastern'!AH47+'Schedule 3C_Income_Western'!AH47+'Schedule 3D_Income_The Cape'!AH47</f>
        <v>123851.64079597105</v>
      </c>
      <c r="AI47" s="544">
        <f>'Schedule 3B_Income_Eastern'!AI47+'Schedule 3C_Income_Western'!AI47+'Schedule 3D_Income_The Cape'!AI47</f>
        <v>120438.14202550541</v>
      </c>
      <c r="AJ47" s="544">
        <f>'Schedule 3B_Income_Eastern'!AJ47+'Schedule 3C_Income_Western'!AJ47+'Schedule 3D_Income_The Cape'!AJ47</f>
        <v>552097.72417982505</v>
      </c>
      <c r="AK47" s="544">
        <f>'Schedule 3B_Income_Eastern'!AK47+'Schedule 3C_Income_Western'!AK47+'Schedule 3D_Income_The Cape'!AK47</f>
        <v>585925.45288603485</v>
      </c>
      <c r="AL47" s="210">
        <v>24</v>
      </c>
      <c r="AM47" s="544">
        <f>'Schedule 3B_Income_Eastern'!AM47+'Schedule 3C_Income_Western'!AM47+'Schedule 3D_Income_The Cape'!AM47</f>
        <v>349711.90412992414</v>
      </c>
      <c r="AN47" s="544">
        <f>'Schedule 3B_Income_Eastern'!AN47+'Schedule 3C_Income_Western'!AN47+'Schedule 3D_Income_The Cape'!AN47</f>
        <v>251157.46982697357</v>
      </c>
      <c r="AO47" s="544">
        <f>'Schedule 3B_Income_Eastern'!AO47+'Schedule 3C_Income_Western'!AO47+'Schedule 3D_Income_The Cape'!AO47</f>
        <v>224010.93815210171</v>
      </c>
      <c r="AP47" s="544">
        <f>'Schedule 3B_Income_Eastern'!AP47+'Schedule 3C_Income_Western'!AP47+'Schedule 3D_Income_The Cape'!AP47</f>
        <v>219424.76378716799</v>
      </c>
      <c r="AQ47" s="544">
        <f>'Schedule 3B_Income_Eastern'!AQ47+'Schedule 3C_Income_Western'!AQ47+'Schedule 3D_Income_The Cape'!AQ47</f>
        <v>1044305.0758961674</v>
      </c>
      <c r="AR47" s="544">
        <f>'Schedule 3B_Income_Eastern'!AR47+'Schedule 3C_Income_Western'!AR47+'Schedule 3D_Income_The Cape'!AR47</f>
        <v>2737540.5919965296</v>
      </c>
      <c r="AS47" s="544">
        <f>'Schedule 3B_Income_Eastern'!AS47+'Schedule 3C_Income_Western'!AS47+'Schedule 3D_Income_The Cape'!AS47</f>
        <v>2988689.0005176356</v>
      </c>
      <c r="AT47" s="544">
        <f>'Schedule 3B_Income_Eastern'!AT47+'Schedule 3C_Income_Western'!AT47+'Schedule 3D_Income_The Cape'!AT47</f>
        <v>2921185.5362971751</v>
      </c>
      <c r="AU47" s="544">
        <f>'Schedule 3B_Income_Eastern'!AU47+'Schedule 3C_Income_Western'!AU47+'Schedule 3D_Income_The Cape'!AU47</f>
        <v>3000402.805801597</v>
      </c>
      <c r="AV47" s="544">
        <f>'Schedule 3B_Income_Eastern'!AV47+'Schedule 3C_Income_Western'!AV47+'Schedule 3D_Income_The Cape'!AV47</f>
        <v>11647817.934612937</v>
      </c>
      <c r="AW47" s="544">
        <f>'Schedule 3B_Income_Eastern'!AW47+'Schedule 3C_Income_Western'!AW47+'Schedule 3D_Income_The Cape'!AW47</f>
        <v>12692123.010509104</v>
      </c>
      <c r="AX47" s="210">
        <v>24</v>
      </c>
      <c r="AY47" s="544">
        <f>'Schedule 3B_Income_Eastern'!AY47+'Schedule 3C_Income_Western'!AY47+'Schedule 3D_Income_The Cape'!AY47</f>
        <v>4253.0324558490029</v>
      </c>
      <c r="AZ47" s="544">
        <f>'Schedule 3B_Income_Eastern'!AZ47+'Schedule 3C_Income_Western'!AZ47+'Schedule 3D_Income_The Cape'!AZ47</f>
        <v>3075.7438936507406</v>
      </c>
      <c r="BA47" s="544">
        <f>'Schedule 3B_Income_Eastern'!BA47+'Schedule 3C_Income_Western'!BA47+'Schedule 3D_Income_The Cape'!BA47</f>
        <v>1842.2441308005366</v>
      </c>
      <c r="BB47" s="544">
        <f>'Schedule 3B_Income_Eastern'!BB47+'Schedule 3C_Income_Western'!BB47+'Schedule 3D_Income_The Cape'!BB47</f>
        <v>1856.0699313537748</v>
      </c>
      <c r="BC47" s="544">
        <f>'Schedule 3B_Income_Eastern'!BC47+'Schedule 3C_Income_Western'!BC47+'Schedule 3D_Income_The Cape'!BC47</f>
        <v>11027.090411654053</v>
      </c>
      <c r="BD47" s="544">
        <f>'Schedule 3B_Income_Eastern'!BD47+'Schedule 3C_Income_Western'!BD47+'Schedule 3D_Income_The Cape'!BD47</f>
        <v>35984.462003734247</v>
      </c>
      <c r="BE47" s="544">
        <f>'Schedule 3B_Income_Eastern'!BE47+'Schedule 3C_Income_Western'!BE47+'Schedule 3D_Income_The Cape'!BE47</f>
        <v>31037.962278927789</v>
      </c>
      <c r="BF47" s="544">
        <f>'Schedule 3B_Income_Eastern'!BF47+'Schedule 3C_Income_Western'!BF47+'Schedule 3D_Income_The Cape'!BF47</f>
        <v>31232.702705605054</v>
      </c>
      <c r="BG47" s="544">
        <f>'Schedule 3B_Income_Eastern'!BG47+'Schedule 3C_Income_Western'!BG47+'Schedule 3D_Income_The Cape'!BG47</f>
        <v>34370.496206231575</v>
      </c>
      <c r="BH47" s="544">
        <f>'Schedule 3B_Income_Eastern'!BH47+'Schedule 3C_Income_Western'!BH47+'Schedule 3D_Income_The Cape'!BH47</f>
        <v>132625.62319449868</v>
      </c>
      <c r="BI47" s="544">
        <f>'Schedule 3B_Income_Eastern'!BI47+'Schedule 3C_Income_Western'!BI47+'Schedule 3D_Income_The Cape'!BI47</f>
        <v>143652.71360615271</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6820.2616106716496</v>
      </c>
      <c r="BX47" s="544">
        <f>'Schedule 3B_Income_Eastern'!BX47+'Schedule 3C_Income_Western'!BX47+'Schedule 3D_Income_The Cape'!BX47</f>
        <v>3386.1341010556416</v>
      </c>
      <c r="BY47" s="544">
        <f>'Schedule 3B_Income_Eastern'!BY47+'Schedule 3C_Income_Western'!BY47+'Schedule 3D_Income_The Cape'!BY47</f>
        <v>2231.328714590959</v>
      </c>
      <c r="BZ47" s="544">
        <f>'Schedule 3B_Income_Eastern'!BZ47+'Schedule 3C_Income_Western'!BZ47+'Schedule 3D_Income_The Cape'!BZ47</f>
        <v>3166.007984276026</v>
      </c>
      <c r="CA47" s="544">
        <f>'Schedule 3B_Income_Eastern'!CA47+'Schedule 3C_Income_Western'!CA47+'Schedule 3D_Income_The Cape'!CA47</f>
        <v>15603.732410594275</v>
      </c>
      <c r="CB47" s="544">
        <f>'Schedule 3B_Income_Eastern'!CB47+'Schedule 3C_Income_Western'!CB47+'Schedule 3D_Income_The Cape'!CB47</f>
        <v>50453.924030346519</v>
      </c>
      <c r="CC47" s="544">
        <f>'Schedule 3B_Income_Eastern'!CC47+'Schedule 3C_Income_Western'!CC47+'Schedule 3D_Income_The Cape'!CC47</f>
        <v>45580.692874150416</v>
      </c>
      <c r="CD47" s="544">
        <f>'Schedule 3B_Income_Eastern'!CD47+'Schedule 3C_Income_Western'!CD47+'Schedule 3D_Income_The Cape'!CD47</f>
        <v>57916.398305671937</v>
      </c>
      <c r="CE47" s="544">
        <f>'Schedule 3B_Income_Eastern'!CE47+'Schedule 3C_Income_Western'!CE47+'Schedule 3D_Income_The Cape'!CE47</f>
        <v>49259.912967098615</v>
      </c>
      <c r="CF47" s="544">
        <f>'Schedule 3B_Income_Eastern'!CF47+'Schedule 3C_Income_Western'!CF47+'Schedule 3D_Income_The Cape'!CF47</f>
        <v>203210.92817726749</v>
      </c>
      <c r="CG47" s="544">
        <f>'Schedule 3B_Income_Eastern'!CG47+'Schedule 3C_Income_Western'!CG47+'Schedule 3D_Income_The Cape'!CG47</f>
        <v>218814.66058786178</v>
      </c>
      <c r="CH47" s="210">
        <v>24</v>
      </c>
      <c r="CI47" s="544">
        <f>'Schedule 3B_Income_Eastern'!CI47+'Schedule 3C_Income_Western'!CI47+'Schedule 3D_Income_The Cape'!CI47</f>
        <v>530224.26246922335</v>
      </c>
      <c r="CJ47" s="544">
        <f>'Schedule 3B_Income_Eastern'!CJ47+'Schedule 3C_Income_Western'!CJ47+'Schedule 3D_Income_The Cape'!CJ47</f>
        <v>366800.92630191741</v>
      </c>
      <c r="CK47" s="544">
        <f>'Schedule 3B_Income_Eastern'!CK47+'Schedule 3C_Income_Western'!CK47+'Schedule 3D_Income_The Cape'!CK47</f>
        <v>316582.20133706793</v>
      </c>
      <c r="CL47" s="544">
        <f>'Schedule 3B_Income_Eastern'!CL47+'Schedule 3C_Income_Western'!CL47+'Schedule 3D_Income_The Cape'!CL47</f>
        <v>304016.2073246612</v>
      </c>
      <c r="CM47" s="372">
        <f t="shared" si="13"/>
        <v>1517623.59743287</v>
      </c>
      <c r="CN47" s="544">
        <f>'Schedule 3B_Income_Eastern'!CN47+'Schedule 3C_Income_Western'!CN47+'Schedule 3D_Income_The Cape'!CN47</f>
        <v>4091403.786205404</v>
      </c>
      <c r="CO47" s="544">
        <f>'Schedule 3B_Income_Eastern'!CO47+'Schedule 3C_Income_Western'!CO47+'Schedule 3D_Income_The Cape'!CO47</f>
        <v>4310596.2284922628</v>
      </c>
      <c r="CP47" s="544">
        <f>'Schedule 3B_Income_Eastern'!CP47+'Schedule 3C_Income_Western'!CP47+'Schedule 3D_Income_The Cape'!CP47</f>
        <v>4054754.6718941056</v>
      </c>
      <c r="CQ47" s="544">
        <f>'Schedule 3B_Income_Eastern'!CQ47+'Schedule 3C_Income_Western'!CQ47+'Schedule 3D_Income_The Cape'!CQ47</f>
        <v>4055155.3728109635</v>
      </c>
      <c r="CR47" s="372">
        <f t="shared" si="14"/>
        <v>16511910.059402736</v>
      </c>
      <c r="CS47" s="544">
        <f>'Schedule 3B_Income_Eastern'!CS47+'Schedule 3C_Income_Western'!CS47+'Schedule 3D_Income_The Cape'!CS47</f>
        <v>4621628.0486746272</v>
      </c>
      <c r="CT47" s="544">
        <f>'Schedule 3B_Income_Eastern'!CT47+'Schedule 3C_Income_Western'!CT47+'Schedule 3D_Income_The Cape'!CT47</f>
        <v>4677397.1547941808</v>
      </c>
      <c r="CU47" s="544">
        <f>'Schedule 3B_Income_Eastern'!CU47+'Schedule 3C_Income_Western'!CU47+'Schedule 3D_Income_The Cape'!CU47</f>
        <v>4371336.8732311735</v>
      </c>
      <c r="CV47" s="544">
        <f>'Schedule 3B_Income_Eastern'!CV47+'Schedule 3C_Income_Western'!CV47+'Schedule 3D_Income_The Cape'!CV47</f>
        <v>4359171.5801356249</v>
      </c>
      <c r="CW47" s="372">
        <f t="shared" si="15"/>
        <v>18029533.656835604</v>
      </c>
    </row>
    <row r="48" spans="1:101" ht="15.75" customHeight="1">
      <c r="A48" s="79" t="s">
        <v>240</v>
      </c>
      <c r="B48" s="210">
        <v>25</v>
      </c>
      <c r="C48" s="544">
        <f>'Schedule 3B_Income_Eastern'!C48+'Schedule 3C_Income_Western'!C48+'Schedule 3D_Income_The Cape'!C48</f>
        <v>364970.36603071523</v>
      </c>
      <c r="D48" s="544">
        <f>'Schedule 3B_Income_Eastern'!D48+'Schedule 3C_Income_Western'!D48+'Schedule 3D_Income_The Cape'!D48</f>
        <v>241282.15191161388</v>
      </c>
      <c r="E48" s="544">
        <f>'Schedule 3B_Income_Eastern'!E48+'Schedule 3C_Income_Western'!E48+'Schedule 3D_Income_The Cape'!E48</f>
        <v>139831.17951690385</v>
      </c>
      <c r="F48" s="544">
        <f>'Schedule 3B_Income_Eastern'!F48+'Schedule 3C_Income_Western'!F48+'Schedule 3D_Income_The Cape'!F48</f>
        <v>122899.85564142084</v>
      </c>
      <c r="G48" s="544">
        <f>'Schedule 3B_Income_Eastern'!G48+'Schedule 3C_Income_Western'!G48+'Schedule 3D_Income_The Cape'!G48</f>
        <v>868983.55310065381</v>
      </c>
      <c r="H48" s="544">
        <f>'Schedule 3B_Income_Eastern'!H48+'Schedule 3C_Income_Western'!H48+'Schedule 3D_Income_The Cape'!H48</f>
        <v>527041.07707996643</v>
      </c>
      <c r="I48" s="544">
        <f>'Schedule 3B_Income_Eastern'!I48+'Schedule 3C_Income_Western'!I48+'Schedule 3D_Income_The Cape'!I48</f>
        <v>312723.71736250189</v>
      </c>
      <c r="J48" s="544">
        <f>'Schedule 3B_Income_Eastern'!J48+'Schedule 3C_Income_Western'!J48+'Schedule 3D_Income_The Cape'!J48</f>
        <v>279729.31383361912</v>
      </c>
      <c r="K48" s="544">
        <f>'Schedule 3B_Income_Eastern'!K48+'Schedule 3C_Income_Western'!K48+'Schedule 3D_Income_The Cape'!K48</f>
        <v>250265.89773058519</v>
      </c>
      <c r="L48" s="544">
        <f>'Schedule 3B_Income_Eastern'!L48+'Schedule 3C_Income_Western'!L48+'Schedule 3D_Income_The Cape'!L48</f>
        <v>1369760.0060066725</v>
      </c>
      <c r="M48" s="544">
        <f>'Schedule 3B_Income_Eastern'!M48+'Schedule 3C_Income_Western'!M48+'Schedule 3D_Income_The Cape'!M48</f>
        <v>2238743.5591073264</v>
      </c>
      <c r="N48" s="210">
        <v>25</v>
      </c>
      <c r="O48" s="544">
        <f>'Schedule 3B_Income_Eastern'!O48+'Schedule 3C_Income_Western'!O48+'Schedule 3D_Income_The Cape'!O48</f>
        <v>40672.442620589754</v>
      </c>
      <c r="P48" s="544">
        <f>'Schedule 3B_Income_Eastern'!P48+'Schedule 3C_Income_Western'!P48+'Schedule 3D_Income_The Cape'!P48</f>
        <v>53303.171982234111</v>
      </c>
      <c r="Q48" s="544">
        <f>'Schedule 3B_Income_Eastern'!Q48+'Schedule 3C_Income_Western'!Q48+'Schedule 3D_Income_The Cape'!Q48</f>
        <v>66174.327397705289</v>
      </c>
      <c r="R48" s="544">
        <f>'Schedule 3B_Income_Eastern'!R48+'Schedule 3C_Income_Western'!R48+'Schedule 3D_Income_The Cape'!R48</f>
        <v>57307.698573128793</v>
      </c>
      <c r="S48" s="544">
        <f>'Schedule 3B_Income_Eastern'!S48+'Schedule 3C_Income_Western'!S48+'Schedule 3D_Income_The Cape'!S48</f>
        <v>217457.64057365793</v>
      </c>
      <c r="T48" s="544">
        <f>'Schedule 3B_Income_Eastern'!T48+'Schedule 3C_Income_Western'!T48+'Schedule 3D_Income_The Cape'!T48</f>
        <v>143081.80770901736</v>
      </c>
      <c r="U48" s="544">
        <f>'Schedule 3B_Income_Eastern'!U48+'Schedule 3C_Income_Western'!U48+'Schedule 3D_Income_The Cape'!U48</f>
        <v>158365.5312046847</v>
      </c>
      <c r="V48" s="544">
        <f>'Schedule 3B_Income_Eastern'!V48+'Schedule 3C_Income_Western'!V48+'Schedule 3D_Income_The Cape'!V48</f>
        <v>155647.83802041051</v>
      </c>
      <c r="W48" s="544">
        <f>'Schedule 3B_Income_Eastern'!W48+'Schedule 3C_Income_Western'!W48+'Schedule 3D_Income_The Cape'!W48</f>
        <v>87602.495707932394</v>
      </c>
      <c r="X48" s="544">
        <f>'Schedule 3B_Income_Eastern'!X48+'Schedule 3C_Income_Western'!X48+'Schedule 3D_Income_The Cape'!X48</f>
        <v>544697.67264204496</v>
      </c>
      <c r="Y48" s="544">
        <f>'Schedule 3B_Income_Eastern'!Y48+'Schedule 3C_Income_Western'!Y48+'Schedule 3D_Income_The Cape'!Y48</f>
        <v>762155.31321570289</v>
      </c>
      <c r="Z48" s="210">
        <v>25</v>
      </c>
      <c r="AA48" s="544">
        <f>'Schedule 3B_Income_Eastern'!AA48+'Schedule 3C_Income_Western'!AA48+'Schedule 3D_Income_The Cape'!AA48</f>
        <v>2603.4587643629197</v>
      </c>
      <c r="AB48" s="544">
        <f>'Schedule 3B_Income_Eastern'!AB48+'Schedule 3C_Income_Western'!AB48+'Schedule 3D_Income_The Cape'!AB48</f>
        <v>10361.537784298447</v>
      </c>
      <c r="AC48" s="544">
        <f>'Schedule 3B_Income_Eastern'!AC48+'Schedule 3C_Income_Western'!AC48+'Schedule 3D_Income_The Cape'!AC48</f>
        <v>23460.32114422321</v>
      </c>
      <c r="AD48" s="544">
        <f>'Schedule 3B_Income_Eastern'!AD48+'Schedule 3C_Income_Western'!AD48+'Schedule 3D_Income_The Cape'!AD48</f>
        <v>35851.787236972697</v>
      </c>
      <c r="AE48" s="544">
        <f>'Schedule 3B_Income_Eastern'!AE48+'Schedule 3C_Income_Western'!AE48+'Schedule 3D_Income_The Cape'!AE48</f>
        <v>72277.104929857276</v>
      </c>
      <c r="AF48" s="544">
        <f>'Schedule 3B_Income_Eastern'!AF48+'Schedule 3C_Income_Western'!AF48+'Schedule 3D_Income_The Cape'!AF48</f>
        <v>52245.272709039811</v>
      </c>
      <c r="AG48" s="544">
        <f>'Schedule 3B_Income_Eastern'!AG48+'Schedule 3C_Income_Western'!AG48+'Schedule 3D_Income_The Cape'!AG48</f>
        <v>62006.09103816784</v>
      </c>
      <c r="AH48" s="544">
        <f>'Schedule 3B_Income_Eastern'!AH48+'Schedule 3C_Income_Western'!AH48+'Schedule 3D_Income_The Cape'!AH48</f>
        <v>48869.537399762114</v>
      </c>
      <c r="AI48" s="544">
        <f>'Schedule 3B_Income_Eastern'!AI48+'Schedule 3C_Income_Western'!AI48+'Schedule 3D_Income_The Cape'!AI48</f>
        <v>46194.554698311273</v>
      </c>
      <c r="AJ48" s="544">
        <f>'Schedule 3B_Income_Eastern'!AJ48+'Schedule 3C_Income_Western'!AJ48+'Schedule 3D_Income_The Cape'!AJ48</f>
        <v>209315.45584528105</v>
      </c>
      <c r="AK48" s="544">
        <f>'Schedule 3B_Income_Eastern'!AK48+'Schedule 3C_Income_Western'!AK48+'Schedule 3D_Income_The Cape'!AK48</f>
        <v>281592.56077513832</v>
      </c>
      <c r="AL48" s="210">
        <v>25</v>
      </c>
      <c r="AM48" s="544">
        <f>'Schedule 3B_Income_Eastern'!AM48+'Schedule 3C_Income_Western'!AM48+'Schedule 3D_Income_The Cape'!AM48</f>
        <v>985799.63737306488</v>
      </c>
      <c r="AN48" s="544">
        <f>'Schedule 3B_Income_Eastern'!AN48+'Schedule 3C_Income_Western'!AN48+'Schedule 3D_Income_The Cape'!AN48</f>
        <v>860265.97760476812</v>
      </c>
      <c r="AO48" s="544">
        <f>'Schedule 3B_Income_Eastern'!AO48+'Schedule 3C_Income_Western'!AO48+'Schedule 3D_Income_The Cape'!AO48</f>
        <v>1017587.1547058549</v>
      </c>
      <c r="AP48" s="544">
        <f>'Schedule 3B_Income_Eastern'!AP48+'Schedule 3C_Income_Western'!AP48+'Schedule 3D_Income_The Cape'!AP48</f>
        <v>1294237.4989056375</v>
      </c>
      <c r="AQ48" s="544">
        <f>'Schedule 3B_Income_Eastern'!AQ48+'Schedule 3C_Income_Western'!AQ48+'Schedule 3D_Income_The Cape'!AQ48</f>
        <v>4157890.2685893257</v>
      </c>
      <c r="AR48" s="544">
        <f>'Schedule 3B_Income_Eastern'!AR48+'Schedule 3C_Income_Western'!AR48+'Schedule 3D_Income_The Cape'!AR48</f>
        <v>2844204.7808165457</v>
      </c>
      <c r="AS48" s="544">
        <f>'Schedule 3B_Income_Eastern'!AS48+'Schedule 3C_Income_Western'!AS48+'Schedule 3D_Income_The Cape'!AS48</f>
        <v>2817418.0553855672</v>
      </c>
      <c r="AT48" s="544">
        <f>'Schedule 3B_Income_Eastern'!AT48+'Schedule 3C_Income_Western'!AT48+'Schedule 3D_Income_The Cape'!AT48</f>
        <v>2780350.2895709909</v>
      </c>
      <c r="AU48" s="544">
        <f>'Schedule 3B_Income_Eastern'!AU48+'Schedule 3C_Income_Western'!AU48+'Schedule 3D_Income_The Cape'!AU48</f>
        <v>3050305.4309297753</v>
      </c>
      <c r="AV48" s="544">
        <f>'Schedule 3B_Income_Eastern'!AV48+'Schedule 3C_Income_Western'!AV48+'Schedule 3D_Income_The Cape'!AV48</f>
        <v>11492278.556702878</v>
      </c>
      <c r="AW48" s="544">
        <f>'Schedule 3B_Income_Eastern'!AW48+'Schedule 3C_Income_Western'!AW48+'Schedule 3D_Income_The Cape'!AW48</f>
        <v>15650168.825292205</v>
      </c>
      <c r="AX48" s="210">
        <v>25</v>
      </c>
      <c r="AY48" s="544">
        <f>'Schedule 3B_Income_Eastern'!AY48+'Schedule 3C_Income_Western'!AY48+'Schedule 3D_Income_The Cape'!AY48</f>
        <v>8911.9028787026436</v>
      </c>
      <c r="AZ48" s="544">
        <f>'Schedule 3B_Income_Eastern'!AZ48+'Schedule 3C_Income_Western'!AZ48+'Schedule 3D_Income_The Cape'!AZ48</f>
        <v>7096.0435767917161</v>
      </c>
      <c r="BA48" s="544">
        <f>'Schedule 3B_Income_Eastern'!BA48+'Schedule 3C_Income_Western'!BA48+'Schedule 3D_Income_The Cape'!BA48</f>
        <v>30007.448880951495</v>
      </c>
      <c r="BB48" s="544">
        <f>'Schedule 3B_Income_Eastern'!BB48+'Schedule 3C_Income_Western'!BB48+'Schedule 3D_Income_The Cape'!BB48</f>
        <v>4755.8848163279581</v>
      </c>
      <c r="BC48" s="544">
        <f>'Schedule 3B_Income_Eastern'!BC48+'Schedule 3C_Income_Western'!BC48+'Schedule 3D_Income_The Cape'!BC48</f>
        <v>50771.280152773812</v>
      </c>
      <c r="BD48" s="544">
        <f>'Schedule 3B_Income_Eastern'!BD48+'Schedule 3C_Income_Western'!BD48+'Schedule 3D_Income_The Cape'!BD48</f>
        <v>70142.771011024219</v>
      </c>
      <c r="BE48" s="544">
        <f>'Schedule 3B_Income_Eastern'!BE48+'Schedule 3C_Income_Western'!BE48+'Schedule 3D_Income_The Cape'!BE48</f>
        <v>74115.055694848881</v>
      </c>
      <c r="BF48" s="544">
        <f>'Schedule 3B_Income_Eastern'!BF48+'Schedule 3C_Income_Western'!BF48+'Schedule 3D_Income_The Cape'!BF48</f>
        <v>45790.081249260067</v>
      </c>
      <c r="BG48" s="544">
        <f>'Schedule 3B_Income_Eastern'!BG48+'Schedule 3C_Income_Western'!BG48+'Schedule 3D_Income_The Cape'!BG48</f>
        <v>72561.067166199762</v>
      </c>
      <c r="BH48" s="544">
        <f>'Schedule 3B_Income_Eastern'!BH48+'Schedule 3C_Income_Western'!BH48+'Schedule 3D_Income_The Cape'!BH48</f>
        <v>262608.97512133291</v>
      </c>
      <c r="BI48" s="544">
        <f>'Schedule 3B_Income_Eastern'!BI48+'Schedule 3C_Income_Western'!BI48+'Schedule 3D_Income_The Cape'!BI48</f>
        <v>313380.25527410675</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5873246.9377331892</v>
      </c>
      <c r="BX48" s="544">
        <f>'Schedule 3B_Income_Eastern'!BX48+'Schedule 3C_Income_Western'!BX48+'Schedule 3D_Income_The Cape'!BX48</f>
        <v>5752813.8365471298</v>
      </c>
      <c r="BY48" s="544">
        <f>'Schedule 3B_Income_Eastern'!BY48+'Schedule 3C_Income_Western'!BY48+'Schedule 3D_Income_The Cape'!BY48</f>
        <v>5784891.2224649619</v>
      </c>
      <c r="BZ48" s="544">
        <f>'Schedule 3B_Income_Eastern'!BZ48+'Schedule 3C_Income_Western'!BZ48+'Schedule 3D_Income_The Cape'!BZ48</f>
        <v>5877877.6560953148</v>
      </c>
      <c r="CA48" s="544">
        <f>'Schedule 3B_Income_Eastern'!CA48+'Schedule 3C_Income_Western'!CA48+'Schedule 3D_Income_The Cape'!CA48</f>
        <v>23288829.652840592</v>
      </c>
      <c r="CB48" s="544">
        <f>'Schedule 3B_Income_Eastern'!CB48+'Schedule 3C_Income_Western'!CB48+'Schedule 3D_Income_The Cape'!CB48</f>
        <v>815974.6635416788</v>
      </c>
      <c r="CC48" s="544">
        <f>'Schedule 3B_Income_Eastern'!CC48+'Schedule 3C_Income_Western'!CC48+'Schedule 3D_Income_The Cape'!CC48</f>
        <v>735329.08857187512</v>
      </c>
      <c r="CD48" s="544">
        <f>'Schedule 3B_Income_Eastern'!CD48+'Schedule 3C_Income_Western'!CD48+'Schedule 3D_Income_The Cape'!CD48</f>
        <v>920624.99784812273</v>
      </c>
      <c r="CE48" s="544">
        <f>'Schedule 3B_Income_Eastern'!CE48+'Schedule 3C_Income_Western'!CE48+'Schedule 3D_Income_The Cape'!CE48</f>
        <v>802293.40488187247</v>
      </c>
      <c r="CF48" s="544">
        <f>'Schedule 3B_Income_Eastern'!CF48+'Schedule 3C_Income_Western'!CF48+'Schedule 3D_Income_The Cape'!CF48</f>
        <v>3274222.1548435492</v>
      </c>
      <c r="CG48" s="544">
        <f>'Schedule 3B_Income_Eastern'!CG48+'Schedule 3C_Income_Western'!CG48+'Schedule 3D_Income_The Cape'!CG48</f>
        <v>26563051.807684146</v>
      </c>
      <c r="CH48" s="210">
        <v>25</v>
      </c>
      <c r="CI48" s="544">
        <f>'Schedule 3B_Income_Eastern'!CI48+'Schedule 3C_Income_Western'!CI48+'Schedule 3D_Income_The Cape'!CI48</f>
        <v>7276204.7454006253</v>
      </c>
      <c r="CJ48" s="544">
        <f>'Schedule 3B_Income_Eastern'!CJ48+'Schedule 3C_Income_Western'!CJ48+'Schedule 3D_Income_The Cape'!CJ48</f>
        <v>6925122.7194068367</v>
      </c>
      <c r="CK48" s="544">
        <f>'Schedule 3B_Income_Eastern'!CK48+'Schedule 3C_Income_Western'!CK48+'Schedule 3D_Income_The Cape'!CK48</f>
        <v>7061951.6541106002</v>
      </c>
      <c r="CL48" s="544">
        <f>'Schedule 3B_Income_Eastern'!CL48+'Schedule 3C_Income_Western'!CL48+'Schedule 3D_Income_The Cape'!CL48</f>
        <v>7392930.381268803</v>
      </c>
      <c r="CM48" s="372">
        <f t="shared" si="13"/>
        <v>28656209.500186864</v>
      </c>
      <c r="CN48" s="544">
        <f>'Schedule 3B_Income_Eastern'!CN48+'Schedule 3C_Income_Western'!CN48+'Schedule 3D_Income_The Cape'!CN48</f>
        <v>4452690.3728672732</v>
      </c>
      <c r="CO48" s="544">
        <f>'Schedule 3B_Income_Eastern'!CO48+'Schedule 3C_Income_Western'!CO48+'Schedule 3D_Income_The Cape'!CO48</f>
        <v>4159957.5392576461</v>
      </c>
      <c r="CP48" s="544">
        <f>'Schedule 3B_Income_Eastern'!CP48+'Schedule 3C_Income_Western'!CP48+'Schedule 3D_Income_The Cape'!CP48</f>
        <v>4231012.0579221658</v>
      </c>
      <c r="CQ48" s="544">
        <f>'Schedule 3B_Income_Eastern'!CQ48+'Schedule 3C_Income_Western'!CQ48+'Schedule 3D_Income_The Cape'!CQ48</f>
        <v>4309222.8511146763</v>
      </c>
      <c r="CR48" s="372">
        <f t="shared" si="14"/>
        <v>17152882.821161762</v>
      </c>
      <c r="CS48" s="544">
        <f>'Schedule 3B_Income_Eastern'!CS48+'Schedule 3C_Income_Western'!CS48+'Schedule 3D_Income_The Cape'!CS48</f>
        <v>11728895.118267898</v>
      </c>
      <c r="CT48" s="544">
        <f>'Schedule 3B_Income_Eastern'!CT48+'Schedule 3C_Income_Western'!CT48+'Schedule 3D_Income_The Cape'!CT48</f>
        <v>11085080.258664483</v>
      </c>
      <c r="CU48" s="544">
        <f>'Schedule 3B_Income_Eastern'!CU48+'Schedule 3C_Income_Western'!CU48+'Schedule 3D_Income_The Cape'!CU48</f>
        <v>11292963.712032765</v>
      </c>
      <c r="CV48" s="544">
        <f>'Schedule 3B_Income_Eastern'!CV48+'Schedule 3C_Income_Western'!CV48+'Schedule 3D_Income_The Cape'!CV48</f>
        <v>11702153.23238348</v>
      </c>
      <c r="CW48" s="372">
        <f t="shared" si="15"/>
        <v>45809092.32134863</v>
      </c>
    </row>
    <row r="49" spans="1:101" ht="15.75" customHeight="1">
      <c r="A49" s="79" t="s">
        <v>241</v>
      </c>
      <c r="B49" s="210">
        <v>26</v>
      </c>
      <c r="C49" s="544">
        <f>'Schedule 3B_Income_Eastern'!C49+'Schedule 3C_Income_Western'!C49+'Schedule 3D_Income_The Cape'!C49</f>
        <v>1337450.1784961468</v>
      </c>
      <c r="D49" s="544">
        <f>'Schedule 3B_Income_Eastern'!D49+'Schedule 3C_Income_Western'!D49+'Schedule 3D_Income_The Cape'!D49</f>
        <v>845833.04390919581</v>
      </c>
      <c r="E49" s="544">
        <f>'Schedule 3B_Income_Eastern'!E49+'Schedule 3C_Income_Western'!E49+'Schedule 3D_Income_The Cape'!E49</f>
        <v>532487.93837330397</v>
      </c>
      <c r="F49" s="544">
        <f>'Schedule 3B_Income_Eastern'!F49+'Schedule 3C_Income_Western'!F49+'Schedule 3D_Income_The Cape'!F49</f>
        <v>461175.49175213504</v>
      </c>
      <c r="G49" s="544">
        <f>'Schedule 3B_Income_Eastern'!G49+'Schedule 3C_Income_Western'!G49+'Schedule 3D_Income_The Cape'!G49</f>
        <v>3176946.6525307819</v>
      </c>
      <c r="H49" s="544">
        <f>'Schedule 3B_Income_Eastern'!H49+'Schedule 3C_Income_Western'!H49+'Schedule 3D_Income_The Cape'!H49</f>
        <v>3279.4252120362676</v>
      </c>
      <c r="I49" s="544">
        <f>'Schedule 3B_Income_Eastern'!I49+'Schedule 3C_Income_Western'!I49+'Schedule 3D_Income_The Cape'!I49</f>
        <v>3200.9507570031733</v>
      </c>
      <c r="J49" s="544">
        <f>'Schedule 3B_Income_Eastern'!J49+'Schedule 3C_Income_Western'!J49+'Schedule 3D_Income_The Cape'!J49</f>
        <v>1879.5965133079862</v>
      </c>
      <c r="K49" s="544">
        <f>'Schedule 3B_Income_Eastern'!K49+'Schedule 3C_Income_Western'!K49+'Schedule 3D_Income_The Cape'!K49</f>
        <v>1531.2426609580075</v>
      </c>
      <c r="L49" s="544">
        <f>'Schedule 3B_Income_Eastern'!L49+'Schedule 3C_Income_Western'!L49+'Schedule 3D_Income_The Cape'!L49</f>
        <v>9891.215143305435</v>
      </c>
      <c r="M49" s="544">
        <f>'Schedule 3B_Income_Eastern'!M49+'Schedule 3C_Income_Western'!M49+'Schedule 3D_Income_The Cape'!M49</f>
        <v>3186837.8676740872</v>
      </c>
      <c r="N49" s="210">
        <v>26</v>
      </c>
      <c r="O49" s="544">
        <f>'Schedule 3B_Income_Eastern'!O49+'Schedule 3C_Income_Western'!O49+'Schedule 3D_Income_The Cape'!O49</f>
        <v>203399.8383562885</v>
      </c>
      <c r="P49" s="544">
        <f>'Schedule 3B_Income_Eastern'!P49+'Schedule 3C_Income_Western'!P49+'Schedule 3D_Income_The Cape'!P49</f>
        <v>181465.81261664879</v>
      </c>
      <c r="Q49" s="544">
        <f>'Schedule 3B_Income_Eastern'!Q49+'Schedule 3C_Income_Western'!Q49+'Schedule 3D_Income_The Cape'!Q49</f>
        <v>144479.31845762837</v>
      </c>
      <c r="R49" s="544">
        <f>'Schedule 3B_Income_Eastern'!R49+'Schedule 3C_Income_Western'!R49+'Schedule 3D_Income_The Cape'!R49</f>
        <v>101726.30681365599</v>
      </c>
      <c r="S49" s="544">
        <f>'Schedule 3B_Income_Eastern'!S49+'Schedule 3C_Income_Western'!S49+'Schedule 3D_Income_The Cape'!S49</f>
        <v>631071.2762442216</v>
      </c>
      <c r="T49" s="544">
        <f>'Schedule 3B_Income_Eastern'!T49+'Schedule 3C_Income_Western'!T49+'Schedule 3D_Income_The Cape'!T49</f>
        <v>1724.1971024384363</v>
      </c>
      <c r="U49" s="544">
        <f>'Schedule 3B_Income_Eastern'!U49+'Schedule 3C_Income_Western'!U49+'Schedule 3D_Income_The Cape'!U49</f>
        <v>2419.4523387863192</v>
      </c>
      <c r="V49" s="544">
        <f>'Schedule 3B_Income_Eastern'!V49+'Schedule 3C_Income_Western'!V49+'Schedule 3D_Income_The Cape'!V49</f>
        <v>1831.1328155818812</v>
      </c>
      <c r="W49" s="544">
        <f>'Schedule 3B_Income_Eastern'!W49+'Schedule 3C_Income_Western'!W49+'Schedule 3D_Income_The Cape'!W49</f>
        <v>1527.761582302353</v>
      </c>
      <c r="X49" s="544">
        <f>'Schedule 3B_Income_Eastern'!X49+'Schedule 3C_Income_Western'!X49+'Schedule 3D_Income_The Cape'!X49</f>
        <v>7502.5438391089901</v>
      </c>
      <c r="Y49" s="544">
        <f>'Schedule 3B_Income_Eastern'!Y49+'Schedule 3C_Income_Western'!Y49+'Schedule 3D_Income_The Cape'!Y49</f>
        <v>638573.82008333062</v>
      </c>
      <c r="Z49" s="210">
        <v>26</v>
      </c>
      <c r="AA49" s="544">
        <f>'Schedule 3B_Income_Eastern'!AA49+'Schedule 3C_Income_Western'!AA49+'Schedule 3D_Income_The Cape'!AA49</f>
        <v>26162.719717065564</v>
      </c>
      <c r="AB49" s="544">
        <f>'Schedule 3B_Income_Eastern'!AB49+'Schedule 3C_Income_Western'!AB49+'Schedule 3D_Income_The Cape'!AB49</f>
        <v>34770.705804156605</v>
      </c>
      <c r="AC49" s="544">
        <f>'Schedule 3B_Income_Eastern'!AC49+'Schedule 3C_Income_Western'!AC49+'Schedule 3D_Income_The Cape'!AC49</f>
        <v>22378.085870322342</v>
      </c>
      <c r="AD49" s="544">
        <f>'Schedule 3B_Income_Eastern'!AD49+'Schedule 3C_Income_Western'!AD49+'Schedule 3D_Income_The Cape'!AD49</f>
        <v>20304.877223613483</v>
      </c>
      <c r="AE49" s="544">
        <f>'Schedule 3B_Income_Eastern'!AE49+'Schedule 3C_Income_Western'!AE49+'Schedule 3D_Income_The Cape'!AE49</f>
        <v>103616.38861515798</v>
      </c>
      <c r="AF49" s="544">
        <f>'Schedule 3B_Income_Eastern'!AF49+'Schedule 3C_Income_Western'!AF49+'Schedule 3D_Income_The Cape'!AF49</f>
        <v>439.28501060077679</v>
      </c>
      <c r="AG49" s="544">
        <f>'Schedule 3B_Income_Eastern'!AG49+'Schedule 3C_Income_Western'!AG49+'Schedule 3D_Income_The Cape'!AG49</f>
        <v>212.36953618320871</v>
      </c>
      <c r="AH49" s="544">
        <f>'Schedule 3B_Income_Eastern'!AH49+'Schedule 3C_Income_Western'!AH49+'Schedule 3D_Income_The Cape'!AH49</f>
        <v>0</v>
      </c>
      <c r="AI49" s="544">
        <f>'Schedule 3B_Income_Eastern'!AI49+'Schedule 3C_Income_Western'!AI49+'Schedule 3D_Income_The Cape'!AI49</f>
        <v>603.77273977259631</v>
      </c>
      <c r="AJ49" s="544">
        <f>'Schedule 3B_Income_Eastern'!AJ49+'Schedule 3C_Income_Western'!AJ49+'Schedule 3D_Income_The Cape'!AJ49</f>
        <v>1255.4272865565817</v>
      </c>
      <c r="AK49" s="544">
        <f>'Schedule 3B_Income_Eastern'!AK49+'Schedule 3C_Income_Western'!AK49+'Schedule 3D_Income_The Cape'!AK49</f>
        <v>104871.81590171457</v>
      </c>
      <c r="AL49" s="210">
        <v>26</v>
      </c>
      <c r="AM49" s="544">
        <f>'Schedule 3B_Income_Eastern'!AM49+'Schedule 3C_Income_Western'!AM49+'Schedule 3D_Income_The Cape'!AM49</f>
        <v>34766506.123535432</v>
      </c>
      <c r="AN49" s="544">
        <f>'Schedule 3B_Income_Eastern'!AN49+'Schedule 3C_Income_Western'!AN49+'Schedule 3D_Income_The Cape'!AN49</f>
        <v>35068205.106607847</v>
      </c>
      <c r="AO49" s="544">
        <f>'Schedule 3B_Income_Eastern'!AO49+'Schedule 3C_Income_Western'!AO49+'Schedule 3D_Income_The Cape'!AO49</f>
        <v>36180909.277457468</v>
      </c>
      <c r="AP49" s="544">
        <f>'Schedule 3B_Income_Eastern'!AP49+'Schedule 3C_Income_Western'!AP49+'Schedule 3D_Income_The Cape'!AP49</f>
        <v>36403778.348287158</v>
      </c>
      <c r="AQ49" s="544">
        <f>'Schedule 3B_Income_Eastern'!AQ49+'Schedule 3C_Income_Western'!AQ49+'Schedule 3D_Income_The Cape'!AQ49</f>
        <v>142419398.85588789</v>
      </c>
      <c r="AR49" s="544">
        <f>'Schedule 3B_Income_Eastern'!AR49+'Schedule 3C_Income_Western'!AR49+'Schedule 3D_Income_The Cape'!AR49</f>
        <v>111509.30245177988</v>
      </c>
      <c r="AS49" s="544">
        <f>'Schedule 3B_Income_Eastern'!AS49+'Schedule 3C_Income_Western'!AS49+'Schedule 3D_Income_The Cape'!AS49</f>
        <v>111702.9789862663</v>
      </c>
      <c r="AT49" s="544">
        <f>'Schedule 3B_Income_Eastern'!AT49+'Schedule 3C_Income_Western'!AT49+'Schedule 3D_Income_The Cape'!AT49</f>
        <v>127163.81397348126</v>
      </c>
      <c r="AU49" s="544">
        <f>'Schedule 3B_Income_Eastern'!AU49+'Schedule 3C_Income_Western'!AU49+'Schedule 3D_Income_The Cape'!AU49</f>
        <v>105861.59197372248</v>
      </c>
      <c r="AV49" s="544">
        <f>'Schedule 3B_Income_Eastern'!AV49+'Schedule 3C_Income_Western'!AV49+'Schedule 3D_Income_The Cape'!AV49</f>
        <v>456237.68738524988</v>
      </c>
      <c r="AW49" s="544">
        <f>'Schedule 3B_Income_Eastern'!AW49+'Schedule 3C_Income_Western'!AW49+'Schedule 3D_Income_The Cape'!AW49</f>
        <v>142875636.54327315</v>
      </c>
      <c r="AX49" s="210">
        <v>26</v>
      </c>
      <c r="AY49" s="544">
        <f>'Schedule 3B_Income_Eastern'!AY49+'Schedule 3C_Income_Western'!AY49+'Schedule 3D_Income_The Cape'!AY49</f>
        <v>4024492.6300735506</v>
      </c>
      <c r="AZ49" s="544">
        <f>'Schedule 3B_Income_Eastern'!AZ49+'Schedule 3C_Income_Western'!AZ49+'Schedule 3D_Income_The Cape'!AZ49</f>
        <v>4232405.3465785207</v>
      </c>
      <c r="BA49" s="544">
        <f>'Schedule 3B_Income_Eastern'!BA49+'Schedule 3C_Income_Western'!BA49+'Schedule 3D_Income_The Cape'!BA49</f>
        <v>4473344.7610394973</v>
      </c>
      <c r="BB49" s="544">
        <f>'Schedule 3B_Income_Eastern'!BB49+'Schedule 3C_Income_Western'!BB49+'Schedule 3D_Income_The Cape'!BB49</f>
        <v>4473794.2073106756</v>
      </c>
      <c r="BC49" s="544">
        <f>'Schedule 3B_Income_Eastern'!BC49+'Schedule 3C_Income_Western'!BC49+'Schedule 3D_Income_The Cape'!BC49</f>
        <v>17204036.945002243</v>
      </c>
      <c r="BD49" s="544">
        <f>'Schedule 3B_Income_Eastern'!BD49+'Schedule 3C_Income_Western'!BD49+'Schedule 3D_Income_The Cape'!BD49</f>
        <v>6900.3463707814244</v>
      </c>
      <c r="BE49" s="544">
        <f>'Schedule 3B_Income_Eastern'!BE49+'Schedule 3C_Income_Western'!BE49+'Schedule 3D_Income_The Cape'!BE49</f>
        <v>5782.0110617219143</v>
      </c>
      <c r="BF49" s="544">
        <f>'Schedule 3B_Income_Eastern'!BF49+'Schedule 3C_Income_Western'!BF49+'Schedule 3D_Income_The Cape'!BF49</f>
        <v>6190.0926044592125</v>
      </c>
      <c r="BG49" s="544">
        <f>'Schedule 3B_Income_Eastern'!BG49+'Schedule 3C_Income_Western'!BG49+'Schedule 3D_Income_The Cape'!BG49</f>
        <v>5465.1633366825426</v>
      </c>
      <c r="BH49" s="544">
        <f>'Schedule 3B_Income_Eastern'!BH49+'Schedule 3C_Income_Western'!BH49+'Schedule 3D_Income_The Cape'!BH49</f>
        <v>24337.61337364509</v>
      </c>
      <c r="BI49" s="544">
        <f>'Schedule 3B_Income_Eastern'!BI49+'Schedule 3C_Income_Western'!BI49+'Schedule 3D_Income_The Cape'!BI49</f>
        <v>17228374.558375888</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38845.866702417894</v>
      </c>
      <c r="BX49" s="544">
        <f>'Schedule 3B_Income_Eastern'!BX49+'Schedule 3C_Income_Western'!BX49+'Schedule 3D_Income_The Cape'!BX49</f>
        <v>38174.819989698488</v>
      </c>
      <c r="BY49" s="544">
        <f>'Schedule 3B_Income_Eastern'!BY49+'Schedule 3C_Income_Western'!BY49+'Schedule 3D_Income_The Cape'!BY49</f>
        <v>54541.760285441611</v>
      </c>
      <c r="BZ49" s="544">
        <f>'Schedule 3B_Income_Eastern'!BZ49+'Schedule 3C_Income_Western'!BZ49+'Schedule 3D_Income_The Cape'!BZ49</f>
        <v>74978.521086611858</v>
      </c>
      <c r="CA49" s="544">
        <f>'Schedule 3B_Income_Eastern'!CA49+'Schedule 3C_Income_Western'!CA49+'Schedule 3D_Income_The Cape'!CA49</f>
        <v>206540.96806416984</v>
      </c>
      <c r="CB49" s="544">
        <f>'Schedule 3B_Income_Eastern'!CB49+'Schedule 3C_Income_Western'!CB49+'Schedule 3D_Income_The Cape'!CB49</f>
        <v>243.91383451684766</v>
      </c>
      <c r="CC49" s="544">
        <f>'Schedule 3B_Income_Eastern'!CC49+'Schedule 3C_Income_Western'!CC49+'Schedule 3D_Income_The Cape'!CC49</f>
        <v>639.29678307785116</v>
      </c>
      <c r="CD49" s="544">
        <f>'Schedule 3B_Income_Eastern'!CD49+'Schedule 3C_Income_Western'!CD49+'Schedule 3D_Income_The Cape'!CD49</f>
        <v>693.03794650888312</v>
      </c>
      <c r="CE49" s="544">
        <f>'Schedule 3B_Income_Eastern'!CE49+'Schedule 3C_Income_Western'!CE49+'Schedule 3D_Income_The Cape'!CE49</f>
        <v>153.66325572801932</v>
      </c>
      <c r="CF49" s="544">
        <f>'Schedule 3B_Income_Eastern'!CF49+'Schedule 3C_Income_Western'!CF49+'Schedule 3D_Income_The Cape'!CF49</f>
        <v>1729.9118198316014</v>
      </c>
      <c r="CG49" s="544">
        <f>'Schedule 3B_Income_Eastern'!CG49+'Schedule 3C_Income_Western'!CG49+'Schedule 3D_Income_The Cape'!CG49</f>
        <v>208270.87988400145</v>
      </c>
      <c r="CH49" s="210">
        <v>26</v>
      </c>
      <c r="CI49" s="544">
        <f>'Schedule 3B_Income_Eastern'!CI49+'Schedule 3C_Income_Western'!CI49+'Schedule 3D_Income_The Cape'!CI49</f>
        <v>40396857.356880903</v>
      </c>
      <c r="CJ49" s="544">
        <f>'Schedule 3B_Income_Eastern'!CJ49+'Schedule 3C_Income_Western'!CJ49+'Schedule 3D_Income_The Cape'!CJ49</f>
        <v>40400854.835506067</v>
      </c>
      <c r="CK49" s="544">
        <f>'Schedule 3B_Income_Eastern'!CK49+'Schedule 3C_Income_Western'!CK49+'Schedule 3D_Income_The Cape'!CK49</f>
        <v>41408141.141483657</v>
      </c>
      <c r="CL49" s="544">
        <f>'Schedule 3B_Income_Eastern'!CL49+'Schedule 3C_Income_Western'!CL49+'Schedule 3D_Income_The Cape'!CL49</f>
        <v>41535757.752473846</v>
      </c>
      <c r="CM49" s="372">
        <f t="shared" si="13"/>
        <v>163741611.08634448</v>
      </c>
      <c r="CN49" s="544">
        <f>'Schedule 3B_Income_Eastern'!CN49+'Schedule 3C_Income_Western'!CN49+'Schedule 3D_Income_The Cape'!CN49</f>
        <v>124096.46998215362</v>
      </c>
      <c r="CO49" s="544">
        <f>'Schedule 3B_Income_Eastern'!CO49+'Schedule 3C_Income_Western'!CO49+'Schedule 3D_Income_The Cape'!CO49</f>
        <v>123957.05946303876</v>
      </c>
      <c r="CP49" s="544">
        <f>'Schedule 3B_Income_Eastern'!CP49+'Schedule 3C_Income_Western'!CP49+'Schedule 3D_Income_The Cape'!CP49</f>
        <v>137757.67385333925</v>
      </c>
      <c r="CQ49" s="544">
        <f>'Schedule 3B_Income_Eastern'!CQ49+'Schedule 3C_Income_Western'!CQ49+'Schedule 3D_Income_The Cape'!CQ49</f>
        <v>115143.19554916598</v>
      </c>
      <c r="CR49" s="372">
        <f t="shared" si="14"/>
        <v>500954.39884769754</v>
      </c>
      <c r="CS49" s="544">
        <f>'Schedule 3B_Income_Eastern'!CS49+'Schedule 3C_Income_Western'!CS49+'Schedule 3D_Income_The Cape'!CS49</f>
        <v>40520953.826863058</v>
      </c>
      <c r="CT49" s="544">
        <f>'Schedule 3B_Income_Eastern'!CT49+'Schedule 3C_Income_Western'!CT49+'Schedule 3D_Income_The Cape'!CT49</f>
        <v>40524811.894969106</v>
      </c>
      <c r="CU49" s="544">
        <f>'Schedule 3B_Income_Eastern'!CU49+'Schedule 3C_Income_Western'!CU49+'Schedule 3D_Income_The Cape'!CU49</f>
        <v>41545898.815336995</v>
      </c>
      <c r="CV49" s="544">
        <f>'Schedule 3B_Income_Eastern'!CV49+'Schedule 3C_Income_Western'!CV49+'Schedule 3D_Income_The Cape'!CV49</f>
        <v>41650900.948023014</v>
      </c>
      <c r="CW49" s="372">
        <f t="shared" si="15"/>
        <v>164242565.48519218</v>
      </c>
    </row>
    <row r="50" spans="1:101" ht="15.75" customHeight="1">
      <c r="A50" s="79" t="s">
        <v>242</v>
      </c>
      <c r="B50" s="210">
        <v>27</v>
      </c>
      <c r="C50" s="544">
        <f>'Schedule 3B_Income_Eastern'!C50+'Schedule 3C_Income_Western'!C50+'Schedule 3D_Income_The Cape'!C50</f>
        <v>266207.85053097387</v>
      </c>
      <c r="D50" s="544">
        <f>'Schedule 3B_Income_Eastern'!D50+'Schedule 3C_Income_Western'!D50+'Schedule 3D_Income_The Cape'!D50</f>
        <v>127430.09357685756</v>
      </c>
      <c r="E50" s="544">
        <f>'Schedule 3B_Income_Eastern'!E50+'Schedule 3C_Income_Western'!E50+'Schedule 3D_Income_The Cape'!E50</f>
        <v>84247.638130532723</v>
      </c>
      <c r="F50" s="544">
        <f>'Schedule 3B_Income_Eastern'!F50+'Schedule 3C_Income_Western'!F50+'Schedule 3D_Income_The Cape'!F50</f>
        <v>43066.730045826196</v>
      </c>
      <c r="G50" s="544">
        <f>'Schedule 3B_Income_Eastern'!G50+'Schedule 3C_Income_Western'!G50+'Schedule 3D_Income_The Cape'!G50</f>
        <v>520952.31228419032</v>
      </c>
      <c r="H50" s="544">
        <f>'Schedule 3B_Income_Eastern'!H50+'Schedule 3C_Income_Western'!H50+'Schedule 3D_Income_The Cape'!H50</f>
        <v>1013018.5304326238</v>
      </c>
      <c r="I50" s="544">
        <f>'Schedule 3B_Income_Eastern'!I50+'Schedule 3C_Income_Western'!I50+'Schedule 3D_Income_The Cape'!I50</f>
        <v>671696.47656806291</v>
      </c>
      <c r="J50" s="544">
        <f>'Schedule 3B_Income_Eastern'!J50+'Schedule 3C_Income_Western'!J50+'Schedule 3D_Income_The Cape'!J50</f>
        <v>610535.19723287248</v>
      </c>
      <c r="K50" s="544">
        <f>'Schedule 3B_Income_Eastern'!K50+'Schedule 3C_Income_Western'!K50+'Schedule 3D_Income_The Cape'!K50</f>
        <v>524722.47537426604</v>
      </c>
      <c r="L50" s="544">
        <f>'Schedule 3B_Income_Eastern'!L50+'Schedule 3C_Income_Western'!L50+'Schedule 3D_Income_The Cape'!L50</f>
        <v>2819972.6796078249</v>
      </c>
      <c r="M50" s="544">
        <f>'Schedule 3B_Income_Eastern'!M50+'Schedule 3C_Income_Western'!M50+'Schedule 3D_Income_The Cape'!M50</f>
        <v>3340924.9918920151</v>
      </c>
      <c r="N50" s="210">
        <v>27</v>
      </c>
      <c r="O50" s="544">
        <f>'Schedule 3B_Income_Eastern'!O50+'Schedule 3C_Income_Western'!O50+'Schedule 3D_Income_The Cape'!O50</f>
        <v>117971.69464109944</v>
      </c>
      <c r="P50" s="544">
        <f>'Schedule 3B_Income_Eastern'!P50+'Schedule 3C_Income_Western'!P50+'Schedule 3D_Income_The Cape'!P50</f>
        <v>94617.18059714821</v>
      </c>
      <c r="Q50" s="544">
        <f>'Schedule 3B_Income_Eastern'!Q50+'Schedule 3C_Income_Western'!Q50+'Schedule 3D_Income_The Cape'!Q50</f>
        <v>82542.489411847695</v>
      </c>
      <c r="R50" s="544">
        <f>'Schedule 3B_Income_Eastern'!R50+'Schedule 3C_Income_Western'!R50+'Schedule 3D_Income_The Cape'!R50</f>
        <v>53397.098421869006</v>
      </c>
      <c r="S50" s="544">
        <f>'Schedule 3B_Income_Eastern'!S50+'Schedule 3C_Income_Western'!S50+'Schedule 3D_Income_The Cape'!S50</f>
        <v>348528.46307196427</v>
      </c>
      <c r="T50" s="544">
        <f>'Schedule 3B_Income_Eastern'!T50+'Schedule 3C_Income_Western'!T50+'Schedule 3D_Income_The Cape'!T50</f>
        <v>488825.57784608484</v>
      </c>
      <c r="U50" s="544">
        <f>'Schedule 3B_Income_Eastern'!U50+'Schedule 3C_Income_Western'!U50+'Schedule 3D_Income_The Cape'!U50</f>
        <v>546196.62644876481</v>
      </c>
      <c r="V50" s="544">
        <f>'Schedule 3B_Income_Eastern'!V50+'Schedule 3C_Income_Western'!V50+'Schedule 3D_Income_The Cape'!V50</f>
        <v>549906.20987145847</v>
      </c>
      <c r="W50" s="544">
        <f>'Schedule 3B_Income_Eastern'!W50+'Schedule 3C_Income_Western'!W50+'Schedule 3D_Income_The Cape'!W50</f>
        <v>531353.31448436202</v>
      </c>
      <c r="X50" s="544">
        <f>'Schedule 3B_Income_Eastern'!X50+'Schedule 3C_Income_Western'!X50+'Schedule 3D_Income_The Cape'!X50</f>
        <v>2116281.7286506696</v>
      </c>
      <c r="Y50" s="544">
        <f>'Schedule 3B_Income_Eastern'!Y50+'Schedule 3C_Income_Western'!Y50+'Schedule 3D_Income_The Cape'!Y50</f>
        <v>2464810.1917226342</v>
      </c>
      <c r="Z50" s="210">
        <v>27</v>
      </c>
      <c r="AA50" s="544">
        <f>'Schedule 3B_Income_Eastern'!AA50+'Schedule 3C_Income_Western'!AA50+'Schedule 3D_Income_The Cape'!AA50</f>
        <v>21054.804399100733</v>
      </c>
      <c r="AB50" s="544">
        <f>'Schedule 3B_Income_Eastern'!AB50+'Schedule 3C_Income_Western'!AB50+'Schedule 3D_Income_The Cape'!AB50</f>
        <v>19232.691461819602</v>
      </c>
      <c r="AC50" s="544">
        <f>'Schedule 3B_Income_Eastern'!AC50+'Schedule 3C_Income_Western'!AC50+'Schedule 3D_Income_The Cape'!AC50</f>
        <v>17039.714243030874</v>
      </c>
      <c r="AD50" s="544">
        <f>'Schedule 3B_Income_Eastern'!AD50+'Schedule 3C_Income_Western'!AD50+'Schedule 3D_Income_The Cape'!AD50</f>
        <v>11415.603655006713</v>
      </c>
      <c r="AE50" s="544">
        <f>'Schedule 3B_Income_Eastern'!AE50+'Schedule 3C_Income_Western'!AE50+'Schedule 3D_Income_The Cape'!AE50</f>
        <v>68742.813758957927</v>
      </c>
      <c r="AF50" s="544">
        <f>'Schedule 3B_Income_Eastern'!AF50+'Schedule 3C_Income_Western'!AF50+'Schedule 3D_Income_The Cape'!AF50</f>
        <v>92876.200562377824</v>
      </c>
      <c r="AG50" s="544">
        <f>'Schedule 3B_Income_Eastern'!AG50+'Schedule 3C_Income_Western'!AG50+'Schedule 3D_Income_The Cape'!AG50</f>
        <v>103603.84511390295</v>
      </c>
      <c r="AH50" s="544">
        <f>'Schedule 3B_Income_Eastern'!AH50+'Schedule 3C_Income_Western'!AH50+'Schedule 3D_Income_The Cape'!AH50</f>
        <v>115636.0583247826</v>
      </c>
      <c r="AI50" s="544">
        <f>'Schedule 3B_Income_Eastern'!AI50+'Schedule 3C_Income_Western'!AI50+'Schedule 3D_Income_The Cape'!AI50</f>
        <v>121445.15191766858</v>
      </c>
      <c r="AJ50" s="544">
        <f>'Schedule 3B_Income_Eastern'!AJ50+'Schedule 3C_Income_Western'!AJ50+'Schedule 3D_Income_The Cape'!AJ50</f>
        <v>433561.25591873197</v>
      </c>
      <c r="AK50" s="544">
        <f>'Schedule 3B_Income_Eastern'!AK50+'Schedule 3C_Income_Western'!AK50+'Schedule 3D_Income_The Cape'!AK50</f>
        <v>502304.06967768993</v>
      </c>
      <c r="AL50" s="210">
        <v>27</v>
      </c>
      <c r="AM50" s="544">
        <f>'Schedule 3B_Income_Eastern'!AM50+'Schedule 3C_Income_Western'!AM50+'Schedule 3D_Income_The Cape'!AM50</f>
        <v>3434166.2332491893</v>
      </c>
      <c r="AN50" s="544">
        <f>'Schedule 3B_Income_Eastern'!AN50+'Schedule 3C_Income_Western'!AN50+'Schedule 3D_Income_The Cape'!AN50</f>
        <v>2989799.4980377848</v>
      </c>
      <c r="AO50" s="544">
        <f>'Schedule 3B_Income_Eastern'!AO50+'Schedule 3C_Income_Western'!AO50+'Schedule 3D_Income_The Cape'!AO50</f>
        <v>2318916.2039424116</v>
      </c>
      <c r="AP50" s="544">
        <f>'Schedule 3B_Income_Eastern'!AP50+'Schedule 3C_Income_Western'!AP50+'Schedule 3D_Income_The Cape'!AP50</f>
        <v>1682038.137784014</v>
      </c>
      <c r="AQ50" s="544">
        <f>'Schedule 3B_Income_Eastern'!AQ50+'Schedule 3C_Income_Western'!AQ50+'Schedule 3D_Income_The Cape'!AQ50</f>
        <v>10424920.073013399</v>
      </c>
      <c r="AR50" s="544">
        <f>'Schedule 3B_Income_Eastern'!AR50+'Schedule 3C_Income_Western'!AR50+'Schedule 3D_Income_The Cape'!AR50</f>
        <v>15193838.227888832</v>
      </c>
      <c r="AS50" s="544">
        <f>'Schedule 3B_Income_Eastern'!AS50+'Schedule 3C_Income_Western'!AS50+'Schedule 3D_Income_The Cape'!AS50</f>
        <v>16016332.557613572</v>
      </c>
      <c r="AT50" s="544">
        <f>'Schedule 3B_Income_Eastern'!AT50+'Schedule 3C_Income_Western'!AT50+'Schedule 3D_Income_The Cape'!AT50</f>
        <v>17058736.775081262</v>
      </c>
      <c r="AU50" s="544">
        <f>'Schedule 3B_Income_Eastern'!AU50+'Schedule 3C_Income_Western'!AU50+'Schedule 3D_Income_The Cape'!AU50</f>
        <v>17889850.963096738</v>
      </c>
      <c r="AV50" s="544">
        <f>'Schedule 3B_Income_Eastern'!AV50+'Schedule 3C_Income_Western'!AV50+'Schedule 3D_Income_The Cape'!AV50</f>
        <v>66158758.523680396</v>
      </c>
      <c r="AW50" s="544">
        <f>'Schedule 3B_Income_Eastern'!AW50+'Schedule 3C_Income_Western'!AW50+'Schedule 3D_Income_The Cape'!AW50</f>
        <v>76583678.596693799</v>
      </c>
      <c r="AX50" s="210">
        <v>27</v>
      </c>
      <c r="AY50" s="544">
        <f>'Schedule 3B_Income_Eastern'!AY50+'Schedule 3C_Income_Western'!AY50+'Schedule 3D_Income_The Cape'!AY50</f>
        <v>434533.12823191693</v>
      </c>
      <c r="AZ50" s="544">
        <f>'Schedule 3B_Income_Eastern'!AZ50+'Schedule 3C_Income_Western'!AZ50+'Schedule 3D_Income_The Cape'!AZ50</f>
        <v>555928.34268022142</v>
      </c>
      <c r="BA50" s="544">
        <f>'Schedule 3B_Income_Eastern'!BA50+'Schedule 3C_Income_Western'!BA50+'Schedule 3D_Income_The Cape'!BA50</f>
        <v>670157.60933760006</v>
      </c>
      <c r="BB50" s="544">
        <f>'Schedule 3B_Income_Eastern'!BB50+'Schedule 3C_Income_Western'!BB50+'Schedule 3D_Income_The Cape'!BB50</f>
        <v>766456.56679421035</v>
      </c>
      <c r="BC50" s="544">
        <f>'Schedule 3B_Income_Eastern'!BC50+'Schedule 3C_Income_Western'!BC50+'Schedule 3D_Income_The Cape'!BC50</f>
        <v>2427075.6470439485</v>
      </c>
      <c r="BD50" s="544">
        <f>'Schedule 3B_Income_Eastern'!BD50+'Schedule 3C_Income_Western'!BD50+'Schedule 3D_Income_The Cape'!BD50</f>
        <v>534142.22700499743</v>
      </c>
      <c r="BE50" s="544">
        <f>'Schedule 3B_Income_Eastern'!BE50+'Schedule 3C_Income_Western'!BE50+'Schedule 3D_Income_The Cape'!BE50</f>
        <v>604940.84562624979</v>
      </c>
      <c r="BF50" s="544">
        <f>'Schedule 3B_Income_Eastern'!BF50+'Schedule 3C_Income_Western'!BF50+'Schedule 3D_Income_The Cape'!BF50</f>
        <v>603732.63597330742</v>
      </c>
      <c r="BG50" s="544">
        <f>'Schedule 3B_Income_Eastern'!BG50+'Schedule 3C_Income_Western'!BG50+'Schedule 3D_Income_The Cape'!BG50</f>
        <v>625520.05124706216</v>
      </c>
      <c r="BH50" s="544">
        <f>'Schedule 3B_Income_Eastern'!BH50+'Schedule 3C_Income_Western'!BH50+'Schedule 3D_Income_The Cape'!BH50</f>
        <v>2368335.7598516168</v>
      </c>
      <c r="BI50" s="544">
        <f>'Schedule 3B_Income_Eastern'!BI50+'Schedule 3C_Income_Western'!BI50+'Schedule 3D_Income_The Cape'!BI50</f>
        <v>4795411.4068955649</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20917.932731234345</v>
      </c>
      <c r="BX50" s="544">
        <f>'Schedule 3B_Income_Eastern'!BX50+'Schedule 3C_Income_Western'!BX50+'Schedule 3D_Income_The Cape'!BX50</f>
        <v>13711.517157407869</v>
      </c>
      <c r="BY50" s="544">
        <f>'Schedule 3B_Income_Eastern'!BY50+'Schedule 3C_Income_Western'!BY50+'Schedule 3D_Income_The Cape'!BY50</f>
        <v>13232.862165083885</v>
      </c>
      <c r="BZ50" s="544">
        <f>'Schedule 3B_Income_Eastern'!BZ50+'Schedule 3C_Income_Western'!BZ50+'Schedule 3D_Income_The Cape'!BZ50</f>
        <v>8221.5239310231445</v>
      </c>
      <c r="CA50" s="544">
        <f>'Schedule 3B_Income_Eastern'!CA50+'Schedule 3C_Income_Western'!CA50+'Schedule 3D_Income_The Cape'!CA50</f>
        <v>56083.835984749239</v>
      </c>
      <c r="CB50" s="544">
        <f>'Schedule 3B_Income_Eastern'!CB50+'Schedule 3C_Income_Western'!CB50+'Schedule 3D_Income_The Cape'!CB50</f>
        <v>144719.34503378705</v>
      </c>
      <c r="CC50" s="544">
        <f>'Schedule 3B_Income_Eastern'!CC50+'Schedule 3C_Income_Western'!CC50+'Schedule 3D_Income_The Cape'!CC50</f>
        <v>121836.10114194933</v>
      </c>
      <c r="CD50" s="544">
        <f>'Schedule 3B_Income_Eastern'!CD50+'Schedule 3C_Income_Western'!CD50+'Schedule 3D_Income_The Cape'!CD50</f>
        <v>163551.81148175336</v>
      </c>
      <c r="CE50" s="544">
        <f>'Schedule 3B_Income_Eastern'!CE50+'Schedule 3C_Income_Western'!CE50+'Schedule 3D_Income_The Cape'!CE50</f>
        <v>143630.54061326716</v>
      </c>
      <c r="CF50" s="544">
        <f>'Schedule 3B_Income_Eastern'!CF50+'Schedule 3C_Income_Western'!CF50+'Schedule 3D_Income_The Cape'!CF50</f>
        <v>573737.79827075684</v>
      </c>
      <c r="CG50" s="544">
        <f>'Schedule 3B_Income_Eastern'!CG50+'Schedule 3C_Income_Western'!CG50+'Schedule 3D_Income_The Cape'!CG50</f>
        <v>629821.6342555061</v>
      </c>
      <c r="CH50" s="210">
        <v>27</v>
      </c>
      <c r="CI50" s="544">
        <f>'Schedule 3B_Income_Eastern'!CI50+'Schedule 3C_Income_Western'!CI50+'Schedule 3D_Income_The Cape'!CI50</f>
        <v>4294851.6437835153</v>
      </c>
      <c r="CJ50" s="544">
        <f>'Schedule 3B_Income_Eastern'!CJ50+'Schedule 3C_Income_Western'!CJ50+'Schedule 3D_Income_The Cape'!CJ50</f>
        <v>3800719.3235112387</v>
      </c>
      <c r="CK50" s="544">
        <f>'Schedule 3B_Income_Eastern'!CK50+'Schedule 3C_Income_Western'!CK50+'Schedule 3D_Income_The Cape'!CK50</f>
        <v>3186136.517230507</v>
      </c>
      <c r="CL50" s="544">
        <f>'Schedule 3B_Income_Eastern'!CL50+'Schedule 3C_Income_Western'!CL50+'Schedule 3D_Income_The Cape'!CL50</f>
        <v>2564595.6606319491</v>
      </c>
      <c r="CM50" s="372">
        <f t="shared" si="13"/>
        <v>13846303.145157211</v>
      </c>
      <c r="CN50" s="544">
        <f>'Schedule 3B_Income_Eastern'!CN50+'Schedule 3C_Income_Western'!CN50+'Schedule 3D_Income_The Cape'!CN50</f>
        <v>17467420.108768702</v>
      </c>
      <c r="CO50" s="544">
        <f>'Schedule 3B_Income_Eastern'!CO50+'Schedule 3C_Income_Western'!CO50+'Schedule 3D_Income_The Cape'!CO50</f>
        <v>18064606.452512503</v>
      </c>
      <c r="CP50" s="544">
        <f>'Schedule 3B_Income_Eastern'!CP50+'Schedule 3C_Income_Western'!CP50+'Schedule 3D_Income_The Cape'!CP50</f>
        <v>19102098.687965434</v>
      </c>
      <c r="CQ50" s="544">
        <f>'Schedule 3B_Income_Eastern'!CQ50+'Schedule 3C_Income_Western'!CQ50+'Schedule 3D_Income_The Cape'!CQ50</f>
        <v>19836522.496733367</v>
      </c>
      <c r="CR50" s="372">
        <f t="shared" si="14"/>
        <v>74470647.745980009</v>
      </c>
      <c r="CS50" s="544">
        <f>'Schedule 3B_Income_Eastern'!CS50+'Schedule 3C_Income_Western'!CS50+'Schedule 3D_Income_The Cape'!CS50</f>
        <v>21762271.752552219</v>
      </c>
      <c r="CT50" s="544">
        <f>'Schedule 3B_Income_Eastern'!CT50+'Schedule 3C_Income_Western'!CT50+'Schedule 3D_Income_The Cape'!CT50</f>
        <v>21865325.776023742</v>
      </c>
      <c r="CU50" s="544">
        <f>'Schedule 3B_Income_Eastern'!CU50+'Schedule 3C_Income_Western'!CU50+'Schedule 3D_Income_The Cape'!CU50</f>
        <v>22288235.205195941</v>
      </c>
      <c r="CV50" s="544">
        <f>'Schedule 3B_Income_Eastern'!CV50+'Schedule 3C_Income_Western'!CV50+'Schedule 3D_Income_The Cape'!CV50</f>
        <v>22401118.157365315</v>
      </c>
      <c r="CW50" s="372">
        <f t="shared" si="15"/>
        <v>88316950.891137213</v>
      </c>
    </row>
    <row r="51" spans="1:101" ht="15.75" customHeight="1">
      <c r="A51" s="79" t="s">
        <v>243</v>
      </c>
      <c r="B51" s="210">
        <v>28</v>
      </c>
      <c r="C51" s="544">
        <f>'Schedule 3B_Income_Eastern'!C51+'Schedule 3C_Income_Western'!C51+'Schedule 3D_Income_The Cape'!C51</f>
        <v>207721.37593457967</v>
      </c>
      <c r="D51" s="544">
        <f>'Schedule 3B_Income_Eastern'!D51+'Schedule 3C_Income_Western'!D51+'Schedule 3D_Income_The Cape'!D51</f>
        <v>207787.87568809229</v>
      </c>
      <c r="E51" s="544">
        <f>'Schedule 3B_Income_Eastern'!E51+'Schedule 3C_Income_Western'!E51+'Schedule 3D_Income_The Cape'!E51</f>
        <v>196637.32421808271</v>
      </c>
      <c r="F51" s="544">
        <f>'Schedule 3B_Income_Eastern'!F51+'Schedule 3C_Income_Western'!F51+'Schedule 3D_Income_The Cape'!F51</f>
        <v>177768.45584666674</v>
      </c>
      <c r="G51" s="544">
        <f>'Schedule 3B_Income_Eastern'!G51+'Schedule 3C_Income_Western'!G51+'Schedule 3D_Income_The Cape'!G51</f>
        <v>789915.03168742149</v>
      </c>
      <c r="H51" s="544">
        <f>'Schedule 3B_Income_Eastern'!H51+'Schedule 3C_Income_Western'!H51+'Schedule 3D_Income_The Cape'!H51</f>
        <v>419.20620603413221</v>
      </c>
      <c r="I51" s="544">
        <f>'Schedule 3B_Income_Eastern'!I51+'Schedule 3C_Income_Western'!I51+'Schedule 3D_Income_The Cape'!I51</f>
        <v>299.92012176783669</v>
      </c>
      <c r="J51" s="544">
        <f>'Schedule 3B_Income_Eastern'!J51+'Schedule 3C_Income_Western'!J51+'Schedule 3D_Income_The Cape'!J51</f>
        <v>542.63561663797395</v>
      </c>
      <c r="K51" s="544">
        <f>'Schedule 3B_Income_Eastern'!K51+'Schedule 3C_Income_Western'!K51+'Schedule 3D_Income_The Cape'!K51</f>
        <v>0</v>
      </c>
      <c r="L51" s="544">
        <f>'Schedule 3B_Income_Eastern'!L51+'Schedule 3C_Income_Western'!L51+'Schedule 3D_Income_The Cape'!L51</f>
        <v>1261.7619444399427</v>
      </c>
      <c r="M51" s="544">
        <f>'Schedule 3B_Income_Eastern'!M51+'Schedule 3C_Income_Western'!M51+'Schedule 3D_Income_The Cape'!M51</f>
        <v>791176.79363186145</v>
      </c>
      <c r="N51" s="210">
        <v>28</v>
      </c>
      <c r="O51" s="544">
        <f>'Schedule 3B_Income_Eastern'!O51+'Schedule 3C_Income_Western'!O51+'Schedule 3D_Income_The Cape'!O51</f>
        <v>64174.311005059863</v>
      </c>
      <c r="P51" s="544">
        <f>'Schedule 3B_Income_Eastern'!P51+'Schedule 3C_Income_Western'!P51+'Schedule 3D_Income_The Cape'!P51</f>
        <v>77289.774526618072</v>
      </c>
      <c r="Q51" s="544">
        <f>'Schedule 3B_Income_Eastern'!Q51+'Schedule 3C_Income_Western'!Q51+'Schedule 3D_Income_The Cape'!Q51</f>
        <v>98349.519973581861</v>
      </c>
      <c r="R51" s="544">
        <f>'Schedule 3B_Income_Eastern'!R51+'Schedule 3C_Income_Western'!R51+'Schedule 3D_Income_The Cape'!R51</f>
        <v>120498.78683376072</v>
      </c>
      <c r="S51" s="544">
        <f>'Schedule 3B_Income_Eastern'!S51+'Schedule 3C_Income_Western'!S51+'Schedule 3D_Income_The Cape'!S51</f>
        <v>360312.39233902056</v>
      </c>
      <c r="T51" s="544">
        <f>'Schedule 3B_Income_Eastern'!T51+'Schedule 3C_Income_Western'!T51+'Schedule 3D_Income_The Cape'!T51</f>
        <v>539.34054430706806</v>
      </c>
      <c r="U51" s="544">
        <f>'Schedule 3B_Income_Eastern'!U51+'Schedule 3C_Income_Western'!U51+'Schedule 3D_Income_The Cape'!U51</f>
        <v>479.78352452404351</v>
      </c>
      <c r="V51" s="544">
        <f>'Schedule 3B_Income_Eastern'!V51+'Schedule 3C_Income_Western'!V51+'Schedule 3D_Income_The Cape'!V51</f>
        <v>180.66526462232412</v>
      </c>
      <c r="W51" s="544">
        <f>'Schedule 3B_Income_Eastern'!W51+'Schedule 3C_Income_Western'!W51+'Schedule 3D_Income_The Cape'!W51</f>
        <v>120.76671759708425</v>
      </c>
      <c r="X51" s="544">
        <f>'Schedule 3B_Income_Eastern'!X51+'Schedule 3C_Income_Western'!X51+'Schedule 3D_Income_The Cape'!X51</f>
        <v>1320.5560510505202</v>
      </c>
      <c r="Y51" s="544">
        <f>'Schedule 3B_Income_Eastern'!Y51+'Schedule 3C_Income_Western'!Y51+'Schedule 3D_Income_The Cape'!Y51</f>
        <v>361632.94839007105</v>
      </c>
      <c r="Z51" s="210">
        <v>28</v>
      </c>
      <c r="AA51" s="544">
        <f>'Schedule 3B_Income_Eastern'!AA51+'Schedule 3C_Income_Western'!AA51+'Schedule 3D_Income_The Cape'!AA51</f>
        <v>4941.6642711786817</v>
      </c>
      <c r="AB51" s="544">
        <f>'Schedule 3B_Income_Eastern'!AB51+'Schedule 3C_Income_Western'!AB51+'Schedule 3D_Income_The Cape'!AB51</f>
        <v>7257.7263076452964</v>
      </c>
      <c r="AC51" s="544">
        <f>'Schedule 3B_Income_Eastern'!AC51+'Schedule 3C_Income_Western'!AC51+'Schedule 3D_Income_The Cape'!AC51</f>
        <v>6655.0586354817933</v>
      </c>
      <c r="AD51" s="544">
        <f>'Schedule 3B_Income_Eastern'!AD51+'Schedule 3C_Income_Western'!AD51+'Schedule 3D_Income_The Cape'!AD51</f>
        <v>5876.6216237026592</v>
      </c>
      <c r="AE51" s="544">
        <f>'Schedule 3B_Income_Eastern'!AE51+'Schedule 3C_Income_Western'!AE51+'Schedule 3D_Income_The Cape'!AE51</f>
        <v>24731.070838008429</v>
      </c>
      <c r="AF51" s="544">
        <f>'Schedule 3B_Income_Eastern'!AF51+'Schedule 3C_Income_Western'!AF51+'Schedule 3D_Income_The Cape'!AF51</f>
        <v>0</v>
      </c>
      <c r="AG51" s="544">
        <f>'Schedule 3B_Income_Eastern'!AG51+'Schedule 3C_Income_Western'!AG51+'Schedule 3D_Income_The Cape'!AG51</f>
        <v>120.24142739942411</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120.24142739942411</v>
      </c>
      <c r="AK51" s="544">
        <f>'Schedule 3B_Income_Eastern'!AK51+'Schedule 3C_Income_Western'!AK51+'Schedule 3D_Income_The Cape'!AK51</f>
        <v>24851.312265407854</v>
      </c>
      <c r="AL51" s="210">
        <v>28</v>
      </c>
      <c r="AM51" s="544">
        <f>'Schedule 3B_Income_Eastern'!AM51+'Schedule 3C_Income_Western'!AM51+'Schedule 3D_Income_The Cape'!AM51</f>
        <v>5014642.5018542334</v>
      </c>
      <c r="AN51" s="544">
        <f>'Schedule 3B_Income_Eastern'!AN51+'Schedule 3C_Income_Western'!AN51+'Schedule 3D_Income_The Cape'!AN51</f>
        <v>5219118.1806834759</v>
      </c>
      <c r="AO51" s="544">
        <f>'Schedule 3B_Income_Eastern'!AO51+'Schedule 3C_Income_Western'!AO51+'Schedule 3D_Income_The Cape'!AO51</f>
        <v>5524208.5807861639</v>
      </c>
      <c r="AP51" s="544">
        <f>'Schedule 3B_Income_Eastern'!AP51+'Schedule 3C_Income_Western'!AP51+'Schedule 3D_Income_The Cape'!AP51</f>
        <v>5959092.9298422178</v>
      </c>
      <c r="AQ51" s="544">
        <f>'Schedule 3B_Income_Eastern'!AQ51+'Schedule 3C_Income_Western'!AQ51+'Schedule 3D_Income_The Cape'!AQ51</f>
        <v>21717062.193166092</v>
      </c>
      <c r="AR51" s="544">
        <f>'Schedule 3B_Income_Eastern'!AR51+'Schedule 3C_Income_Western'!AR51+'Schedule 3D_Income_The Cape'!AR51</f>
        <v>10847.832109658575</v>
      </c>
      <c r="AS51" s="544">
        <f>'Schedule 3B_Income_Eastern'!AS51+'Schedule 3C_Income_Western'!AS51+'Schedule 3D_Income_The Cape'!AS51</f>
        <v>10442.026419946817</v>
      </c>
      <c r="AT51" s="544">
        <f>'Schedule 3B_Income_Eastern'!AT51+'Schedule 3C_Income_Western'!AT51+'Schedule 3D_Income_The Cape'!AT51</f>
        <v>8617.4626840309593</v>
      </c>
      <c r="AU51" s="544">
        <f>'Schedule 3B_Income_Eastern'!AU51+'Schedule 3C_Income_Western'!AU51+'Schedule 3D_Income_The Cape'!AU51</f>
        <v>4107.3187154682282</v>
      </c>
      <c r="AV51" s="544">
        <f>'Schedule 3B_Income_Eastern'!AV51+'Schedule 3C_Income_Western'!AV51+'Schedule 3D_Income_The Cape'!AV51</f>
        <v>34014.639929104575</v>
      </c>
      <c r="AW51" s="544">
        <f>'Schedule 3B_Income_Eastern'!AW51+'Schedule 3C_Income_Western'!AW51+'Schedule 3D_Income_The Cape'!AW51</f>
        <v>21751076.833095197</v>
      </c>
      <c r="AX51" s="210">
        <v>28</v>
      </c>
      <c r="AY51" s="544">
        <f>'Schedule 3B_Income_Eastern'!AY51+'Schedule 3C_Income_Western'!AY51+'Schedule 3D_Income_The Cape'!AY51</f>
        <v>76217.67355518289</v>
      </c>
      <c r="AZ51" s="544">
        <f>'Schedule 3B_Income_Eastern'!AZ51+'Schedule 3C_Income_Western'!AZ51+'Schedule 3D_Income_The Cape'!AZ51</f>
        <v>68150.113316328076</v>
      </c>
      <c r="BA51" s="544">
        <f>'Schedule 3B_Income_Eastern'!BA51+'Schedule 3C_Income_Western'!BA51+'Schedule 3D_Income_The Cape'!BA51</f>
        <v>65563.293836845667</v>
      </c>
      <c r="BB51" s="544">
        <f>'Schedule 3B_Income_Eastern'!BB51+'Schedule 3C_Income_Western'!BB51+'Schedule 3D_Income_The Cape'!BB51</f>
        <v>52665.457635611892</v>
      </c>
      <c r="BC51" s="544">
        <f>'Schedule 3B_Income_Eastern'!BC51+'Schedule 3C_Income_Western'!BC51+'Schedule 3D_Income_The Cape'!BC51</f>
        <v>262596.53834396851</v>
      </c>
      <c r="BD51" s="544">
        <f>'Schedule 3B_Income_Eastern'!BD51+'Schedule 3C_Income_Western'!BD51+'Schedule 3D_Income_The Cape'!BD51</f>
        <v>419.20605021459107</v>
      </c>
      <c r="BE51" s="544">
        <f>'Schedule 3B_Income_Eastern'!BE51+'Schedule 3C_Income_Western'!BE51+'Schedule 3D_Income_The Cape'!BE51</f>
        <v>840.72935400412871</v>
      </c>
      <c r="BF51" s="544">
        <f>'Schedule 3B_Income_Eastern'!BF51+'Schedule 3C_Income_Western'!BF51+'Schedule 3D_Income_The Cape'!BF51</f>
        <v>1025.5319748374072</v>
      </c>
      <c r="BG51" s="544">
        <f>'Schedule 3B_Income_Eastern'!BG51+'Schedule 3C_Income_Western'!BG51+'Schedule 3D_Income_The Cape'!BG51</f>
        <v>422.74828897768128</v>
      </c>
      <c r="BH51" s="544">
        <f>'Schedule 3B_Income_Eastern'!BH51+'Schedule 3C_Income_Western'!BH51+'Schedule 3D_Income_The Cape'!BH51</f>
        <v>2708.2156680338085</v>
      </c>
      <c r="BI51" s="544">
        <f>'Schedule 3B_Income_Eastern'!BI51+'Schedule 3C_Income_Western'!BI51+'Schedule 3D_Income_The Cape'!BI51</f>
        <v>265304.75401200232</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3343.754179337579</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3343.754179337579</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60.441820792455488</v>
      </c>
      <c r="CF51" s="544">
        <f>'Schedule 3B_Income_Eastern'!CF51+'Schedule 3C_Income_Western'!CF51+'Schedule 3D_Income_The Cape'!CF51</f>
        <v>60.441820792455488</v>
      </c>
      <c r="CG51" s="544">
        <f>'Schedule 3B_Income_Eastern'!CG51+'Schedule 3C_Income_Western'!CG51+'Schedule 3D_Income_The Cape'!CG51</f>
        <v>3404.1960001300345</v>
      </c>
      <c r="CH51" s="210">
        <v>28</v>
      </c>
      <c r="CI51" s="544">
        <f>'Schedule 3B_Income_Eastern'!CI51+'Schedule 3C_Income_Western'!CI51+'Schedule 3D_Income_The Cape'!CI51</f>
        <v>5371041.2807995724</v>
      </c>
      <c r="CJ51" s="544">
        <f>'Schedule 3B_Income_Eastern'!CJ51+'Schedule 3C_Income_Western'!CJ51+'Schedule 3D_Income_The Cape'!CJ51</f>
        <v>5579603.670522159</v>
      </c>
      <c r="CK51" s="544">
        <f>'Schedule 3B_Income_Eastern'!CK51+'Schedule 3C_Income_Western'!CK51+'Schedule 3D_Income_The Cape'!CK51</f>
        <v>5891413.7774501573</v>
      </c>
      <c r="CL51" s="544">
        <f>'Schedule 3B_Income_Eastern'!CL51+'Schedule 3C_Income_Western'!CL51+'Schedule 3D_Income_The Cape'!CL51</f>
        <v>6315902.25178196</v>
      </c>
      <c r="CM51" s="372">
        <f t="shared" si="13"/>
        <v>23157960.980553847</v>
      </c>
      <c r="CN51" s="544">
        <f>'Schedule 3B_Income_Eastern'!CN51+'Schedule 3C_Income_Western'!CN51+'Schedule 3D_Income_The Cape'!CN51</f>
        <v>12225.584910214366</v>
      </c>
      <c r="CO51" s="544">
        <f>'Schedule 3B_Income_Eastern'!CO51+'Schedule 3C_Income_Western'!CO51+'Schedule 3D_Income_The Cape'!CO51</f>
        <v>12182.700847642249</v>
      </c>
      <c r="CP51" s="544">
        <f>'Schedule 3B_Income_Eastern'!CP51+'Schedule 3C_Income_Western'!CP51+'Schedule 3D_Income_The Cape'!CP51</f>
        <v>10366.295540128665</v>
      </c>
      <c r="CQ51" s="544">
        <f>'Schedule 3B_Income_Eastern'!CQ51+'Schedule 3C_Income_Western'!CQ51+'Schedule 3D_Income_The Cape'!CQ51</f>
        <v>4711.2755428354494</v>
      </c>
      <c r="CR51" s="372">
        <f t="shared" si="14"/>
        <v>39485.856840820728</v>
      </c>
      <c r="CS51" s="544">
        <f>'Schedule 3B_Income_Eastern'!CS51+'Schedule 3C_Income_Western'!CS51+'Schedule 3D_Income_The Cape'!CS51</f>
        <v>5383266.8657097863</v>
      </c>
      <c r="CT51" s="544">
        <f>'Schedule 3B_Income_Eastern'!CT51+'Schedule 3C_Income_Western'!CT51+'Schedule 3D_Income_The Cape'!CT51</f>
        <v>5591786.3713698005</v>
      </c>
      <c r="CU51" s="544">
        <f>'Schedule 3B_Income_Eastern'!CU51+'Schedule 3C_Income_Western'!CU51+'Schedule 3D_Income_The Cape'!CU51</f>
        <v>5901780.0729902843</v>
      </c>
      <c r="CV51" s="544">
        <f>'Schedule 3B_Income_Eastern'!CV51+'Schedule 3C_Income_Western'!CV51+'Schedule 3D_Income_The Cape'!CV51</f>
        <v>6320613.5273247948</v>
      </c>
      <c r="CW51" s="372">
        <f t="shared" si="15"/>
        <v>23197446.837394666</v>
      </c>
    </row>
    <row r="52" spans="1:101" ht="15.75" customHeight="1">
      <c r="A52" s="79" t="s">
        <v>244</v>
      </c>
      <c r="B52" s="210">
        <v>29</v>
      </c>
      <c r="C52" s="544">
        <f>'Schedule 3B_Income_Eastern'!C52+'Schedule 3C_Income_Western'!C52+'Schedule 3D_Income_The Cape'!C52</f>
        <v>96845.543360279131</v>
      </c>
      <c r="D52" s="544">
        <f>'Schedule 3B_Income_Eastern'!D52+'Schedule 3C_Income_Western'!D52+'Schedule 3D_Income_The Cape'!D52</f>
        <v>82277.796469013017</v>
      </c>
      <c r="E52" s="544">
        <f>'Schedule 3B_Income_Eastern'!E52+'Schedule 3C_Income_Western'!E52+'Schedule 3D_Income_The Cape'!E52</f>
        <v>64401.163367961868</v>
      </c>
      <c r="F52" s="544">
        <f>'Schedule 3B_Income_Eastern'!F52+'Schedule 3C_Income_Western'!F52+'Schedule 3D_Income_The Cape'!F52</f>
        <v>58960.380059386094</v>
      </c>
      <c r="G52" s="544">
        <f>'Schedule 3B_Income_Eastern'!G52+'Schedule 3C_Income_Western'!G52+'Schedule 3D_Income_The Cape'!G52</f>
        <v>302484.88325664005</v>
      </c>
      <c r="H52" s="544">
        <f>'Schedule 3B_Income_Eastern'!H52+'Schedule 3C_Income_Western'!H52+'Schedule 3D_Income_The Cape'!H52</f>
        <v>5.8856448018920517E-2</v>
      </c>
      <c r="I52" s="544">
        <f>'Schedule 3B_Income_Eastern'!I52+'Schedule 3C_Income_Western'!I52+'Schedule 3D_Income_The Cape'!I52</f>
        <v>2.5502161126031448E-2</v>
      </c>
      <c r="J52" s="544">
        <f>'Schedule 3B_Income_Eastern'!J52+'Schedule 3C_Income_Western'!J52+'Schedule 3D_Income_The Cape'!J52</f>
        <v>1.3787243013141472E-2</v>
      </c>
      <c r="K52" s="544">
        <f>'Schedule 3B_Income_Eastern'!K52+'Schedule 3C_Income_Western'!K52+'Schedule 3D_Income_The Cape'!K52</f>
        <v>0</v>
      </c>
      <c r="L52" s="544">
        <f>'Schedule 3B_Income_Eastern'!L52+'Schedule 3C_Income_Western'!L52+'Schedule 3D_Income_The Cape'!L52</f>
        <v>9.8145852158093433E-2</v>
      </c>
      <c r="M52" s="544">
        <f>'Schedule 3B_Income_Eastern'!M52+'Schedule 3C_Income_Western'!M52+'Schedule 3D_Income_The Cape'!M52</f>
        <v>302484.98140249227</v>
      </c>
      <c r="N52" s="210">
        <v>29</v>
      </c>
      <c r="O52" s="544">
        <f>'Schedule 3B_Income_Eastern'!O52+'Schedule 3C_Income_Western'!O52+'Schedule 3D_Income_The Cape'!O52</f>
        <v>19034.854077019401</v>
      </c>
      <c r="P52" s="544">
        <f>'Schedule 3B_Income_Eastern'!P52+'Schedule 3C_Income_Western'!P52+'Schedule 3D_Income_The Cape'!P52</f>
        <v>22020.690037277411</v>
      </c>
      <c r="Q52" s="544">
        <f>'Schedule 3B_Income_Eastern'!Q52+'Schedule 3C_Income_Western'!Q52+'Schedule 3D_Income_The Cape'!Q52</f>
        <v>29285.133963797023</v>
      </c>
      <c r="R52" s="544">
        <f>'Schedule 3B_Income_Eastern'!R52+'Schedule 3C_Income_Western'!R52+'Schedule 3D_Income_The Cape'!R52</f>
        <v>32637.339469153063</v>
      </c>
      <c r="S52" s="544">
        <f>'Schedule 3B_Income_Eastern'!S52+'Schedule 3C_Income_Western'!S52+'Schedule 3D_Income_The Cape'!S52</f>
        <v>102978.0175472469</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102978.0175472469</v>
      </c>
      <c r="Z52" s="210">
        <v>29</v>
      </c>
      <c r="AA52" s="544">
        <f>'Schedule 3B_Income_Eastern'!AA52+'Schedule 3C_Income_Western'!AA52+'Schedule 3D_Income_The Cape'!AA52</f>
        <v>0</v>
      </c>
      <c r="AB52" s="544">
        <f>'Schedule 3B_Income_Eastern'!AB52+'Schedule 3C_Income_Western'!AB52+'Schedule 3D_Income_The Cape'!AB52</f>
        <v>3296.5609854385725</v>
      </c>
      <c r="AC52" s="544">
        <f>'Schedule 3B_Income_Eastern'!AC52+'Schedule 3C_Income_Western'!AC52+'Schedule 3D_Income_The Cape'!AC52</f>
        <v>4916.5143439608746</v>
      </c>
      <c r="AD52" s="544">
        <f>'Schedule 3B_Income_Eastern'!AD52+'Schedule 3C_Income_Western'!AD52+'Schedule 3D_Income_The Cape'!AD52</f>
        <v>2996.3951087613241</v>
      </c>
      <c r="AE52" s="544">
        <f>'Schedule 3B_Income_Eastern'!AE52+'Schedule 3C_Income_Western'!AE52+'Schedule 3D_Income_The Cape'!AE52</f>
        <v>11209.470438160772</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11209.470438160772</v>
      </c>
      <c r="AL52" s="210">
        <v>29</v>
      </c>
      <c r="AM52" s="544">
        <f>'Schedule 3B_Income_Eastern'!AM52+'Schedule 3C_Income_Western'!AM52+'Schedule 3D_Income_The Cape'!AM52</f>
        <v>1950236.297364257</v>
      </c>
      <c r="AN52" s="544">
        <f>'Schedule 3B_Income_Eastern'!AN52+'Schedule 3C_Income_Western'!AN52+'Schedule 3D_Income_The Cape'!AN52</f>
        <v>2074062.9294385077</v>
      </c>
      <c r="AO52" s="544">
        <f>'Schedule 3B_Income_Eastern'!AO52+'Schedule 3C_Income_Western'!AO52+'Schedule 3D_Income_The Cape'!AO52</f>
        <v>2156948.467170401</v>
      </c>
      <c r="AP52" s="544">
        <f>'Schedule 3B_Income_Eastern'!AP52+'Schedule 3C_Income_Western'!AP52+'Schedule 3D_Income_The Cape'!AP52</f>
        <v>2192691.9875396513</v>
      </c>
      <c r="AQ52" s="544">
        <f>'Schedule 3B_Income_Eastern'!AQ52+'Schedule 3C_Income_Western'!AQ52+'Schedule 3D_Income_The Cape'!AQ52</f>
        <v>8373939.6815128177</v>
      </c>
      <c r="AR52" s="544">
        <f>'Schedule 3B_Income_Eastern'!AR52+'Schedule 3C_Income_Western'!AR52+'Schedule 3D_Income_The Cape'!AR52</f>
        <v>1.798842468606373E-3</v>
      </c>
      <c r="AS52" s="544">
        <f>'Schedule 3B_Income_Eastern'!AS52+'Schedule 3C_Income_Western'!AS52+'Schedule 3D_Income_The Cape'!AS52</f>
        <v>6.3676982613133136E-3</v>
      </c>
      <c r="AT52" s="544">
        <f>'Schedule 3B_Income_Eastern'!AT52+'Schedule 3C_Income_Western'!AT52+'Schedule 3D_Income_The Cape'!AT52</f>
        <v>53.16</v>
      </c>
      <c r="AU52" s="544">
        <f>'Schedule 3B_Income_Eastern'!AU52+'Schedule 3C_Income_Western'!AU52+'Schedule 3D_Income_The Cape'!AU52</f>
        <v>7.3556013177540194E-2</v>
      </c>
      <c r="AV52" s="544">
        <f>'Schedule 3B_Income_Eastern'!AV52+'Schedule 3C_Income_Western'!AV52+'Schedule 3D_Income_The Cape'!AV52</f>
        <v>53.241722553907451</v>
      </c>
      <c r="AW52" s="544">
        <f>'Schedule 3B_Income_Eastern'!AW52+'Schedule 3C_Income_Western'!AW52+'Schedule 3D_Income_The Cape'!AW52</f>
        <v>8373992.9232353717</v>
      </c>
      <c r="AX52" s="210">
        <v>29</v>
      </c>
      <c r="AY52" s="544">
        <f>'Schedule 3B_Income_Eastern'!AY52+'Schedule 3C_Income_Western'!AY52+'Schedule 3D_Income_The Cape'!AY52</f>
        <v>117461.54268052614</v>
      </c>
      <c r="AZ52" s="544">
        <f>'Schedule 3B_Income_Eastern'!AZ52+'Schedule 3C_Income_Western'!AZ52+'Schedule 3D_Income_The Cape'!AZ52</f>
        <v>156378.3403001109</v>
      </c>
      <c r="BA52" s="544">
        <f>'Schedule 3B_Income_Eastern'!BA52+'Schedule 3C_Income_Western'!BA52+'Schedule 3D_Income_The Cape'!BA52</f>
        <v>167992.25787873694</v>
      </c>
      <c r="BB52" s="544">
        <f>'Schedule 3B_Income_Eastern'!BB52+'Schedule 3C_Income_Western'!BB52+'Schedule 3D_Income_The Cape'!BB52</f>
        <v>177008.27578823233</v>
      </c>
      <c r="BC52" s="544">
        <f>'Schedule 3B_Income_Eastern'!BC52+'Schedule 3C_Income_Western'!BC52+'Schedule 3D_Income_The Cape'!BC52</f>
        <v>618840.4166476063</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618840.4166476063</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2183578.2374820816</v>
      </c>
      <c r="CJ52" s="544">
        <f>'Schedule 3B_Income_Eastern'!CJ52+'Schedule 3C_Income_Western'!CJ52+'Schedule 3D_Income_The Cape'!CJ52</f>
        <v>2338036.3172303475</v>
      </c>
      <c r="CK52" s="544">
        <f>'Schedule 3B_Income_Eastern'!CK52+'Schedule 3C_Income_Western'!CK52+'Schedule 3D_Income_The Cape'!CK52</f>
        <v>2423543.5367248575</v>
      </c>
      <c r="CL52" s="544">
        <f>'Schedule 3B_Income_Eastern'!CL52+'Schedule 3C_Income_Western'!CL52+'Schedule 3D_Income_The Cape'!CL52</f>
        <v>2464294.3779651835</v>
      </c>
      <c r="CM52" s="372">
        <f t="shared" si="13"/>
        <v>9409452.4694024716</v>
      </c>
      <c r="CN52" s="544">
        <f>'Schedule 3B_Income_Eastern'!CN52+'Schedule 3C_Income_Western'!CN52+'Schedule 3D_Income_The Cape'!CN52</f>
        <v>6.0655290487526888E-2</v>
      </c>
      <c r="CO52" s="544">
        <f>'Schedule 3B_Income_Eastern'!CO52+'Schedule 3C_Income_Western'!CO52+'Schedule 3D_Income_The Cape'!CO52</f>
        <v>3.1869859387344761E-2</v>
      </c>
      <c r="CP52" s="544">
        <f>'Schedule 3B_Income_Eastern'!CP52+'Schedule 3C_Income_Western'!CP52+'Schedule 3D_Income_The Cape'!CP52</f>
        <v>53.173787243013138</v>
      </c>
      <c r="CQ52" s="544">
        <f>'Schedule 3B_Income_Eastern'!CQ52+'Schedule 3C_Income_Western'!CQ52+'Schedule 3D_Income_The Cape'!CQ52</f>
        <v>7.3556013177540194E-2</v>
      </c>
      <c r="CR52" s="372">
        <f t="shared" si="14"/>
        <v>53.339868406065548</v>
      </c>
      <c r="CS52" s="544">
        <f>'Schedule 3B_Income_Eastern'!CS52+'Schedule 3C_Income_Western'!CS52+'Schedule 3D_Income_The Cape'!CS52</f>
        <v>2183578.2981373724</v>
      </c>
      <c r="CT52" s="544">
        <f>'Schedule 3B_Income_Eastern'!CT52+'Schedule 3C_Income_Western'!CT52+'Schedule 3D_Income_The Cape'!CT52</f>
        <v>2338036.349100207</v>
      </c>
      <c r="CU52" s="544">
        <f>'Schedule 3B_Income_Eastern'!CU52+'Schedule 3C_Income_Western'!CU52+'Schedule 3D_Income_The Cape'!CU52</f>
        <v>2423596.7105121007</v>
      </c>
      <c r="CV52" s="544">
        <f>'Schedule 3B_Income_Eastern'!CV52+'Schedule 3C_Income_Western'!CV52+'Schedule 3D_Income_The Cape'!CV52</f>
        <v>2464294.4515211969</v>
      </c>
      <c r="CW52" s="372">
        <f t="shared" si="15"/>
        <v>9409505.8092708774</v>
      </c>
    </row>
    <row r="53" spans="1:101" ht="15.75" customHeight="1">
      <c r="A53" s="79" t="s">
        <v>245</v>
      </c>
      <c r="B53" s="210">
        <v>30</v>
      </c>
      <c r="C53" s="544">
        <f>'Schedule 3B_Income_Eastern'!C53+'Schedule 3C_Income_Western'!C53+'Schedule 3D_Income_The Cape'!C53</f>
        <v>84124.234465146146</v>
      </c>
      <c r="D53" s="544">
        <f>'Schedule 3B_Income_Eastern'!D53+'Schedule 3C_Income_Western'!D53+'Schedule 3D_Income_The Cape'!D53</f>
        <v>68694.773268429708</v>
      </c>
      <c r="E53" s="544">
        <f>'Schedule 3B_Income_Eastern'!E53+'Schedule 3C_Income_Western'!E53+'Schedule 3D_Income_The Cape'!E53</f>
        <v>62465.880252126757</v>
      </c>
      <c r="F53" s="544">
        <f>'Schedule 3B_Income_Eastern'!F53+'Schedule 3C_Income_Western'!F53+'Schedule 3D_Income_The Cape'!F53</f>
        <v>43671.877916867088</v>
      </c>
      <c r="G53" s="544">
        <f>'Schedule 3B_Income_Eastern'!G53+'Schedule 3C_Income_Western'!G53+'Schedule 3D_Income_The Cape'!G53</f>
        <v>258956.76590256972</v>
      </c>
      <c r="H53" s="544">
        <f>'Schedule 3B_Income_Eastern'!H53+'Schedule 3C_Income_Western'!H53+'Schedule 3D_Income_The Cape'!H53</f>
        <v>1697.4913529863848</v>
      </c>
      <c r="I53" s="544">
        <f>'Schedule 3B_Income_Eastern'!I53+'Schedule 3C_Income_Western'!I53+'Schedule 3D_Income_The Cape'!I53</f>
        <v>4.732576191983104</v>
      </c>
      <c r="J53" s="544">
        <f>'Schedule 3B_Income_Eastern'!J53+'Schedule 3C_Income_Western'!J53+'Schedule 3D_Income_The Cape'!J53</f>
        <v>2.6666043569706956</v>
      </c>
      <c r="K53" s="544">
        <f>'Schedule 3B_Income_Eastern'!K53+'Schedule 3C_Income_Western'!K53+'Schedule 3D_Income_The Cape'!K53</f>
        <v>0</v>
      </c>
      <c r="L53" s="544">
        <f>'Schedule 3B_Income_Eastern'!L53+'Schedule 3C_Income_Western'!L53+'Schedule 3D_Income_The Cape'!L53</f>
        <v>1704.8905335353386</v>
      </c>
      <c r="M53" s="544">
        <f>'Schedule 3B_Income_Eastern'!M53+'Schedule 3C_Income_Western'!M53+'Schedule 3D_Income_The Cape'!M53</f>
        <v>260661.65643610508</v>
      </c>
      <c r="N53" s="210">
        <v>30</v>
      </c>
      <c r="O53" s="544">
        <f>'Schedule 3B_Income_Eastern'!O53+'Schedule 3C_Income_Western'!O53+'Schedule 3D_Income_The Cape'!O53</f>
        <v>138951.94500938174</v>
      </c>
      <c r="P53" s="544">
        <f>'Schedule 3B_Income_Eastern'!P53+'Schedule 3C_Income_Western'!P53+'Schedule 3D_Income_The Cape'!P53</f>
        <v>127831.74489779476</v>
      </c>
      <c r="Q53" s="544">
        <f>'Schedule 3B_Income_Eastern'!Q53+'Schedule 3C_Income_Western'!Q53+'Schedule 3D_Income_The Cape'!Q53</f>
        <v>123537.70977482872</v>
      </c>
      <c r="R53" s="544">
        <f>'Schedule 3B_Income_Eastern'!R53+'Schedule 3C_Income_Western'!R53+'Schedule 3D_Income_The Cape'!R53</f>
        <v>121501.75105413172</v>
      </c>
      <c r="S53" s="544">
        <f>'Schedule 3B_Income_Eastern'!S53+'Schedule 3C_Income_Western'!S53+'Schedule 3D_Income_The Cape'!S53</f>
        <v>511823.15073613694</v>
      </c>
      <c r="T53" s="544">
        <f>'Schedule 3B_Income_Eastern'!T53+'Schedule 3C_Income_Western'!T53+'Schedule 3D_Income_The Cape'!T53</f>
        <v>445.06080541339736</v>
      </c>
      <c r="U53" s="544">
        <f>'Schedule 3B_Income_Eastern'!U53+'Schedule 3C_Income_Western'!U53+'Schedule 3D_Income_The Cape'!U53</f>
        <v>0</v>
      </c>
      <c r="V53" s="544">
        <f>'Schedule 3B_Income_Eastern'!V53+'Schedule 3C_Income_Western'!V53+'Schedule 3D_Income_The Cape'!V53</f>
        <v>0</v>
      </c>
      <c r="W53" s="544">
        <f>'Schedule 3B_Income_Eastern'!W53+'Schedule 3C_Income_Western'!W53+'Schedule 3D_Income_The Cape'!W53</f>
        <v>0</v>
      </c>
      <c r="X53" s="544">
        <f>'Schedule 3B_Income_Eastern'!X53+'Schedule 3C_Income_Western'!X53+'Schedule 3D_Income_The Cape'!X53</f>
        <v>445.06080541339736</v>
      </c>
      <c r="Y53" s="544">
        <f>'Schedule 3B_Income_Eastern'!Y53+'Schedule 3C_Income_Western'!Y53+'Schedule 3D_Income_The Cape'!Y53</f>
        <v>512268.21154155035</v>
      </c>
      <c r="Z53" s="210">
        <v>30</v>
      </c>
      <c r="AA53" s="544">
        <f>'Schedule 3B_Income_Eastern'!AA53+'Schedule 3C_Income_Western'!AA53+'Schedule 3D_Income_The Cape'!AA53</f>
        <v>63066.768592320797</v>
      </c>
      <c r="AB53" s="544">
        <f>'Schedule 3B_Income_Eastern'!AB53+'Schedule 3C_Income_Western'!AB53+'Schedule 3D_Income_The Cape'!AB53</f>
        <v>63870.408091143974</v>
      </c>
      <c r="AC53" s="544">
        <f>'Schedule 3B_Income_Eastern'!AC53+'Schedule 3C_Income_Western'!AC53+'Schedule 3D_Income_The Cape'!AC53</f>
        <v>64315.637530902546</v>
      </c>
      <c r="AD53" s="544">
        <f>'Schedule 3B_Income_Eastern'!AD53+'Schedule 3C_Income_Western'!AD53+'Schedule 3D_Income_The Cape'!AD53</f>
        <v>70045.501672332946</v>
      </c>
      <c r="AE53" s="544">
        <f>'Schedule 3B_Income_Eastern'!AE53+'Schedule 3C_Income_Western'!AE53+'Schedule 3D_Income_The Cape'!AE53</f>
        <v>261298.31588670026</v>
      </c>
      <c r="AF53" s="544">
        <f>'Schedule 3B_Income_Eastern'!AF53+'Schedule 3C_Income_Western'!AF53+'Schedule 3D_Income_The Cape'!AF53</f>
        <v>0</v>
      </c>
      <c r="AG53" s="544">
        <f>'Schedule 3B_Income_Eastern'!AG53+'Schedule 3C_Income_Western'!AG53+'Schedule 3D_Income_The Cape'!AG53</f>
        <v>0</v>
      </c>
      <c r="AH53" s="544">
        <f>'Schedule 3B_Income_Eastern'!AH53+'Schedule 3C_Income_Western'!AH53+'Schedule 3D_Income_The Cape'!AH53</f>
        <v>0</v>
      </c>
      <c r="AI53" s="544">
        <f>'Schedule 3B_Income_Eastern'!AI53+'Schedule 3C_Income_Western'!AI53+'Schedule 3D_Income_The Cape'!AI53</f>
        <v>0</v>
      </c>
      <c r="AJ53" s="544">
        <f>'Schedule 3B_Income_Eastern'!AJ53+'Schedule 3C_Income_Western'!AJ53+'Schedule 3D_Income_The Cape'!AJ53</f>
        <v>0</v>
      </c>
      <c r="AK53" s="544">
        <f>'Schedule 3B_Income_Eastern'!AK53+'Schedule 3C_Income_Western'!AK53+'Schedule 3D_Income_The Cape'!AK53</f>
        <v>261298.31588670026</v>
      </c>
      <c r="AL53" s="210">
        <v>30</v>
      </c>
      <c r="AM53" s="544">
        <f>'Schedule 3B_Income_Eastern'!AM53+'Schedule 3C_Income_Western'!AM53+'Schedule 3D_Income_The Cape'!AM53</f>
        <v>572546.01098681998</v>
      </c>
      <c r="AN53" s="544">
        <f>'Schedule 3B_Income_Eastern'!AN53+'Schedule 3C_Income_Western'!AN53+'Schedule 3D_Income_The Cape'!AN53</f>
        <v>643129.04944513331</v>
      </c>
      <c r="AO53" s="544">
        <f>'Schedule 3B_Income_Eastern'!AO53+'Schedule 3C_Income_Western'!AO53+'Schedule 3D_Income_The Cape'!AO53</f>
        <v>734309.07991036773</v>
      </c>
      <c r="AP53" s="544">
        <f>'Schedule 3B_Income_Eastern'!AP53+'Schedule 3C_Income_Western'!AP53+'Schedule 3D_Income_The Cape'!AP53</f>
        <v>755304.11161397921</v>
      </c>
      <c r="AQ53" s="544">
        <f>'Schedule 3B_Income_Eastern'!AQ53+'Schedule 3C_Income_Western'!AQ53+'Schedule 3D_Income_The Cape'!AQ53</f>
        <v>2705288.2519562999</v>
      </c>
      <c r="AR53" s="544">
        <f>'Schedule 3B_Income_Eastern'!AR53+'Schedule 3C_Income_Western'!AR53+'Schedule 3D_Income_The Cape'!AR53</f>
        <v>13866.447053909622</v>
      </c>
      <c r="AS53" s="544">
        <f>'Schedule 3B_Income_Eastern'!AS53+'Schedule 3C_Income_Western'!AS53+'Schedule 3D_Income_The Cape'!AS53</f>
        <v>6588.6247708062137</v>
      </c>
      <c r="AT53" s="544">
        <f>'Schedule 3B_Income_Eastern'!AT53+'Schedule 3C_Income_Western'!AT53+'Schedule 3D_Income_The Cape'!AT53</f>
        <v>1353.182729093141</v>
      </c>
      <c r="AU53" s="544">
        <f>'Schedule 3B_Income_Eastern'!AU53+'Schedule 3C_Income_Western'!AU53+'Schedule 3D_Income_The Cape'!AU53</f>
        <v>415.56063619739496</v>
      </c>
      <c r="AV53" s="544">
        <f>'Schedule 3B_Income_Eastern'!AV53+'Schedule 3C_Income_Western'!AV53+'Schedule 3D_Income_The Cape'!AV53</f>
        <v>22223.815190006375</v>
      </c>
      <c r="AW53" s="544">
        <f>'Schedule 3B_Income_Eastern'!AW53+'Schedule 3C_Income_Western'!AW53+'Schedule 3D_Income_The Cape'!AW53</f>
        <v>2727512.0671463069</v>
      </c>
      <c r="AX53" s="210">
        <v>30</v>
      </c>
      <c r="AY53" s="544">
        <f>'Schedule 3B_Income_Eastern'!AY53+'Schedule 3C_Income_Western'!AY53+'Schedule 3D_Income_The Cape'!AY53</f>
        <v>3504.3114133348181</v>
      </c>
      <c r="AZ53" s="544">
        <f>'Schedule 3B_Income_Eastern'!AZ53+'Schedule 3C_Income_Western'!AZ53+'Schedule 3D_Income_The Cape'!AZ53</f>
        <v>3905.4054296080817</v>
      </c>
      <c r="BA53" s="544">
        <f>'Schedule 3B_Income_Eastern'!BA53+'Schedule 3C_Income_Western'!BA53+'Schedule 3D_Income_The Cape'!BA53</f>
        <v>4574.8258431916247</v>
      </c>
      <c r="BB53" s="544">
        <f>'Schedule 3B_Income_Eastern'!BB53+'Schedule 3C_Income_Western'!BB53+'Schedule 3D_Income_The Cape'!BB53</f>
        <v>3472.0883498580365</v>
      </c>
      <c r="BC53" s="544">
        <f>'Schedule 3B_Income_Eastern'!BC53+'Schedule 3C_Income_Western'!BC53+'Schedule 3D_Income_The Cape'!BC53</f>
        <v>15456.631035992563</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0</v>
      </c>
      <c r="BH53" s="544">
        <f>'Schedule 3B_Income_Eastern'!BH53+'Schedule 3C_Income_Western'!BH53+'Schedule 3D_Income_The Cape'!BH53</f>
        <v>0</v>
      </c>
      <c r="BI53" s="544">
        <f>'Schedule 3B_Income_Eastern'!BI53+'Schedule 3C_Income_Western'!BI53+'Schedule 3D_Income_The Cape'!BI53</f>
        <v>15456.631035992563</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5311.4026012554114</v>
      </c>
      <c r="BX53" s="544">
        <f>'Schedule 3B_Income_Eastern'!BX53+'Schedule 3C_Income_Western'!BX53+'Schedule 3D_Income_The Cape'!BX53</f>
        <v>9723.8046058620348</v>
      </c>
      <c r="BY53" s="544">
        <f>'Schedule 3B_Income_Eastern'!BY53+'Schedule 3C_Income_Western'!BY53+'Schedule 3D_Income_The Cape'!BY53</f>
        <v>7739.1886341896543</v>
      </c>
      <c r="BZ53" s="544">
        <f>'Schedule 3B_Income_Eastern'!BZ53+'Schedule 3C_Income_Western'!BZ53+'Schedule 3D_Income_The Cape'!BZ53</f>
        <v>6957.8136120657182</v>
      </c>
      <c r="CA53" s="544">
        <f>'Schedule 3B_Income_Eastern'!CA53+'Schedule 3C_Income_Western'!CA53+'Schedule 3D_Income_The Cape'!CA53</f>
        <v>29732.20945337282</v>
      </c>
      <c r="CB53" s="544">
        <f>'Schedule 3B_Income_Eastern'!CB53+'Schedule 3C_Income_Western'!CB53+'Schedule 3D_Income_The Cape'!CB53</f>
        <v>0</v>
      </c>
      <c r="CC53" s="544">
        <f>'Schedule 3B_Income_Eastern'!CC53+'Schedule 3C_Income_Western'!CC53+'Schedule 3D_Income_The Cape'!CC53</f>
        <v>0</v>
      </c>
      <c r="CD53" s="544">
        <f>'Schedule 3B_Income_Eastern'!CD53+'Schedule 3C_Income_Western'!CD53+'Schedule 3D_Income_The Cape'!CD53</f>
        <v>0</v>
      </c>
      <c r="CE53" s="544">
        <f>'Schedule 3B_Income_Eastern'!CE53+'Schedule 3C_Income_Western'!CE53+'Schedule 3D_Income_The Cape'!CE53</f>
        <v>0</v>
      </c>
      <c r="CF53" s="544">
        <f>'Schedule 3B_Income_Eastern'!CF53+'Schedule 3C_Income_Western'!CF53+'Schedule 3D_Income_The Cape'!CF53</f>
        <v>0</v>
      </c>
      <c r="CG53" s="544">
        <f>'Schedule 3B_Income_Eastern'!CG53+'Schedule 3C_Income_Western'!CG53+'Schedule 3D_Income_The Cape'!CG53</f>
        <v>29732.20945337282</v>
      </c>
      <c r="CH53" s="210">
        <v>30</v>
      </c>
      <c r="CI53" s="544">
        <f>'Schedule 3B_Income_Eastern'!CI53+'Schedule 3C_Income_Western'!CI53+'Schedule 3D_Income_The Cape'!CI53</f>
        <v>867504.67306825891</v>
      </c>
      <c r="CJ53" s="544">
        <f>'Schedule 3B_Income_Eastern'!CJ53+'Schedule 3C_Income_Western'!CJ53+'Schedule 3D_Income_The Cape'!CJ53</f>
        <v>917155.18573797191</v>
      </c>
      <c r="CK53" s="544">
        <f>'Schedule 3B_Income_Eastern'!CK53+'Schedule 3C_Income_Western'!CK53+'Schedule 3D_Income_The Cape'!CK53</f>
        <v>996942.32194560696</v>
      </c>
      <c r="CL53" s="544">
        <f>'Schedule 3B_Income_Eastern'!CL53+'Schedule 3C_Income_Western'!CL53+'Schedule 3D_Income_The Cape'!CL53</f>
        <v>1000953.1442192347</v>
      </c>
      <c r="CM53" s="372">
        <f t="shared" si="13"/>
        <v>3782555.3249710724</v>
      </c>
      <c r="CN53" s="544">
        <f>'Schedule 3B_Income_Eastern'!CN53+'Schedule 3C_Income_Western'!CN53+'Schedule 3D_Income_The Cape'!CN53</f>
        <v>16008.999212309403</v>
      </c>
      <c r="CO53" s="544">
        <f>'Schedule 3B_Income_Eastern'!CO53+'Schedule 3C_Income_Western'!CO53+'Schedule 3D_Income_The Cape'!CO53</f>
        <v>6593.3573469981966</v>
      </c>
      <c r="CP53" s="544">
        <f>'Schedule 3B_Income_Eastern'!CP53+'Schedule 3C_Income_Western'!CP53+'Schedule 3D_Income_The Cape'!CP53</f>
        <v>1355.8493334501115</v>
      </c>
      <c r="CQ53" s="544">
        <f>'Schedule 3B_Income_Eastern'!CQ53+'Schedule 3C_Income_Western'!CQ53+'Schedule 3D_Income_The Cape'!CQ53</f>
        <v>415.56063619739496</v>
      </c>
      <c r="CR53" s="372">
        <f t="shared" si="14"/>
        <v>24373.766528955104</v>
      </c>
      <c r="CS53" s="544">
        <f>'Schedule 3B_Income_Eastern'!CS53+'Schedule 3C_Income_Western'!CS53+'Schedule 3D_Income_The Cape'!CS53</f>
        <v>883513.67228056828</v>
      </c>
      <c r="CT53" s="544">
        <f>'Schedule 3B_Income_Eastern'!CT53+'Schedule 3C_Income_Western'!CT53+'Schedule 3D_Income_The Cape'!CT53</f>
        <v>923748.54308497009</v>
      </c>
      <c r="CU53" s="544">
        <f>'Schedule 3B_Income_Eastern'!CU53+'Schedule 3C_Income_Western'!CU53+'Schedule 3D_Income_The Cape'!CU53</f>
        <v>998298.17127905705</v>
      </c>
      <c r="CV53" s="544">
        <f>'Schedule 3B_Income_Eastern'!CV53+'Schedule 3C_Income_Western'!CV53+'Schedule 3D_Income_The Cape'!CV53</f>
        <v>1001368.7048554322</v>
      </c>
      <c r="CW53" s="372">
        <f t="shared" si="15"/>
        <v>3806929.0915000276</v>
      </c>
    </row>
    <row r="54" spans="1:101" ht="15.75" customHeight="1">
      <c r="A54" s="79" t="s">
        <v>246</v>
      </c>
      <c r="B54" s="210">
        <v>31</v>
      </c>
      <c r="C54" s="544">
        <f>'Schedule 3B_Income_Eastern'!C54+'Schedule 3C_Income_Western'!C54+'Schedule 3D_Income_The Cape'!C54</f>
        <v>630172.59792180487</v>
      </c>
      <c r="D54" s="544">
        <f>'Schedule 3B_Income_Eastern'!D54+'Schedule 3C_Income_Western'!D54+'Schedule 3D_Income_The Cape'!D54</f>
        <v>557968.90346595144</v>
      </c>
      <c r="E54" s="544">
        <f>'Schedule 3B_Income_Eastern'!E54+'Schedule 3C_Income_Western'!E54+'Schedule 3D_Income_The Cape'!E54</f>
        <v>537075.5018486901</v>
      </c>
      <c r="F54" s="544">
        <f>'Schedule 3B_Income_Eastern'!F54+'Schedule 3C_Income_Western'!F54+'Schedule 3D_Income_The Cape'!F54</f>
        <v>430868.44275312277</v>
      </c>
      <c r="G54" s="544">
        <f>'Schedule 3B_Income_Eastern'!G54+'Schedule 3C_Income_Western'!G54+'Schedule 3D_Income_The Cape'!G54</f>
        <v>2156085.4459895692</v>
      </c>
      <c r="H54" s="544">
        <f>'Schedule 3B_Income_Eastern'!H54+'Schedule 3C_Income_Western'!H54+'Schedule 3D_Income_The Cape'!H54</f>
        <v>10385.589245145846</v>
      </c>
      <c r="I54" s="544">
        <f>'Schedule 3B_Income_Eastern'!I54+'Schedule 3C_Income_Western'!I54+'Schedule 3D_Income_The Cape'!I54</f>
        <v>10203.997703552486</v>
      </c>
      <c r="J54" s="544">
        <f>'Schedule 3B_Income_Eastern'!J54+'Schedule 3C_Income_Western'!J54+'Schedule 3D_Income_The Cape'!J54</f>
        <v>8026.1716815283753</v>
      </c>
      <c r="K54" s="544">
        <f>'Schedule 3B_Income_Eastern'!K54+'Schedule 3C_Income_Western'!K54+'Schedule 3D_Income_The Cape'!K54</f>
        <v>7418.6245033194327</v>
      </c>
      <c r="L54" s="544">
        <f>'Schedule 3B_Income_Eastern'!L54+'Schedule 3C_Income_Western'!L54+'Schedule 3D_Income_The Cape'!L54</f>
        <v>36034.383133546144</v>
      </c>
      <c r="M54" s="544">
        <f>'Schedule 3B_Income_Eastern'!M54+'Schedule 3C_Income_Western'!M54+'Schedule 3D_Income_The Cape'!M54</f>
        <v>2192119.8291231152</v>
      </c>
      <c r="N54" s="210">
        <v>31</v>
      </c>
      <c r="O54" s="544">
        <f>'Schedule 3B_Income_Eastern'!O54+'Schedule 3C_Income_Western'!O54+'Schedule 3D_Income_The Cape'!O54</f>
        <v>1475764.4793952792</v>
      </c>
      <c r="P54" s="544">
        <f>'Schedule 3B_Income_Eastern'!P54+'Schedule 3C_Income_Western'!P54+'Schedule 3D_Income_The Cape'!P54</f>
        <v>1334135.7903432511</v>
      </c>
      <c r="Q54" s="544">
        <f>'Schedule 3B_Income_Eastern'!Q54+'Schedule 3C_Income_Western'!Q54+'Schedule 3D_Income_The Cape'!Q54</f>
        <v>1246851.3345081063</v>
      </c>
      <c r="R54" s="544">
        <f>'Schedule 3B_Income_Eastern'!R54+'Schedule 3C_Income_Western'!R54+'Schedule 3D_Income_The Cape'!R54</f>
        <v>1169518.5754267317</v>
      </c>
      <c r="S54" s="544">
        <f>'Schedule 3B_Income_Eastern'!S54+'Schedule 3C_Income_Western'!S54+'Schedule 3D_Income_The Cape'!S54</f>
        <v>5226270.1796733681</v>
      </c>
      <c r="T54" s="544">
        <f>'Schedule 3B_Income_Eastern'!T54+'Schedule 3C_Income_Western'!T54+'Schedule 3D_Income_The Cape'!T54</f>
        <v>12503.858668037275</v>
      </c>
      <c r="U54" s="544">
        <f>'Schedule 3B_Income_Eastern'!U54+'Schedule 3C_Income_Western'!U54+'Schedule 3D_Income_The Cape'!U54</f>
        <v>14441.073700042494</v>
      </c>
      <c r="V54" s="544">
        <f>'Schedule 3B_Income_Eastern'!V54+'Schedule 3C_Income_Western'!V54+'Schedule 3D_Income_The Cape'!V54</f>
        <v>13727.172362579664</v>
      </c>
      <c r="W54" s="544">
        <f>'Schedule 3B_Income_Eastern'!W54+'Schedule 3C_Income_Western'!W54+'Schedule 3D_Income_The Cape'!W54</f>
        <v>13861.001355057577</v>
      </c>
      <c r="X54" s="544">
        <f>'Schedule 3B_Income_Eastern'!X54+'Schedule 3C_Income_Western'!X54+'Schedule 3D_Income_The Cape'!X54</f>
        <v>54533.106085717009</v>
      </c>
      <c r="Y54" s="544">
        <f>'Schedule 3B_Income_Eastern'!Y54+'Schedule 3C_Income_Western'!Y54+'Schedule 3D_Income_The Cape'!Y54</f>
        <v>5280803.2857590849</v>
      </c>
      <c r="Z54" s="210">
        <v>31</v>
      </c>
      <c r="AA54" s="544">
        <f>'Schedule 3B_Income_Eastern'!AA54+'Schedule 3C_Income_Western'!AA54+'Schedule 3D_Income_The Cape'!AA54</f>
        <v>233923.65713223902</v>
      </c>
      <c r="AB54" s="544">
        <f>'Schedule 3B_Income_Eastern'!AB54+'Schedule 3C_Income_Western'!AB54+'Schedule 3D_Income_The Cape'!AB54</f>
        <v>216161.12482274437</v>
      </c>
      <c r="AC54" s="544">
        <f>'Schedule 3B_Income_Eastern'!AC54+'Schedule 3C_Income_Western'!AC54+'Schedule 3D_Income_The Cape'!AC54</f>
        <v>206310.14557779115</v>
      </c>
      <c r="AD54" s="544">
        <f>'Schedule 3B_Income_Eastern'!AD54+'Schedule 3C_Income_Western'!AD54+'Schedule 3D_Income_The Cape'!AD54</f>
        <v>199186.1755142576</v>
      </c>
      <c r="AE54" s="544">
        <f>'Schedule 3B_Income_Eastern'!AE54+'Schedule 3C_Income_Western'!AE54+'Schedule 3D_Income_The Cape'!AE54</f>
        <v>855581.10304703214</v>
      </c>
      <c r="AF54" s="544">
        <f>'Schedule 3B_Income_Eastern'!AF54+'Schedule 3C_Income_Western'!AF54+'Schedule 3D_Income_The Cape'!AF54</f>
        <v>1850.0928908657279</v>
      </c>
      <c r="AG54" s="544">
        <f>'Schedule 3B_Income_Eastern'!AG54+'Schedule 3C_Income_Western'!AG54+'Schedule 3D_Income_The Cape'!AG54</f>
        <v>3756.2777383423013</v>
      </c>
      <c r="AH54" s="544">
        <f>'Schedule 3B_Income_Eastern'!AH54+'Schedule 3C_Income_Western'!AH54+'Schedule 3D_Income_The Cape'!AH54</f>
        <v>1831.1330718855834</v>
      </c>
      <c r="AI54" s="544">
        <f>'Schedule 3B_Income_Eastern'!AI54+'Schedule 3C_Income_Western'!AI54+'Schedule 3D_Income_The Cape'!AI54</f>
        <v>2638.0723627319417</v>
      </c>
      <c r="AJ54" s="544">
        <f>'Schedule 3B_Income_Eastern'!AJ54+'Schedule 3C_Income_Western'!AJ54+'Schedule 3D_Income_The Cape'!AJ54</f>
        <v>10075.576063825556</v>
      </c>
      <c r="AK54" s="544">
        <f>'Schedule 3B_Income_Eastern'!AK54+'Schedule 3C_Income_Western'!AK54+'Schedule 3D_Income_The Cape'!AK54</f>
        <v>865656.67911085766</v>
      </c>
      <c r="AL54" s="210">
        <v>31</v>
      </c>
      <c r="AM54" s="544">
        <f>'Schedule 3B_Income_Eastern'!AM54+'Schedule 3C_Income_Western'!AM54+'Schedule 3D_Income_The Cape'!AM54</f>
        <v>12220268.752669211</v>
      </c>
      <c r="AN54" s="544">
        <f>'Schedule 3B_Income_Eastern'!AN54+'Schedule 3C_Income_Western'!AN54+'Schedule 3D_Income_The Cape'!AN54</f>
        <v>13209467.065688049</v>
      </c>
      <c r="AO54" s="544">
        <f>'Schedule 3B_Income_Eastern'!AO54+'Schedule 3C_Income_Western'!AO54+'Schedule 3D_Income_The Cape'!AO54</f>
        <v>14066706.337322073</v>
      </c>
      <c r="AP54" s="544">
        <f>'Schedule 3B_Income_Eastern'!AP54+'Schedule 3C_Income_Western'!AP54+'Schedule 3D_Income_The Cape'!AP54</f>
        <v>14869808.164815951</v>
      </c>
      <c r="AQ54" s="544">
        <f>'Schedule 3B_Income_Eastern'!AQ54+'Schedule 3C_Income_Western'!AQ54+'Schedule 3D_Income_The Cape'!AQ54</f>
        <v>54366250.320495285</v>
      </c>
      <c r="AR54" s="544">
        <f>'Schedule 3B_Income_Eastern'!AR54+'Schedule 3C_Income_Western'!AR54+'Schedule 3D_Income_The Cape'!AR54</f>
        <v>96297.612975708253</v>
      </c>
      <c r="AS54" s="544">
        <f>'Schedule 3B_Income_Eastern'!AS54+'Schedule 3C_Income_Western'!AS54+'Schedule 3D_Income_The Cape'!AS54</f>
        <v>113454.9882265185</v>
      </c>
      <c r="AT54" s="544">
        <f>'Schedule 3B_Income_Eastern'!AT54+'Schedule 3C_Income_Western'!AT54+'Schedule 3D_Income_The Cape'!AT54</f>
        <v>106025.89861531997</v>
      </c>
      <c r="AU54" s="544">
        <f>'Schedule 3B_Income_Eastern'!AU54+'Schedule 3C_Income_Western'!AU54+'Schedule 3D_Income_The Cape'!AU54</f>
        <v>138968.82216139682</v>
      </c>
      <c r="AV54" s="544">
        <f>'Schedule 3B_Income_Eastern'!AV54+'Schedule 3C_Income_Western'!AV54+'Schedule 3D_Income_The Cape'!AV54</f>
        <v>454747.32197894354</v>
      </c>
      <c r="AW54" s="544">
        <f>'Schedule 3B_Income_Eastern'!AW54+'Schedule 3C_Income_Western'!AW54+'Schedule 3D_Income_The Cape'!AW54</f>
        <v>54820997.642474227</v>
      </c>
      <c r="AX54" s="210">
        <v>31</v>
      </c>
      <c r="AY54" s="544">
        <f>'Schedule 3B_Income_Eastern'!AY54+'Schedule 3C_Income_Western'!AY54+'Schedule 3D_Income_The Cape'!AY54</f>
        <v>142455.78149678497</v>
      </c>
      <c r="AZ54" s="544">
        <f>'Schedule 3B_Income_Eastern'!AZ54+'Schedule 3C_Income_Western'!AZ54+'Schedule 3D_Income_The Cape'!AZ54</f>
        <v>124379.47073944478</v>
      </c>
      <c r="BA54" s="544">
        <f>'Schedule 3B_Income_Eastern'!BA54+'Schedule 3C_Income_Western'!BA54+'Schedule 3D_Income_The Cape'!BA54</f>
        <v>138638.48172515378</v>
      </c>
      <c r="BB54" s="544">
        <f>'Schedule 3B_Income_Eastern'!BB54+'Schedule 3C_Income_Western'!BB54+'Schedule 3D_Income_The Cape'!BB54</f>
        <v>113889.8372554602</v>
      </c>
      <c r="BC54" s="544">
        <f>'Schedule 3B_Income_Eastern'!BC54+'Schedule 3C_Income_Western'!BC54+'Schedule 3D_Income_The Cape'!BC54</f>
        <v>519363.57121684367</v>
      </c>
      <c r="BD54" s="544">
        <f>'Schedule 3B_Income_Eastern'!BD54+'Schedule 3C_Income_Western'!BD54+'Schedule 3D_Income_The Cape'!BD54</f>
        <v>3441.2983611208047</v>
      </c>
      <c r="BE54" s="544">
        <f>'Schedule 3B_Income_Eastern'!BE54+'Schedule 3C_Income_Western'!BE54+'Schedule 3D_Income_The Cape'!BE54</f>
        <v>4600.6485828869436</v>
      </c>
      <c r="BF54" s="544">
        <f>'Schedule 3B_Income_Eastern'!BF54+'Schedule 3C_Income_Western'!BF54+'Schedule 3D_Income_The Cape'!BF54</f>
        <v>2241.55913474718</v>
      </c>
      <c r="BG54" s="544">
        <f>'Schedule 3B_Income_Eastern'!BG54+'Schedule 3C_Income_Western'!BG54+'Schedule 3D_Income_The Cape'!BG54</f>
        <v>2794.3544460888561</v>
      </c>
      <c r="BH54" s="544">
        <f>'Schedule 3B_Income_Eastern'!BH54+'Schedule 3C_Income_Western'!BH54+'Schedule 3D_Income_The Cape'!BH54</f>
        <v>13077.860524843785</v>
      </c>
      <c r="BI54" s="544">
        <f>'Schedule 3B_Income_Eastern'!BI54+'Schedule 3C_Income_Western'!BI54+'Schedule 3D_Income_The Cape'!BI54</f>
        <v>532441.43174168747</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137460.01761390979</v>
      </c>
      <c r="BX54" s="544">
        <f>'Schedule 3B_Income_Eastern'!BX54+'Schedule 3C_Income_Western'!BX54+'Schedule 3D_Income_The Cape'!BX54</f>
        <v>146032.81757451154</v>
      </c>
      <c r="BY54" s="544">
        <f>'Schedule 3B_Income_Eastern'!BY54+'Schedule 3C_Income_Western'!BY54+'Schedule 3D_Income_The Cape'!BY54</f>
        <v>172116.65103586344</v>
      </c>
      <c r="BZ54" s="544">
        <f>'Schedule 3B_Income_Eastern'!BZ54+'Schedule 3C_Income_Western'!BZ54+'Schedule 3D_Income_The Cape'!BZ54</f>
        <v>171700.28717727371</v>
      </c>
      <c r="CA54" s="544">
        <f>'Schedule 3B_Income_Eastern'!CA54+'Schedule 3C_Income_Western'!CA54+'Schedule 3D_Income_The Cape'!CA54</f>
        <v>627309.77340155852</v>
      </c>
      <c r="CB54" s="544">
        <f>'Schedule 3B_Income_Eastern'!CB54+'Schedule 3C_Income_Western'!CB54+'Schedule 3D_Income_The Cape'!CB54</f>
        <v>79.316858833365046</v>
      </c>
      <c r="CC54" s="544">
        <f>'Schedule 3B_Income_Eastern'!CC54+'Schedule 3C_Income_Western'!CC54+'Schedule 3D_Income_The Cape'!CC54</f>
        <v>696.02491272583416</v>
      </c>
      <c r="CD54" s="544">
        <f>'Schedule 3B_Income_Eastern'!CD54+'Schedule 3C_Income_Western'!CD54+'Schedule 3D_Income_The Cape'!CD54</f>
        <v>724.32267019961262</v>
      </c>
      <c r="CE54" s="544">
        <f>'Schedule 3B_Income_Eastern'!CE54+'Schedule 3C_Income_Western'!CE54+'Schedule 3D_Income_The Cape'!CE54</f>
        <v>1693.7305175356062</v>
      </c>
      <c r="CF54" s="544">
        <f>'Schedule 3B_Income_Eastern'!CF54+'Schedule 3C_Income_Western'!CF54+'Schedule 3D_Income_The Cape'!CF54</f>
        <v>3193.3949592944177</v>
      </c>
      <c r="CG54" s="544">
        <f>'Schedule 3B_Income_Eastern'!CG54+'Schedule 3C_Income_Western'!CG54+'Schedule 3D_Income_The Cape'!CG54</f>
        <v>630503.16836085299</v>
      </c>
      <c r="CH54" s="210">
        <v>31</v>
      </c>
      <c r="CI54" s="544">
        <f>'Schedule 3B_Income_Eastern'!CI54+'Schedule 3C_Income_Western'!CI54+'Schedule 3D_Income_The Cape'!CI54</f>
        <v>14840045.286229229</v>
      </c>
      <c r="CJ54" s="544">
        <f>'Schedule 3B_Income_Eastern'!CJ54+'Schedule 3C_Income_Western'!CJ54+'Schedule 3D_Income_The Cape'!CJ54</f>
        <v>15588145.172633953</v>
      </c>
      <c r="CK54" s="544">
        <f>'Schedule 3B_Income_Eastern'!CK54+'Schedule 3C_Income_Western'!CK54+'Schedule 3D_Income_The Cape'!CK54</f>
        <v>16367698.452017674</v>
      </c>
      <c r="CL54" s="544">
        <f>'Schedule 3B_Income_Eastern'!CL54+'Schedule 3C_Income_Western'!CL54+'Schedule 3D_Income_The Cape'!CL54</f>
        <v>16954971.482942801</v>
      </c>
      <c r="CM54" s="372">
        <f t="shared" si="13"/>
        <v>63750860.393823653</v>
      </c>
      <c r="CN54" s="544">
        <f>'Schedule 3B_Income_Eastern'!CN54+'Schedule 3C_Income_Western'!CN54+'Schedule 3D_Income_The Cape'!CN54</f>
        <v>124557.76899971128</v>
      </c>
      <c r="CO54" s="544">
        <f>'Schedule 3B_Income_Eastern'!CO54+'Schedule 3C_Income_Western'!CO54+'Schedule 3D_Income_The Cape'!CO54</f>
        <v>147153.01086406855</v>
      </c>
      <c r="CP54" s="544">
        <f>'Schedule 3B_Income_Eastern'!CP54+'Schedule 3C_Income_Western'!CP54+'Schedule 3D_Income_The Cape'!CP54</f>
        <v>132576.25753626038</v>
      </c>
      <c r="CQ54" s="544">
        <f>'Schedule 3B_Income_Eastern'!CQ54+'Schedule 3C_Income_Western'!CQ54+'Schedule 3D_Income_The Cape'!CQ54</f>
        <v>167374.60534613024</v>
      </c>
      <c r="CR54" s="372">
        <f t="shared" si="14"/>
        <v>571661.6427461704</v>
      </c>
      <c r="CS54" s="544">
        <f>'Schedule 3B_Income_Eastern'!CS54+'Schedule 3C_Income_Western'!CS54+'Schedule 3D_Income_The Cape'!CS54</f>
        <v>14964603.055228939</v>
      </c>
      <c r="CT54" s="544">
        <f>'Schedule 3B_Income_Eastern'!CT54+'Schedule 3C_Income_Western'!CT54+'Schedule 3D_Income_The Cape'!CT54</f>
        <v>15735298.183498025</v>
      </c>
      <c r="CU54" s="544">
        <f>'Schedule 3B_Income_Eastern'!CU54+'Schedule 3C_Income_Western'!CU54+'Schedule 3D_Income_The Cape'!CU54</f>
        <v>16500274.709553935</v>
      </c>
      <c r="CV54" s="544">
        <f>'Schedule 3B_Income_Eastern'!CV54+'Schedule 3C_Income_Western'!CV54+'Schedule 3D_Income_The Cape'!CV54</f>
        <v>17122346.088288929</v>
      </c>
      <c r="CW54" s="372">
        <f t="shared" si="15"/>
        <v>64322522.036569834</v>
      </c>
    </row>
    <row r="55" spans="1:101" ht="15.75" customHeight="1">
      <c r="A55" s="79" t="s">
        <v>247</v>
      </c>
      <c r="B55" s="210">
        <v>32</v>
      </c>
      <c r="C55" s="544">
        <f>'Schedule 3B_Income_Eastern'!C55+'Schedule 3C_Income_Western'!C55+'Schedule 3D_Income_The Cape'!C55</f>
        <v>689673.89637787873</v>
      </c>
      <c r="D55" s="544">
        <f>'Schedule 3B_Income_Eastern'!D55+'Schedule 3C_Income_Western'!D55+'Schedule 3D_Income_The Cape'!D55</f>
        <v>588273.28001376707</v>
      </c>
      <c r="E55" s="544">
        <f>'Schedule 3B_Income_Eastern'!E55+'Schedule 3C_Income_Western'!E55+'Schedule 3D_Income_The Cape'!E55</f>
        <v>440094.57103981561</v>
      </c>
      <c r="F55" s="544">
        <f>'Schedule 3B_Income_Eastern'!F55+'Schedule 3C_Income_Western'!F55+'Schedule 3D_Income_The Cape'!F55</f>
        <v>321919.7800796642</v>
      </c>
      <c r="G55" s="544">
        <f>'Schedule 3B_Income_Eastern'!G55+'Schedule 3C_Income_Western'!G55+'Schedule 3D_Income_The Cape'!G55</f>
        <v>2039961.5275111254</v>
      </c>
      <c r="H55" s="544">
        <f>'Schedule 3B_Income_Eastern'!H55+'Schedule 3C_Income_Western'!H55+'Schedule 3D_Income_The Cape'!H55</f>
        <v>310314.53751521825</v>
      </c>
      <c r="I55" s="544">
        <f>'Schedule 3B_Income_Eastern'!I55+'Schedule 3C_Income_Western'!I55+'Schedule 3D_Income_The Cape'!I55</f>
        <v>247155.71200735355</v>
      </c>
      <c r="J55" s="544">
        <f>'Schedule 3B_Income_Eastern'!J55+'Schedule 3C_Income_Western'!J55+'Schedule 3D_Income_The Cape'!J55</f>
        <v>210385.4761897265</v>
      </c>
      <c r="K55" s="544">
        <f>'Schedule 3B_Income_Eastern'!K55+'Schedule 3C_Income_Western'!K55+'Schedule 3D_Income_The Cape'!K55</f>
        <v>161541.52976000047</v>
      </c>
      <c r="L55" s="544">
        <f>'Schedule 3B_Income_Eastern'!L55+'Schedule 3C_Income_Western'!L55+'Schedule 3D_Income_The Cape'!L55</f>
        <v>929397.25547229894</v>
      </c>
      <c r="M55" s="544">
        <f>'Schedule 3B_Income_Eastern'!M55+'Schedule 3C_Income_Western'!M55+'Schedule 3D_Income_The Cape'!M55</f>
        <v>2969358.7829834241</v>
      </c>
      <c r="N55" s="210">
        <v>32</v>
      </c>
      <c r="O55" s="544">
        <f>'Schedule 3B_Income_Eastern'!O55+'Schedule 3C_Income_Western'!O55+'Schedule 3D_Income_The Cape'!O55</f>
        <v>720342.00439781626</v>
      </c>
      <c r="P55" s="544">
        <f>'Schedule 3B_Income_Eastern'!P55+'Schedule 3C_Income_Western'!P55+'Schedule 3D_Income_The Cape'!P55</f>
        <v>720739.73433101771</v>
      </c>
      <c r="Q55" s="544">
        <f>'Schedule 3B_Income_Eastern'!Q55+'Schedule 3C_Income_Western'!Q55+'Schedule 3D_Income_The Cape'!Q55</f>
        <v>694119.34278823331</v>
      </c>
      <c r="R55" s="544">
        <f>'Schedule 3B_Income_Eastern'!R55+'Schedule 3C_Income_Western'!R55+'Schedule 3D_Income_The Cape'!R55</f>
        <v>657347.12794453837</v>
      </c>
      <c r="S55" s="544">
        <f>'Schedule 3B_Income_Eastern'!S55+'Schedule 3C_Income_Western'!S55+'Schedule 3D_Income_The Cape'!S55</f>
        <v>2792548.2094616061</v>
      </c>
      <c r="T55" s="544">
        <f>'Schedule 3B_Income_Eastern'!T55+'Schedule 3C_Income_Western'!T55+'Schedule 3D_Income_The Cape'!T55</f>
        <v>274653.6789929482</v>
      </c>
      <c r="U55" s="544">
        <f>'Schedule 3B_Income_Eastern'!U55+'Schedule 3C_Income_Western'!U55+'Schedule 3D_Income_The Cape'!U55</f>
        <v>273685.28984274057</v>
      </c>
      <c r="V55" s="544">
        <f>'Schedule 3B_Income_Eastern'!V55+'Schedule 3C_Income_Western'!V55+'Schedule 3D_Income_The Cape'!V55</f>
        <v>322705.01163389767</v>
      </c>
      <c r="W55" s="544">
        <f>'Schedule 3B_Income_Eastern'!W55+'Schedule 3C_Income_Western'!W55+'Schedule 3D_Income_The Cape'!W55</f>
        <v>317067.4380307534</v>
      </c>
      <c r="X55" s="544">
        <f>'Schedule 3B_Income_Eastern'!X55+'Schedule 3C_Income_Western'!X55+'Schedule 3D_Income_The Cape'!X55</f>
        <v>1188111.4185003398</v>
      </c>
      <c r="Y55" s="544">
        <f>'Schedule 3B_Income_Eastern'!Y55+'Schedule 3C_Income_Western'!Y55+'Schedule 3D_Income_The Cape'!Y55</f>
        <v>3980659.6279619457</v>
      </c>
      <c r="Z55" s="210">
        <v>32</v>
      </c>
      <c r="AA55" s="544">
        <f>'Schedule 3B_Income_Eastern'!AA55+'Schedule 3C_Income_Western'!AA55+'Schedule 3D_Income_The Cape'!AA55</f>
        <v>247116.33145631966</v>
      </c>
      <c r="AB55" s="544">
        <f>'Schedule 3B_Income_Eastern'!AB55+'Schedule 3C_Income_Western'!AB55+'Schedule 3D_Income_The Cape'!AB55</f>
        <v>241889.9860414227</v>
      </c>
      <c r="AC55" s="544">
        <f>'Schedule 3B_Income_Eastern'!AC55+'Schedule 3C_Income_Western'!AC55+'Schedule 3D_Income_The Cape'!AC55</f>
        <v>256022.39472301144</v>
      </c>
      <c r="AD55" s="544">
        <f>'Schedule 3B_Income_Eastern'!AD55+'Schedule 3C_Income_Western'!AD55+'Schedule 3D_Income_The Cape'!AD55</f>
        <v>255057.64399717539</v>
      </c>
      <c r="AE55" s="544">
        <f>'Schedule 3B_Income_Eastern'!AE55+'Schedule 3C_Income_Western'!AE55+'Schedule 3D_Income_The Cape'!AE55</f>
        <v>1000086.3562179293</v>
      </c>
      <c r="AF55" s="544">
        <f>'Schedule 3B_Income_Eastern'!AF55+'Schedule 3C_Income_Western'!AF55+'Schedule 3D_Income_The Cape'!AF55</f>
        <v>117722.10982801096</v>
      </c>
      <c r="AG55" s="544">
        <f>'Schedule 3B_Income_Eastern'!AG55+'Schedule 3C_Income_Western'!AG55+'Schedule 3D_Income_The Cape'!AG55</f>
        <v>139326.34695061436</v>
      </c>
      <c r="AH55" s="544">
        <f>'Schedule 3B_Income_Eastern'!AH55+'Schedule 3C_Income_Western'!AH55+'Schedule 3D_Income_The Cape'!AH55</f>
        <v>151946.17318907997</v>
      </c>
      <c r="AI55" s="544">
        <f>'Schedule 3B_Income_Eastern'!AI55+'Schedule 3C_Income_Western'!AI55+'Schedule 3D_Income_The Cape'!AI55</f>
        <v>173415.72705390753</v>
      </c>
      <c r="AJ55" s="544">
        <f>'Schedule 3B_Income_Eastern'!AJ55+'Schedule 3C_Income_Western'!AJ55+'Schedule 3D_Income_The Cape'!AJ55</f>
        <v>582410.35702161281</v>
      </c>
      <c r="AK55" s="544">
        <f>'Schedule 3B_Income_Eastern'!AK55+'Schedule 3C_Income_Western'!AK55+'Schedule 3D_Income_The Cape'!AK55</f>
        <v>1582496.7132395422</v>
      </c>
      <c r="AL55" s="210">
        <v>32</v>
      </c>
      <c r="AM55" s="544">
        <f>'Schedule 3B_Income_Eastern'!AM55+'Schedule 3C_Income_Western'!AM55+'Schedule 3D_Income_The Cape'!AM55</f>
        <v>8075069.3881696062</v>
      </c>
      <c r="AN55" s="544">
        <f>'Schedule 3B_Income_Eastern'!AN55+'Schedule 3C_Income_Western'!AN55+'Schedule 3D_Income_The Cape'!AN55</f>
        <v>8304905.1503719594</v>
      </c>
      <c r="AO55" s="544">
        <f>'Schedule 3B_Income_Eastern'!AO55+'Schedule 3C_Income_Western'!AO55+'Schedule 3D_Income_The Cape'!AO55</f>
        <v>8203696.2728596274</v>
      </c>
      <c r="AP55" s="544">
        <f>'Schedule 3B_Income_Eastern'!AP55+'Schedule 3C_Income_Western'!AP55+'Schedule 3D_Income_The Cape'!AP55</f>
        <v>8291508.3555306429</v>
      </c>
      <c r="AQ55" s="544">
        <f>'Schedule 3B_Income_Eastern'!AQ55+'Schedule 3C_Income_Western'!AQ55+'Schedule 3D_Income_The Cape'!AQ55</f>
        <v>32875179.166931838</v>
      </c>
      <c r="AR55" s="544">
        <f>'Schedule 3B_Income_Eastern'!AR55+'Schedule 3C_Income_Western'!AR55+'Schedule 3D_Income_The Cape'!AR55</f>
        <v>2416415.9594889637</v>
      </c>
      <c r="AS55" s="544">
        <f>'Schedule 3B_Income_Eastern'!AS55+'Schedule 3C_Income_Western'!AS55+'Schedule 3D_Income_The Cape'!AS55</f>
        <v>2528048.6103418139</v>
      </c>
      <c r="AT55" s="544">
        <f>'Schedule 3B_Income_Eastern'!AT55+'Schedule 3C_Income_Western'!AT55+'Schedule 3D_Income_The Cape'!AT55</f>
        <v>2969699.6010993044</v>
      </c>
      <c r="AU55" s="544">
        <f>'Schedule 3B_Income_Eastern'!AU55+'Schedule 3C_Income_Western'!AU55+'Schedule 3D_Income_The Cape'!AU55</f>
        <v>3004525.2855298021</v>
      </c>
      <c r="AV55" s="544">
        <f>'Schedule 3B_Income_Eastern'!AV55+'Schedule 3C_Income_Western'!AV55+'Schedule 3D_Income_The Cape'!AV55</f>
        <v>10918689.456459884</v>
      </c>
      <c r="AW55" s="544">
        <f>'Schedule 3B_Income_Eastern'!AW55+'Schedule 3C_Income_Western'!AW55+'Schedule 3D_Income_The Cape'!AW55</f>
        <v>43793868.623391718</v>
      </c>
      <c r="AX55" s="210">
        <v>32</v>
      </c>
      <c r="AY55" s="544">
        <f>'Schedule 3B_Income_Eastern'!AY55+'Schedule 3C_Income_Western'!AY55+'Schedule 3D_Income_The Cape'!AY55</f>
        <v>226533.76683973407</v>
      </c>
      <c r="AZ55" s="544">
        <f>'Schedule 3B_Income_Eastern'!AZ55+'Schedule 3C_Income_Western'!AZ55+'Schedule 3D_Income_The Cape'!AZ55</f>
        <v>266773.16129057319</v>
      </c>
      <c r="BA55" s="544">
        <f>'Schedule 3B_Income_Eastern'!BA55+'Schedule 3C_Income_Western'!BA55+'Schedule 3D_Income_The Cape'!BA55</f>
        <v>290123.17290818674</v>
      </c>
      <c r="BB55" s="544">
        <f>'Schedule 3B_Income_Eastern'!BB55+'Schedule 3C_Income_Western'!BB55+'Schedule 3D_Income_The Cape'!BB55</f>
        <v>269989.88565060491</v>
      </c>
      <c r="BC55" s="544">
        <f>'Schedule 3B_Income_Eastern'!BC55+'Schedule 3C_Income_Western'!BC55+'Schedule 3D_Income_The Cape'!BC55</f>
        <v>1053419.9866890991</v>
      </c>
      <c r="BD55" s="544">
        <f>'Schedule 3B_Income_Eastern'!BD55+'Schedule 3C_Income_Western'!BD55+'Schedule 3D_Income_The Cape'!BD55</f>
        <v>68947.976274812696</v>
      </c>
      <c r="BE55" s="544">
        <f>'Schedule 3B_Income_Eastern'!BE55+'Schedule 3C_Income_Western'!BE55+'Schedule 3D_Income_The Cape'!BE55</f>
        <v>73605.896646212917</v>
      </c>
      <c r="BF55" s="544">
        <f>'Schedule 3B_Income_Eastern'!BF55+'Schedule 3C_Income_Western'!BF55+'Schedule 3D_Income_The Cape'!BF55</f>
        <v>69674.342826300854</v>
      </c>
      <c r="BG55" s="544">
        <f>'Schedule 3B_Income_Eastern'!BG55+'Schedule 3C_Income_Western'!BG55+'Schedule 3D_Income_The Cape'!BG55</f>
        <v>78776.357668219396</v>
      </c>
      <c r="BH55" s="544">
        <f>'Schedule 3B_Income_Eastern'!BH55+'Schedule 3C_Income_Western'!BH55+'Schedule 3D_Income_The Cape'!BH55</f>
        <v>291004.5734155458</v>
      </c>
      <c r="BI55" s="544">
        <f>'Schedule 3B_Income_Eastern'!BI55+'Schedule 3C_Income_Western'!BI55+'Schedule 3D_Income_The Cape'!BI55</f>
        <v>1344424.5601046446</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203114.03747312102</v>
      </c>
      <c r="BX55" s="544">
        <f>'Schedule 3B_Income_Eastern'!BX55+'Schedule 3C_Income_Western'!BX55+'Schedule 3D_Income_The Cape'!BX55</f>
        <v>175478.78804075511</v>
      </c>
      <c r="BY55" s="544">
        <f>'Schedule 3B_Income_Eastern'!BY55+'Schedule 3C_Income_Western'!BY55+'Schedule 3D_Income_The Cape'!BY55</f>
        <v>243738.19300822815</v>
      </c>
      <c r="BZ55" s="544">
        <f>'Schedule 3B_Income_Eastern'!BZ55+'Schedule 3C_Income_Western'!BZ55+'Schedule 3D_Income_The Cape'!BZ55</f>
        <v>226788.28324161551</v>
      </c>
      <c r="CA55" s="544">
        <f>'Schedule 3B_Income_Eastern'!CA55+'Schedule 3C_Income_Western'!CA55+'Schedule 3D_Income_The Cape'!CA55</f>
        <v>849119.30176371976</v>
      </c>
      <c r="CB55" s="544">
        <f>'Schedule 3B_Income_Eastern'!CB55+'Schedule 3C_Income_Western'!CB55+'Schedule 3D_Income_The Cape'!CB55</f>
        <v>135351.92131217488</v>
      </c>
      <c r="CC55" s="544">
        <f>'Schedule 3B_Income_Eastern'!CC55+'Schedule 3C_Income_Western'!CC55+'Schedule 3D_Income_The Cape'!CC55</f>
        <v>172529.04552845884</v>
      </c>
      <c r="CD55" s="544">
        <f>'Schedule 3B_Income_Eastern'!CD55+'Schedule 3C_Income_Western'!CD55+'Schedule 3D_Income_The Cape'!CD55</f>
        <v>167311.45871182109</v>
      </c>
      <c r="CE55" s="544">
        <f>'Schedule 3B_Income_Eastern'!CE55+'Schedule 3C_Income_Western'!CE55+'Schedule 3D_Income_The Cape'!CE55</f>
        <v>132465.69749174663</v>
      </c>
      <c r="CF55" s="544">
        <f>'Schedule 3B_Income_Eastern'!CF55+'Schedule 3C_Income_Western'!CF55+'Schedule 3D_Income_The Cape'!CF55</f>
        <v>607658.12304420141</v>
      </c>
      <c r="CG55" s="544">
        <f>'Schedule 3B_Income_Eastern'!CG55+'Schedule 3C_Income_Western'!CG55+'Schedule 3D_Income_The Cape'!CG55</f>
        <v>1456777.4248079215</v>
      </c>
      <c r="CH55" s="210">
        <v>32</v>
      </c>
      <c r="CI55" s="544">
        <f>'Schedule 3B_Income_Eastern'!CI55+'Schedule 3C_Income_Western'!CI55+'Schedule 3D_Income_The Cape'!CI55</f>
        <v>10161849.424714476</v>
      </c>
      <c r="CJ55" s="544">
        <f>'Schedule 3B_Income_Eastern'!CJ55+'Schedule 3C_Income_Western'!CJ55+'Schedule 3D_Income_The Cape'!CJ55</f>
        <v>10298060.100089496</v>
      </c>
      <c r="CK55" s="544">
        <f>'Schedule 3B_Income_Eastern'!CK55+'Schedule 3C_Income_Western'!CK55+'Schedule 3D_Income_The Cape'!CK55</f>
        <v>10127793.947327103</v>
      </c>
      <c r="CL55" s="544">
        <f>'Schedule 3B_Income_Eastern'!CL55+'Schedule 3C_Income_Western'!CL55+'Schedule 3D_Income_The Cape'!CL55</f>
        <v>10022611.076444242</v>
      </c>
      <c r="CM55" s="372">
        <f t="shared" si="13"/>
        <v>40610314.548575319</v>
      </c>
      <c r="CN55" s="544">
        <f>'Schedule 3B_Income_Eastern'!CN55+'Schedule 3C_Income_Western'!CN55+'Schedule 3D_Income_The Cape'!CN55</f>
        <v>3323406.1834121286</v>
      </c>
      <c r="CO55" s="544">
        <f>'Schedule 3B_Income_Eastern'!CO55+'Schedule 3C_Income_Western'!CO55+'Schedule 3D_Income_The Cape'!CO55</f>
        <v>3434350.9013171936</v>
      </c>
      <c r="CP55" s="544">
        <f>'Schedule 3B_Income_Eastern'!CP55+'Schedule 3C_Income_Western'!CP55+'Schedule 3D_Income_The Cape'!CP55</f>
        <v>3891722.0636501308</v>
      </c>
      <c r="CQ55" s="544">
        <f>'Schedule 3B_Income_Eastern'!CQ55+'Schedule 3C_Income_Western'!CQ55+'Schedule 3D_Income_The Cape'!CQ55</f>
        <v>3867792.0355344294</v>
      </c>
      <c r="CR55" s="372">
        <f t="shared" si="14"/>
        <v>14517271.183913883</v>
      </c>
      <c r="CS55" s="544">
        <f>'Schedule 3B_Income_Eastern'!CS55+'Schedule 3C_Income_Western'!CS55+'Schedule 3D_Income_The Cape'!CS55</f>
        <v>13485255.608126605</v>
      </c>
      <c r="CT55" s="544">
        <f>'Schedule 3B_Income_Eastern'!CT55+'Schedule 3C_Income_Western'!CT55+'Schedule 3D_Income_The Cape'!CT55</f>
        <v>13732411.00140669</v>
      </c>
      <c r="CU55" s="544">
        <f>'Schedule 3B_Income_Eastern'!CU55+'Schedule 3C_Income_Western'!CU55+'Schedule 3D_Income_The Cape'!CU55</f>
        <v>14019516.010977233</v>
      </c>
      <c r="CV55" s="544">
        <f>'Schedule 3B_Income_Eastern'!CV55+'Schedule 3C_Income_Western'!CV55+'Schedule 3D_Income_The Cape'!CV55</f>
        <v>13890403.111978671</v>
      </c>
      <c r="CW55" s="372">
        <f t="shared" si="15"/>
        <v>55127585.732489198</v>
      </c>
    </row>
    <row r="56" spans="1:101" ht="15.75" customHeight="1">
      <c r="A56" s="79" t="s">
        <v>248</v>
      </c>
      <c r="B56" s="210">
        <v>33</v>
      </c>
      <c r="C56" s="544">
        <f>'Schedule 3B_Income_Eastern'!C56+'Schedule 3C_Income_Western'!C56+'Schedule 3D_Income_The Cape'!C56</f>
        <v>124328.83133290609</v>
      </c>
      <c r="D56" s="544">
        <f>'Schedule 3B_Income_Eastern'!D56+'Schedule 3C_Income_Western'!D56+'Schedule 3D_Income_The Cape'!D56</f>
        <v>73542.042973089148</v>
      </c>
      <c r="E56" s="544">
        <f>'Schedule 3B_Income_Eastern'!E56+'Schedule 3C_Income_Western'!E56+'Schedule 3D_Income_The Cape'!E56</f>
        <v>70107.227165909979</v>
      </c>
      <c r="F56" s="544">
        <f>'Schedule 3B_Income_Eastern'!F56+'Schedule 3C_Income_Western'!F56+'Schedule 3D_Income_The Cape'!F56</f>
        <v>47119.115389416678</v>
      </c>
      <c r="G56" s="544">
        <f>'Schedule 3B_Income_Eastern'!G56+'Schedule 3C_Income_Western'!G56+'Schedule 3D_Income_The Cape'!G56</f>
        <v>315097.21686132194</v>
      </c>
      <c r="H56" s="544">
        <f>'Schedule 3B_Income_Eastern'!H56+'Schedule 3C_Income_Western'!H56+'Schedule 3D_Income_The Cape'!H56</f>
        <v>296568.48909813853</v>
      </c>
      <c r="I56" s="544">
        <f>'Schedule 3B_Income_Eastern'!I56+'Schedule 3C_Income_Western'!I56+'Schedule 3D_Income_The Cape'!I56</f>
        <v>213269.34168808453</v>
      </c>
      <c r="J56" s="544">
        <f>'Schedule 3B_Income_Eastern'!J56+'Schedule 3C_Income_Western'!J56+'Schedule 3D_Income_The Cape'!J56</f>
        <v>267005.56463587517</v>
      </c>
      <c r="K56" s="544">
        <f>'Schedule 3B_Income_Eastern'!K56+'Schedule 3C_Income_Western'!K56+'Schedule 3D_Income_The Cape'!K56</f>
        <v>227409.72428053038</v>
      </c>
      <c r="L56" s="544">
        <f>'Schedule 3B_Income_Eastern'!L56+'Schedule 3C_Income_Western'!L56+'Schedule 3D_Income_The Cape'!L56</f>
        <v>1004253.1197026286</v>
      </c>
      <c r="M56" s="544">
        <f>'Schedule 3B_Income_Eastern'!M56+'Schedule 3C_Income_Western'!M56+'Schedule 3D_Income_The Cape'!M56</f>
        <v>1319350.3365639506</v>
      </c>
      <c r="N56" s="210">
        <v>33</v>
      </c>
      <c r="O56" s="544">
        <f>'Schedule 3B_Income_Eastern'!O56+'Schedule 3C_Income_Western'!O56+'Schedule 3D_Income_The Cape'!O56</f>
        <v>95673.174190514852</v>
      </c>
      <c r="P56" s="544">
        <f>'Schedule 3B_Income_Eastern'!P56+'Schedule 3C_Income_Western'!P56+'Schedule 3D_Income_The Cape'!P56</f>
        <v>75266.439529705021</v>
      </c>
      <c r="Q56" s="544">
        <f>'Schedule 3B_Income_Eastern'!Q56+'Schedule 3C_Income_Western'!Q56+'Schedule 3D_Income_The Cape'!Q56</f>
        <v>72560.06064280853</v>
      </c>
      <c r="R56" s="544">
        <f>'Schedule 3B_Income_Eastern'!R56+'Schedule 3C_Income_Western'!R56+'Schedule 3D_Income_The Cape'!R56</f>
        <v>70296.528096912632</v>
      </c>
      <c r="S56" s="544">
        <f>'Schedule 3B_Income_Eastern'!S56+'Schedule 3C_Income_Western'!S56+'Schedule 3D_Income_The Cape'!S56</f>
        <v>313796.20245994104</v>
      </c>
      <c r="T56" s="544">
        <f>'Schedule 3B_Income_Eastern'!T56+'Schedule 3C_Income_Western'!T56+'Schedule 3D_Income_The Cape'!T56</f>
        <v>174544.32762054878</v>
      </c>
      <c r="U56" s="544">
        <f>'Schedule 3B_Income_Eastern'!U56+'Schedule 3C_Income_Western'!U56+'Schedule 3D_Income_The Cape'!U56</f>
        <v>222175.18520047422</v>
      </c>
      <c r="V56" s="544">
        <f>'Schedule 3B_Income_Eastern'!V56+'Schedule 3C_Income_Western'!V56+'Schedule 3D_Income_The Cape'!V56</f>
        <v>206414.28841938736</v>
      </c>
      <c r="W56" s="544">
        <f>'Schedule 3B_Income_Eastern'!W56+'Schedule 3C_Income_Western'!W56+'Schedule 3D_Income_The Cape'!W56</f>
        <v>214608.65106020868</v>
      </c>
      <c r="X56" s="544">
        <f>'Schedule 3B_Income_Eastern'!X56+'Schedule 3C_Income_Western'!X56+'Schedule 3D_Income_The Cape'!X56</f>
        <v>817742.4523006191</v>
      </c>
      <c r="Y56" s="544">
        <f>'Schedule 3B_Income_Eastern'!Y56+'Schedule 3C_Income_Western'!Y56+'Schedule 3D_Income_The Cape'!Y56</f>
        <v>1131538.65476056</v>
      </c>
      <c r="Z56" s="210">
        <v>33</v>
      </c>
      <c r="AA56" s="544">
        <f>'Schedule 3B_Income_Eastern'!AA56+'Schedule 3C_Income_Western'!AA56+'Schedule 3D_Income_The Cape'!AA56</f>
        <v>13032.464054846156</v>
      </c>
      <c r="AB56" s="544">
        <f>'Schedule 3B_Income_Eastern'!AB56+'Schedule 3C_Income_Western'!AB56+'Schedule 3D_Income_The Cape'!AB56</f>
        <v>6954.0805356443489</v>
      </c>
      <c r="AC56" s="544">
        <f>'Schedule 3B_Income_Eastern'!AC56+'Schedule 3C_Income_Western'!AC56+'Schedule 3D_Income_The Cape'!AC56</f>
        <v>6810.1194824323411</v>
      </c>
      <c r="AD56" s="544">
        <f>'Schedule 3B_Income_Eastern'!AD56+'Schedule 3C_Income_Western'!AD56+'Schedule 3D_Income_The Cape'!AD56</f>
        <v>6508.774177536503</v>
      </c>
      <c r="AE56" s="544">
        <f>'Schedule 3B_Income_Eastern'!AE56+'Schedule 3C_Income_Western'!AE56+'Schedule 3D_Income_The Cape'!AE56</f>
        <v>33305.438250459345</v>
      </c>
      <c r="AF56" s="544">
        <f>'Schedule 3B_Income_Eastern'!AF56+'Schedule 3C_Income_Western'!AF56+'Schedule 3D_Income_The Cape'!AF56</f>
        <v>22719.567614164189</v>
      </c>
      <c r="AG56" s="544">
        <f>'Schedule 3B_Income_Eastern'!AG56+'Schedule 3C_Income_Western'!AG56+'Schedule 3D_Income_The Cape'!AG56</f>
        <v>16589.379788136524</v>
      </c>
      <c r="AH56" s="544">
        <f>'Schedule 3B_Income_Eastern'!AH56+'Schedule 3C_Income_Western'!AH56+'Schedule 3D_Income_The Cape'!AH56</f>
        <v>18928.475409052793</v>
      </c>
      <c r="AI56" s="544">
        <f>'Schedule 3B_Income_Eastern'!AI56+'Schedule 3C_Income_Western'!AI56+'Schedule 3D_Income_The Cape'!AI56</f>
        <v>35700.45301224487</v>
      </c>
      <c r="AJ56" s="544">
        <f>'Schedule 3B_Income_Eastern'!AJ56+'Schedule 3C_Income_Western'!AJ56+'Schedule 3D_Income_The Cape'!AJ56</f>
        <v>93937.875823598384</v>
      </c>
      <c r="AK56" s="544">
        <f>'Schedule 3B_Income_Eastern'!AK56+'Schedule 3C_Income_Western'!AK56+'Schedule 3D_Income_The Cape'!AK56</f>
        <v>127243.31407405772</v>
      </c>
      <c r="AL56" s="210">
        <v>33</v>
      </c>
      <c r="AM56" s="544">
        <f>'Schedule 3B_Income_Eastern'!AM56+'Schedule 3C_Income_Western'!AM56+'Schedule 3D_Income_The Cape'!AM56</f>
        <v>1443453.462409188</v>
      </c>
      <c r="AN56" s="544">
        <f>'Schedule 3B_Income_Eastern'!AN56+'Schedule 3C_Income_Western'!AN56+'Schedule 3D_Income_The Cape'!AN56</f>
        <v>1298895.1562831674</v>
      </c>
      <c r="AO56" s="544">
        <f>'Schedule 3B_Income_Eastern'!AO56+'Schedule 3C_Income_Western'!AO56+'Schedule 3D_Income_The Cape'!AO56</f>
        <v>1254304.933490335</v>
      </c>
      <c r="AP56" s="544">
        <f>'Schedule 3B_Income_Eastern'!AP56+'Schedule 3C_Income_Western'!AP56+'Schedule 3D_Income_The Cape'!AP56</f>
        <v>1245054.15254463</v>
      </c>
      <c r="AQ56" s="544">
        <f>'Schedule 3B_Income_Eastern'!AQ56+'Schedule 3C_Income_Western'!AQ56+'Schedule 3D_Income_The Cape'!AQ56</f>
        <v>5241707.70472732</v>
      </c>
      <c r="AR56" s="544">
        <f>'Schedule 3B_Income_Eastern'!AR56+'Schedule 3C_Income_Western'!AR56+'Schedule 3D_Income_The Cape'!AR56</f>
        <v>2836090.7732337252</v>
      </c>
      <c r="AS56" s="544">
        <f>'Schedule 3B_Income_Eastern'!AS56+'Schedule 3C_Income_Western'!AS56+'Schedule 3D_Income_The Cape'!AS56</f>
        <v>3255946.2610029117</v>
      </c>
      <c r="AT56" s="544">
        <f>'Schedule 3B_Income_Eastern'!AT56+'Schedule 3C_Income_Western'!AT56+'Schedule 3D_Income_The Cape'!AT56</f>
        <v>3252582.9238188309</v>
      </c>
      <c r="AU56" s="544">
        <f>'Schedule 3B_Income_Eastern'!AU56+'Schedule 3C_Income_Western'!AU56+'Schedule 3D_Income_The Cape'!AU56</f>
        <v>3241936.2709009568</v>
      </c>
      <c r="AV56" s="544">
        <f>'Schedule 3B_Income_Eastern'!AV56+'Schedule 3C_Income_Western'!AV56+'Schedule 3D_Income_The Cape'!AV56</f>
        <v>12586556.228956424</v>
      </c>
      <c r="AW56" s="544">
        <f>'Schedule 3B_Income_Eastern'!AW56+'Schedule 3C_Income_Western'!AW56+'Schedule 3D_Income_The Cape'!AW56</f>
        <v>17828263.933683746</v>
      </c>
      <c r="AX56" s="210">
        <v>33</v>
      </c>
      <c r="AY56" s="544">
        <f>'Schedule 3B_Income_Eastern'!AY56+'Schedule 3C_Income_Western'!AY56+'Schedule 3D_Income_The Cape'!AY56</f>
        <v>184063.15391844866</v>
      </c>
      <c r="AZ56" s="544">
        <f>'Schedule 3B_Income_Eastern'!AZ56+'Schedule 3C_Income_Western'!AZ56+'Schedule 3D_Income_The Cape'!AZ56</f>
        <v>164817.59613385869</v>
      </c>
      <c r="BA56" s="544">
        <f>'Schedule 3B_Income_Eastern'!BA56+'Schedule 3C_Income_Western'!BA56+'Schedule 3D_Income_The Cape'!BA56</f>
        <v>193497.81951589536</v>
      </c>
      <c r="BB56" s="544">
        <f>'Schedule 3B_Income_Eastern'!BB56+'Schedule 3C_Income_Western'!BB56+'Schedule 3D_Income_The Cape'!BB56</f>
        <v>198297.33973583247</v>
      </c>
      <c r="BC56" s="544">
        <f>'Schedule 3B_Income_Eastern'!BC56+'Schedule 3C_Income_Western'!BC56+'Schedule 3D_Income_The Cape'!BC56</f>
        <v>740675.90930403525</v>
      </c>
      <c r="BD56" s="544">
        <f>'Schedule 3B_Income_Eastern'!BD56+'Schedule 3C_Income_Western'!BD56+'Schedule 3D_Income_The Cape'!BD56</f>
        <v>471902.22759875446</v>
      </c>
      <c r="BE56" s="544">
        <f>'Schedule 3B_Income_Eastern'!BE56+'Schedule 3C_Income_Western'!BE56+'Schedule 3D_Income_The Cape'!BE56</f>
        <v>461251.53208659927</v>
      </c>
      <c r="BF56" s="544">
        <f>'Schedule 3B_Income_Eastern'!BF56+'Schedule 3C_Income_Western'!BF56+'Schedule 3D_Income_The Cape'!BF56</f>
        <v>646588.67152137193</v>
      </c>
      <c r="BG56" s="544">
        <f>'Schedule 3B_Income_Eastern'!BG56+'Schedule 3C_Income_Western'!BG56+'Schedule 3D_Income_The Cape'!BG56</f>
        <v>749719.41989226628</v>
      </c>
      <c r="BH56" s="544">
        <f>'Schedule 3B_Income_Eastern'!BH56+'Schedule 3C_Income_Western'!BH56+'Schedule 3D_Income_The Cape'!BH56</f>
        <v>2329461.8510989919</v>
      </c>
      <c r="BI56" s="544">
        <f>'Schedule 3B_Income_Eastern'!BI56+'Schedule 3C_Income_Western'!BI56+'Schedule 3D_Income_The Cape'!BI56</f>
        <v>3070137.7604030268</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18252.764035813707</v>
      </c>
      <c r="BX56" s="544">
        <f>'Schedule 3B_Income_Eastern'!BX56+'Schedule 3C_Income_Western'!BX56+'Schedule 3D_Income_The Cape'!BX56</f>
        <v>19341.917578502304</v>
      </c>
      <c r="BY56" s="544">
        <f>'Schedule 3B_Income_Eastern'!BY56+'Schedule 3C_Income_Western'!BY56+'Schedule 3D_Income_The Cape'!BY56</f>
        <v>20685.637362396101</v>
      </c>
      <c r="BZ56" s="544">
        <f>'Schedule 3B_Income_Eastern'!BZ56+'Schedule 3C_Income_Western'!BZ56+'Schedule 3D_Income_The Cape'!BZ56</f>
        <v>13652.726601280661</v>
      </c>
      <c r="CA56" s="544">
        <f>'Schedule 3B_Income_Eastern'!CA56+'Schedule 3C_Income_Western'!CA56+'Schedule 3D_Income_The Cape'!CA56</f>
        <v>71933.045577992772</v>
      </c>
      <c r="CB56" s="544">
        <f>'Schedule 3B_Income_Eastern'!CB56+'Schedule 3C_Income_Western'!CB56+'Schedule 3D_Income_The Cape'!CB56</f>
        <v>57572.865327609281</v>
      </c>
      <c r="CC56" s="544">
        <f>'Schedule 3B_Income_Eastern'!CC56+'Schedule 3C_Income_Western'!CC56+'Schedule 3D_Income_The Cape'!CC56</f>
        <v>97161.431985113624</v>
      </c>
      <c r="CD56" s="544">
        <f>'Schedule 3B_Income_Eastern'!CD56+'Schedule 3C_Income_Western'!CD56+'Schedule 3D_Income_The Cape'!CD56</f>
        <v>129525.64553514034</v>
      </c>
      <c r="CE56" s="544">
        <f>'Schedule 3B_Income_Eastern'!CE56+'Schedule 3C_Income_Western'!CE56+'Schedule 3D_Income_The Cape'!CE56</f>
        <v>140041.4309293488</v>
      </c>
      <c r="CF56" s="544">
        <f>'Schedule 3B_Income_Eastern'!CF56+'Schedule 3C_Income_Western'!CF56+'Schedule 3D_Income_The Cape'!CF56</f>
        <v>424301.37377721205</v>
      </c>
      <c r="CG56" s="544">
        <f>'Schedule 3B_Income_Eastern'!CG56+'Schedule 3C_Income_Western'!CG56+'Schedule 3D_Income_The Cape'!CG56</f>
        <v>496234.41935520491</v>
      </c>
      <c r="CH56" s="210">
        <v>33</v>
      </c>
      <c r="CI56" s="544">
        <f>'Schedule 3B_Income_Eastern'!CI56+'Schedule 3C_Income_Western'!CI56+'Schedule 3D_Income_The Cape'!CI56</f>
        <v>1878803.8499417172</v>
      </c>
      <c r="CJ56" s="544">
        <f>'Schedule 3B_Income_Eastern'!CJ56+'Schedule 3C_Income_Western'!CJ56+'Schedule 3D_Income_The Cape'!CJ56</f>
        <v>1638817.233033967</v>
      </c>
      <c r="CK56" s="544">
        <f>'Schedule 3B_Income_Eastern'!CK56+'Schedule 3C_Income_Western'!CK56+'Schedule 3D_Income_The Cape'!CK56</f>
        <v>1617965.7976597773</v>
      </c>
      <c r="CL56" s="544">
        <f>'Schedule 3B_Income_Eastern'!CL56+'Schedule 3C_Income_Western'!CL56+'Schedule 3D_Income_The Cape'!CL56</f>
        <v>1580928.636545609</v>
      </c>
      <c r="CM56" s="372">
        <f t="shared" si="13"/>
        <v>6716515.5171810705</v>
      </c>
      <c r="CN56" s="544">
        <f>'Schedule 3B_Income_Eastern'!CN56+'Schedule 3C_Income_Western'!CN56+'Schedule 3D_Income_The Cape'!CN56</f>
        <v>3859398.2504929407</v>
      </c>
      <c r="CO56" s="544">
        <f>'Schedule 3B_Income_Eastern'!CO56+'Schedule 3C_Income_Western'!CO56+'Schedule 3D_Income_The Cape'!CO56</f>
        <v>4266393.1317513203</v>
      </c>
      <c r="CP56" s="544">
        <f>'Schedule 3B_Income_Eastern'!CP56+'Schedule 3C_Income_Western'!CP56+'Schedule 3D_Income_The Cape'!CP56</f>
        <v>4521045.5693396581</v>
      </c>
      <c r="CQ56" s="544">
        <f>'Schedule 3B_Income_Eastern'!CQ56+'Schedule 3C_Income_Western'!CQ56+'Schedule 3D_Income_The Cape'!CQ56</f>
        <v>4609415.9500755556</v>
      </c>
      <c r="CR56" s="372">
        <f t="shared" si="14"/>
        <v>17256252.901659474</v>
      </c>
      <c r="CS56" s="544">
        <f>'Schedule 3B_Income_Eastern'!CS56+'Schedule 3C_Income_Western'!CS56+'Schedule 3D_Income_The Cape'!CS56</f>
        <v>5738202.1004346572</v>
      </c>
      <c r="CT56" s="544">
        <f>'Schedule 3B_Income_Eastern'!CT56+'Schedule 3C_Income_Western'!CT56+'Schedule 3D_Income_The Cape'!CT56</f>
        <v>5905210.3647852866</v>
      </c>
      <c r="CU56" s="544">
        <f>'Schedule 3B_Income_Eastern'!CU56+'Schedule 3C_Income_Western'!CU56+'Schedule 3D_Income_The Cape'!CU56</f>
        <v>6139011.3669994362</v>
      </c>
      <c r="CV56" s="544">
        <f>'Schedule 3B_Income_Eastern'!CV56+'Schedule 3C_Income_Western'!CV56+'Schedule 3D_Income_The Cape'!CV56</f>
        <v>6190344.5866211643</v>
      </c>
      <c r="CW56" s="372">
        <f t="shared" si="15"/>
        <v>23972768.418840546</v>
      </c>
    </row>
    <row r="57" spans="1:101" ht="15.75" customHeight="1">
      <c r="A57" s="79" t="s">
        <v>249</v>
      </c>
      <c r="B57" s="210">
        <v>34</v>
      </c>
      <c r="C57" s="544">
        <f>'Schedule 3B_Income_Eastern'!C57+'Schedule 3C_Income_Western'!C57+'Schedule 3D_Income_The Cape'!C57</f>
        <v>0</v>
      </c>
      <c r="D57" s="544">
        <f>'Schedule 3B_Income_Eastern'!D57+'Schedule 3C_Income_Western'!D57+'Schedule 3D_Income_The Cape'!D57</f>
        <v>3.5170577007171442</v>
      </c>
      <c r="E57" s="544">
        <f>'Schedule 3B_Income_Eastern'!E57+'Schedule 3C_Income_Western'!E57+'Schedule 3D_Income_The Cape'!E57</f>
        <v>0</v>
      </c>
      <c r="F57" s="544">
        <f>'Schedule 3B_Income_Eastern'!F57+'Schedule 3C_Income_Western'!F57+'Schedule 3D_Income_The Cape'!F57</f>
        <v>0</v>
      </c>
      <c r="G57" s="544">
        <f>'Schedule 3B_Income_Eastern'!G57+'Schedule 3C_Income_Western'!G57+'Schedule 3D_Income_The Cape'!G57</f>
        <v>3.5170577007171442</v>
      </c>
      <c r="H57" s="544">
        <f>'Schedule 3B_Income_Eastern'!H57+'Schedule 3C_Income_Western'!H57+'Schedule 3D_Income_The Cape'!H57</f>
        <v>250.05121862552079</v>
      </c>
      <c r="I57" s="544">
        <f>'Schedule 3B_Income_Eastern'!I57+'Schedule 3C_Income_Western'!I57+'Schedule 3D_Income_The Cape'!I57</f>
        <v>30.380944350120647</v>
      </c>
      <c r="J57" s="544">
        <f>'Schedule 3B_Income_Eastern'!J57+'Schedule 3C_Income_Western'!J57+'Schedule 3D_Income_The Cape'!J57</f>
        <v>48.207932312628103</v>
      </c>
      <c r="K57" s="544">
        <f>'Schedule 3B_Income_Eastern'!K57+'Schedule 3C_Income_Western'!K57+'Schedule 3D_Income_The Cape'!K57</f>
        <v>162.80004430447889</v>
      </c>
      <c r="L57" s="544">
        <f>'Schedule 3B_Income_Eastern'!L57+'Schedule 3C_Income_Western'!L57+'Schedule 3D_Income_The Cape'!L57</f>
        <v>491.44013959274849</v>
      </c>
      <c r="M57" s="544">
        <f>'Schedule 3B_Income_Eastern'!M57+'Schedule 3C_Income_Western'!M57+'Schedule 3D_Income_The Cape'!M57</f>
        <v>494.95719729346564</v>
      </c>
      <c r="N57" s="210">
        <v>34</v>
      </c>
      <c r="O57" s="544">
        <f>'Schedule 3B_Income_Eastern'!O57+'Schedule 3C_Income_Western'!O57+'Schedule 3D_Income_The Cape'!O57</f>
        <v>0</v>
      </c>
      <c r="P57" s="544">
        <f>'Schedule 3B_Income_Eastern'!P57+'Schedule 3C_Income_Western'!P57+'Schedule 3D_Income_The Cape'!P57</f>
        <v>0</v>
      </c>
      <c r="Q57" s="544">
        <f>'Schedule 3B_Income_Eastern'!Q57+'Schedule 3C_Income_Western'!Q57+'Schedule 3D_Income_The Cape'!Q57</f>
        <v>0</v>
      </c>
      <c r="R57" s="544">
        <f>'Schedule 3B_Income_Eastern'!R57+'Schedule 3C_Income_Western'!R57+'Schedule 3D_Income_The Cape'!R57</f>
        <v>0</v>
      </c>
      <c r="S57" s="544">
        <f>'Schedule 3B_Income_Eastern'!S57+'Schedule 3C_Income_Western'!S57+'Schedule 3D_Income_The Cape'!S57</f>
        <v>0</v>
      </c>
      <c r="T57" s="544">
        <f>'Schedule 3B_Income_Eastern'!T57+'Schedule 3C_Income_Western'!T57+'Schedule 3D_Income_The Cape'!T57</f>
        <v>0</v>
      </c>
      <c r="U57" s="544">
        <f>'Schedule 3B_Income_Eastern'!U57+'Schedule 3C_Income_Western'!U57+'Schedule 3D_Income_The Cape'!U57</f>
        <v>0</v>
      </c>
      <c r="V57" s="544">
        <f>'Schedule 3B_Income_Eastern'!V57+'Schedule 3C_Income_Western'!V57+'Schedule 3D_Income_The Cape'!V57</f>
        <v>33.80390458499447</v>
      </c>
      <c r="W57" s="544">
        <f>'Schedule 3B_Income_Eastern'!W57+'Schedule 3C_Income_Western'!W57+'Schedule 3D_Income_The Cape'!W57</f>
        <v>52.14724535303445</v>
      </c>
      <c r="X57" s="544">
        <f>'Schedule 3B_Income_Eastern'!X57+'Schedule 3C_Income_Western'!X57+'Schedule 3D_Income_The Cape'!X57</f>
        <v>85.951149938028919</v>
      </c>
      <c r="Y57" s="544">
        <f>'Schedule 3B_Income_Eastern'!Y57+'Schedule 3C_Income_Western'!Y57+'Schedule 3D_Income_The Cape'!Y57</f>
        <v>85.951149938028919</v>
      </c>
      <c r="Z57" s="210">
        <v>34</v>
      </c>
      <c r="AA57" s="544">
        <f>'Schedule 3B_Income_Eastern'!AA57+'Schedule 3C_Income_Western'!AA57+'Schedule 3D_Income_The Cape'!AA57</f>
        <v>0</v>
      </c>
      <c r="AB57" s="544">
        <f>'Schedule 3B_Income_Eastern'!AB57+'Schedule 3C_Income_Western'!AB57+'Schedule 3D_Income_The Cape'!AB57</f>
        <v>0</v>
      </c>
      <c r="AC57" s="544">
        <f>'Schedule 3B_Income_Eastern'!AC57+'Schedule 3C_Income_Western'!AC57+'Schedule 3D_Income_The Cape'!AC57</f>
        <v>3.5109283091604992</v>
      </c>
      <c r="AD57" s="544">
        <f>'Schedule 3B_Income_Eastern'!AD57+'Schedule 3C_Income_Western'!AD57+'Schedule 3D_Income_The Cape'!AD57</f>
        <v>0</v>
      </c>
      <c r="AE57" s="544">
        <f>'Schedule 3B_Income_Eastern'!AE57+'Schedule 3C_Income_Western'!AE57+'Schedule 3D_Income_The Cape'!AE57</f>
        <v>3.5109283091604992</v>
      </c>
      <c r="AF57" s="544">
        <f>'Schedule 3B_Income_Eastern'!AF57+'Schedule 3C_Income_Western'!AF57+'Schedule 3D_Income_The Cape'!AF57</f>
        <v>0</v>
      </c>
      <c r="AG57" s="544">
        <f>'Schedule 3B_Income_Eastern'!AG57+'Schedule 3C_Income_Western'!AG57+'Schedule 3D_Income_The Cape'!AG57</f>
        <v>0</v>
      </c>
      <c r="AH57" s="544">
        <f>'Schedule 3B_Income_Eastern'!AH57+'Schedule 3C_Income_Western'!AH57+'Schedule 3D_Income_The Cape'!AH57</f>
        <v>14.033676277496312</v>
      </c>
      <c r="AI57" s="544">
        <f>'Schedule 3B_Income_Eastern'!AI57+'Schedule 3C_Income_Western'!AI57+'Schedule 3D_Income_The Cape'!AI57</f>
        <v>0</v>
      </c>
      <c r="AJ57" s="544">
        <f>'Schedule 3B_Income_Eastern'!AJ57+'Schedule 3C_Income_Western'!AJ57+'Schedule 3D_Income_The Cape'!AJ57</f>
        <v>14.033676277496312</v>
      </c>
      <c r="AK57" s="544">
        <f>'Schedule 3B_Income_Eastern'!AK57+'Schedule 3C_Income_Western'!AK57+'Schedule 3D_Income_The Cape'!AK57</f>
        <v>17.54460458665681</v>
      </c>
      <c r="AL57" s="210">
        <v>34</v>
      </c>
      <c r="AM57" s="544">
        <f>'Schedule 3B_Income_Eastern'!AM57+'Schedule 3C_Income_Western'!AM57+'Schedule 3D_Income_The Cape'!AM57</f>
        <v>44.4584643121052</v>
      </c>
      <c r="AN57" s="544">
        <f>'Schedule 3B_Income_Eastern'!AN57+'Schedule 3C_Income_Western'!AN57+'Schedule 3D_Income_The Cape'!AN57</f>
        <v>54.684788263912282</v>
      </c>
      <c r="AO57" s="544">
        <f>'Schedule 3B_Income_Eastern'!AO57+'Schedule 3C_Income_Western'!AO57+'Schedule 3D_Income_The Cape'!AO57</f>
        <v>4617.8995353357213</v>
      </c>
      <c r="AP57" s="544">
        <f>'Schedule 3B_Income_Eastern'!AP57+'Schedule 3C_Income_Western'!AP57+'Schedule 3D_Income_The Cape'!AP57</f>
        <v>17188.576549550082</v>
      </c>
      <c r="AQ57" s="544">
        <f>'Schedule 3B_Income_Eastern'!AQ57+'Schedule 3C_Income_Western'!AQ57+'Schedule 3D_Income_The Cape'!AQ57</f>
        <v>21905.61933746182</v>
      </c>
      <c r="AR57" s="544">
        <f>'Schedule 3B_Income_Eastern'!AR57+'Schedule 3C_Income_Western'!AR57+'Schedule 3D_Income_The Cape'!AR57</f>
        <v>1059.5249872883057</v>
      </c>
      <c r="AS57" s="544">
        <f>'Schedule 3B_Income_Eastern'!AS57+'Schedule 3C_Income_Western'!AS57+'Schedule 3D_Income_The Cape'!AS57</f>
        <v>326.88470460658669</v>
      </c>
      <c r="AT57" s="544">
        <f>'Schedule 3B_Income_Eastern'!AT57+'Schedule 3C_Income_Western'!AT57+'Schedule 3D_Income_The Cape'!AT57</f>
        <v>118.81403161906437</v>
      </c>
      <c r="AU57" s="544">
        <f>'Schedule 3B_Income_Eastern'!AU57+'Schedule 3C_Income_Western'!AU57+'Schedule 3D_Income_The Cape'!AU57</f>
        <v>520.89710984909846</v>
      </c>
      <c r="AV57" s="544">
        <f>'Schedule 3B_Income_Eastern'!AV57+'Schedule 3C_Income_Western'!AV57+'Schedule 3D_Income_The Cape'!AV57</f>
        <v>2026.1208333630552</v>
      </c>
      <c r="AW57" s="544">
        <f>'Schedule 3B_Income_Eastern'!AW57+'Schedule 3C_Income_Western'!AW57+'Schedule 3D_Income_The Cape'!AW57</f>
        <v>23931.740170824876</v>
      </c>
      <c r="AX57" s="210">
        <v>34</v>
      </c>
      <c r="AY57" s="544">
        <f>'Schedule 3B_Income_Eastern'!AY57+'Schedule 3C_Income_Western'!AY57+'Schedule 3D_Income_The Cape'!AY57</f>
        <v>0</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0</v>
      </c>
      <c r="BC57" s="544">
        <f>'Schedule 3B_Income_Eastern'!BC57+'Schedule 3C_Income_Western'!BC57+'Schedule 3D_Income_The Cape'!BC57</f>
        <v>0</v>
      </c>
      <c r="BD57" s="544">
        <f>'Schedule 3B_Income_Eastern'!BD57+'Schedule 3C_Income_Western'!BD57+'Schedule 3D_Income_The Cape'!BD57</f>
        <v>0</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17.597975800754469</v>
      </c>
      <c r="BH57" s="544">
        <f>'Schedule 3B_Income_Eastern'!BH57+'Schedule 3C_Income_Western'!BH57+'Schedule 3D_Income_The Cape'!BH57</f>
        <v>17.597975800754469</v>
      </c>
      <c r="BI57" s="544">
        <f>'Schedule 3B_Income_Eastern'!BI57+'Schedule 3C_Income_Western'!BI57+'Schedule 3D_Income_The Cape'!BI57</f>
        <v>17.597975800754469</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8260.6252555891133</v>
      </c>
      <c r="BX57" s="544">
        <f>'Schedule 3B_Income_Eastern'!BX57+'Schedule 3C_Income_Western'!BX57+'Schedule 3D_Income_The Cape'!BX57</f>
        <v>21113.73045434579</v>
      </c>
      <c r="BY57" s="544">
        <f>'Schedule 3B_Income_Eastern'!BY57+'Schedule 3C_Income_Western'!BY57+'Schedule 3D_Income_The Cape'!BY57</f>
        <v>25327.553975727496</v>
      </c>
      <c r="BZ57" s="544">
        <f>'Schedule 3B_Income_Eastern'!BZ57+'Schedule 3C_Income_Western'!BZ57+'Schedule 3D_Income_The Cape'!BZ57</f>
        <v>30827.973042413309</v>
      </c>
      <c r="CA57" s="544">
        <f>'Schedule 3B_Income_Eastern'!CA57+'Schedule 3C_Income_Western'!CA57+'Schedule 3D_Income_The Cape'!CA57</f>
        <v>85529.882728075725</v>
      </c>
      <c r="CB57" s="544">
        <f>'Schedule 3B_Income_Eastern'!CB57+'Schedule 3C_Income_Western'!CB57+'Schedule 3D_Income_The Cape'!CB57</f>
        <v>5849.1860891809738</v>
      </c>
      <c r="CC57" s="544">
        <f>'Schedule 3B_Income_Eastern'!CC57+'Schedule 3C_Income_Western'!CC57+'Schedule 3D_Income_The Cape'!CC57</f>
        <v>3922.3093072706338</v>
      </c>
      <c r="CD57" s="544">
        <f>'Schedule 3B_Income_Eastern'!CD57+'Schedule 3C_Income_Western'!CD57+'Schedule 3D_Income_The Cape'!CD57</f>
        <v>0</v>
      </c>
      <c r="CE57" s="544">
        <f>'Schedule 3B_Income_Eastern'!CE57+'Schedule 3C_Income_Western'!CE57+'Schedule 3D_Income_The Cape'!CE57</f>
        <v>0</v>
      </c>
      <c r="CF57" s="544">
        <f>'Schedule 3B_Income_Eastern'!CF57+'Schedule 3C_Income_Western'!CF57+'Schedule 3D_Income_The Cape'!CF57</f>
        <v>9771.495396451608</v>
      </c>
      <c r="CG57" s="544">
        <f>'Schedule 3B_Income_Eastern'!CG57+'Schedule 3C_Income_Western'!CG57+'Schedule 3D_Income_The Cape'!CG57</f>
        <v>95301.378124527328</v>
      </c>
      <c r="CH57" s="210">
        <v>34</v>
      </c>
      <c r="CI57" s="544">
        <f>'Schedule 3B_Income_Eastern'!CI57+'Schedule 3C_Income_Western'!CI57+'Schedule 3D_Income_The Cape'!CI57</f>
        <v>8305.0837199012185</v>
      </c>
      <c r="CJ57" s="544">
        <f>'Schedule 3B_Income_Eastern'!CJ57+'Schedule 3C_Income_Western'!CJ57+'Schedule 3D_Income_The Cape'!CJ57</f>
        <v>21171.932300310422</v>
      </c>
      <c r="CK57" s="544">
        <f>'Schedule 3B_Income_Eastern'!CK57+'Schedule 3C_Income_Western'!CK57+'Schedule 3D_Income_The Cape'!CK57</f>
        <v>29948.964439372379</v>
      </c>
      <c r="CL57" s="544">
        <f>'Schedule 3B_Income_Eastern'!CL57+'Schedule 3C_Income_Western'!CL57+'Schedule 3D_Income_The Cape'!CL57</f>
        <v>48016.54959196339</v>
      </c>
      <c r="CM57" s="372">
        <f t="shared" si="13"/>
        <v>107442.53005154741</v>
      </c>
      <c r="CN57" s="544">
        <f>'Schedule 3B_Income_Eastern'!CN57+'Schedule 3C_Income_Western'!CN57+'Schedule 3D_Income_The Cape'!CN57</f>
        <v>7158.7622950948007</v>
      </c>
      <c r="CO57" s="544">
        <f>'Schedule 3B_Income_Eastern'!CO57+'Schedule 3C_Income_Western'!CO57+'Schedule 3D_Income_The Cape'!CO57</f>
        <v>4279.5749562273413</v>
      </c>
      <c r="CP57" s="544">
        <f>'Schedule 3B_Income_Eastern'!CP57+'Schedule 3C_Income_Western'!CP57+'Schedule 3D_Income_The Cape'!CP57</f>
        <v>214.85954479418325</v>
      </c>
      <c r="CQ57" s="544">
        <f>'Schedule 3B_Income_Eastern'!CQ57+'Schedule 3C_Income_Western'!CQ57+'Schedule 3D_Income_The Cape'!CQ57</f>
        <v>753.44237530736632</v>
      </c>
      <c r="CR57" s="372">
        <f t="shared" si="14"/>
        <v>12406.639171423691</v>
      </c>
      <c r="CS57" s="544">
        <f>'Schedule 3B_Income_Eastern'!CS57+'Schedule 3C_Income_Western'!CS57+'Schedule 3D_Income_The Cape'!CS57</f>
        <v>15463.846014996019</v>
      </c>
      <c r="CT57" s="544">
        <f>'Schedule 3B_Income_Eastern'!CT57+'Schedule 3C_Income_Western'!CT57+'Schedule 3D_Income_The Cape'!CT57</f>
        <v>25451.507256537763</v>
      </c>
      <c r="CU57" s="544">
        <f>'Schedule 3B_Income_Eastern'!CU57+'Schedule 3C_Income_Western'!CU57+'Schedule 3D_Income_The Cape'!CU57</f>
        <v>30163.823984166564</v>
      </c>
      <c r="CV57" s="544">
        <f>'Schedule 3B_Income_Eastern'!CV57+'Schedule 3C_Income_Western'!CV57+'Schedule 3D_Income_The Cape'!CV57</f>
        <v>48769.991967270762</v>
      </c>
      <c r="CW57" s="372">
        <f t="shared" si="15"/>
        <v>119849.1692229711</v>
      </c>
    </row>
    <row r="58" spans="1:101" ht="15.75" customHeight="1">
      <c r="A58" s="79" t="s">
        <v>524</v>
      </c>
      <c r="B58" s="210">
        <v>35</v>
      </c>
      <c r="C58" s="544">
        <f>'Schedule 3B_Income_Eastern'!C58+'Schedule 3C_Income_Western'!C58+'Schedule 3D_Income_The Cape'!C58</f>
        <v>39261.161937415556</v>
      </c>
      <c r="D58" s="544">
        <f>'Schedule 3B_Income_Eastern'!D58+'Schedule 3C_Income_Western'!D58+'Schedule 3D_Income_The Cape'!D58</f>
        <v>27745.73212222115</v>
      </c>
      <c r="E58" s="544">
        <f>'Schedule 3B_Income_Eastern'!E58+'Schedule 3C_Income_Western'!E58+'Schedule 3D_Income_The Cape'!E58</f>
        <v>22538.530474688763</v>
      </c>
      <c r="F58" s="544">
        <f>'Schedule 3B_Income_Eastern'!F58+'Schedule 3C_Income_Western'!F58+'Schedule 3D_Income_The Cape'!F58</f>
        <v>18296.733456137375</v>
      </c>
      <c r="G58" s="544">
        <f>'Schedule 3B_Income_Eastern'!G58+'Schedule 3C_Income_Western'!G58+'Schedule 3D_Income_The Cape'!G58</f>
        <v>107842.15799046283</v>
      </c>
      <c r="H58" s="544">
        <f>'Schedule 3B_Income_Eastern'!H58+'Schedule 3C_Income_Western'!H58+'Schedule 3D_Income_The Cape'!H58</f>
        <v>194816.24100296007</v>
      </c>
      <c r="I58" s="544">
        <f>'Schedule 3B_Income_Eastern'!I58+'Schedule 3C_Income_Western'!I58+'Schedule 3D_Income_The Cape'!I58</f>
        <v>137520.32872591726</v>
      </c>
      <c r="J58" s="544">
        <f>'Schedule 3B_Income_Eastern'!J58+'Schedule 3C_Income_Western'!J58+'Schedule 3D_Income_The Cape'!J58</f>
        <v>111827.71952531121</v>
      </c>
      <c r="K58" s="544">
        <f>'Schedule 3B_Income_Eastern'!K58+'Schedule 3C_Income_Western'!K58+'Schedule 3D_Income_The Cape'!K58</f>
        <v>90781.516543862643</v>
      </c>
      <c r="L58" s="544">
        <f>'Schedule 3B_Income_Eastern'!L58+'Schedule 3C_Income_Western'!L58+'Schedule 3D_Income_The Cape'!L58</f>
        <v>534945.80579805118</v>
      </c>
      <c r="M58" s="544">
        <f>'Schedule 3B_Income_Eastern'!M58+'Schedule 3C_Income_Western'!M58+'Schedule 3D_Income_The Cape'!M58</f>
        <v>642787.96378851403</v>
      </c>
      <c r="N58" s="210">
        <v>35</v>
      </c>
      <c r="O58" s="544">
        <f>'Schedule 3B_Income_Eastern'!O58+'Schedule 3C_Income_Western'!O58+'Schedule 3D_Income_The Cape'!O58</f>
        <v>59762.823792274983</v>
      </c>
      <c r="P58" s="544">
        <f>'Schedule 3B_Income_Eastern'!P58+'Schedule 3C_Income_Western'!P58+'Schedule 3D_Income_The Cape'!P58</f>
        <v>55974.632508148214</v>
      </c>
      <c r="Q58" s="544">
        <f>'Schedule 3B_Income_Eastern'!Q58+'Schedule 3C_Income_Western'!Q58+'Schedule 3D_Income_The Cape'!Q58</f>
        <v>55314.824479942967</v>
      </c>
      <c r="R58" s="544">
        <f>'Schedule 3B_Income_Eastern'!R58+'Schedule 3C_Income_Western'!R58+'Schedule 3D_Income_The Cape'!R58</f>
        <v>52018.91378379456</v>
      </c>
      <c r="S58" s="544">
        <f>'Schedule 3B_Income_Eastern'!S58+'Schedule 3C_Income_Western'!S58+'Schedule 3D_Income_The Cape'!S58</f>
        <v>223071.19456416069</v>
      </c>
      <c r="T58" s="544">
        <f>'Schedule 3B_Income_Eastern'!T58+'Schedule 3C_Income_Western'!T58+'Schedule 3D_Income_The Cape'!T58</f>
        <v>298551.86849365913</v>
      </c>
      <c r="U58" s="544">
        <f>'Schedule 3B_Income_Eastern'!U58+'Schedule 3C_Income_Western'!U58+'Schedule 3D_Income_The Cape'!U58</f>
        <v>278413.75237073115</v>
      </c>
      <c r="V58" s="544">
        <f>'Schedule 3B_Income_Eastern'!V58+'Schedule 3C_Income_Western'!V58+'Schedule 3D_Income_The Cape'!V58</f>
        <v>274525.69602239964</v>
      </c>
      <c r="W58" s="544">
        <f>'Schedule 3B_Income_Eastern'!W58+'Schedule 3C_Income_Western'!W58+'Schedule 3D_Income_The Cape'!W58</f>
        <v>253393.94372956344</v>
      </c>
      <c r="X58" s="544">
        <f>'Schedule 3B_Income_Eastern'!X58+'Schedule 3C_Income_Western'!X58+'Schedule 3D_Income_The Cape'!X58</f>
        <v>1104885.2606163535</v>
      </c>
      <c r="Y58" s="544">
        <f>'Schedule 3B_Income_Eastern'!Y58+'Schedule 3C_Income_Western'!Y58+'Schedule 3D_Income_The Cape'!Y58</f>
        <v>1327956.4551805141</v>
      </c>
      <c r="Z58" s="210">
        <v>35</v>
      </c>
      <c r="AA58" s="544">
        <f>'Schedule 3B_Income_Eastern'!AA58+'Schedule 3C_Income_Western'!AA58+'Schedule 3D_Income_The Cape'!AA58</f>
        <v>14443.421169275531</v>
      </c>
      <c r="AB58" s="544">
        <f>'Schedule 3B_Income_Eastern'!AB58+'Schedule 3C_Income_Western'!AB58+'Schedule 3D_Income_The Cape'!AB58</f>
        <v>13474.977042155695</v>
      </c>
      <c r="AC58" s="544">
        <f>'Schedule 3B_Income_Eastern'!AC58+'Schedule 3C_Income_Western'!AC58+'Schedule 3D_Income_The Cape'!AC58</f>
        <v>13695.507030363533</v>
      </c>
      <c r="AD58" s="544">
        <f>'Schedule 3B_Income_Eastern'!AD58+'Schedule 3C_Income_Western'!AD58+'Schedule 3D_Income_The Cape'!AD58</f>
        <v>12004.968360896923</v>
      </c>
      <c r="AE58" s="544">
        <f>'Schedule 3B_Income_Eastern'!AE58+'Schedule 3C_Income_Western'!AE58+'Schedule 3D_Income_The Cape'!AE58</f>
        <v>53618.873602691681</v>
      </c>
      <c r="AF58" s="544">
        <f>'Schedule 3B_Income_Eastern'!AF58+'Schedule 3C_Income_Western'!AF58+'Schedule 3D_Income_The Cape'!AF58</f>
        <v>71662.82883072448</v>
      </c>
      <c r="AG58" s="544">
        <f>'Schedule 3B_Income_Eastern'!AG58+'Schedule 3C_Income_Western'!AG58+'Schedule 3D_Income_The Cape'!AG58</f>
        <v>66857.772957844325</v>
      </c>
      <c r="AH58" s="544">
        <f>'Schedule 3B_Income_Eastern'!AH58+'Schedule 3C_Income_Western'!AH58+'Schedule 3D_Income_The Cape'!AH58</f>
        <v>64802.297640957549</v>
      </c>
      <c r="AI58" s="544">
        <f>'Schedule 3B_Income_Eastern'!AI58+'Schedule 3C_Income_Western'!AI58+'Schedule 3D_Income_The Cape'!AI58</f>
        <v>59473.125731713597</v>
      </c>
      <c r="AJ58" s="544">
        <f>'Schedule 3B_Income_Eastern'!AJ58+'Schedule 3C_Income_Western'!AJ58+'Schedule 3D_Income_The Cape'!AJ58</f>
        <v>262796.02516123996</v>
      </c>
      <c r="AK58" s="544">
        <f>'Schedule 3B_Income_Eastern'!AK58+'Schedule 3C_Income_Western'!AK58+'Schedule 3D_Income_The Cape'!AK58</f>
        <v>316414.89876393159</v>
      </c>
      <c r="AL58" s="210">
        <v>35</v>
      </c>
      <c r="AM58" s="544">
        <f>'Schedule 3B_Income_Eastern'!AM58+'Schedule 3C_Income_Western'!AM58+'Schedule 3D_Income_The Cape'!AM58</f>
        <v>703445.0257667246</v>
      </c>
      <c r="AN58" s="544">
        <f>'Schedule 3B_Income_Eastern'!AN58+'Schedule 3C_Income_Western'!AN58+'Schedule 3D_Income_The Cape'!AN58</f>
        <v>719698.80980562582</v>
      </c>
      <c r="AO58" s="544">
        <f>'Schedule 3B_Income_Eastern'!AO58+'Schedule 3C_Income_Western'!AO58+'Schedule 3D_Income_The Cape'!AO58</f>
        <v>745049.43856441253</v>
      </c>
      <c r="AP58" s="544">
        <f>'Schedule 3B_Income_Eastern'!AP58+'Schedule 3C_Income_Western'!AP58+'Schedule 3D_Income_The Cape'!AP58</f>
        <v>755359.91694049444</v>
      </c>
      <c r="AQ58" s="544">
        <f>'Schedule 3B_Income_Eastern'!AQ58+'Schedule 3C_Income_Western'!AQ58+'Schedule 3D_Income_The Cape'!AQ58</f>
        <v>2923553.1910772575</v>
      </c>
      <c r="AR58" s="544">
        <f>'Schedule 3B_Income_Eastern'!AR58+'Schedule 3C_Income_Western'!AR58+'Schedule 3D_Income_The Cape'!AR58</f>
        <v>3473351.1449951837</v>
      </c>
      <c r="AS58" s="544">
        <f>'Schedule 3B_Income_Eastern'!AS58+'Schedule 3C_Income_Western'!AS58+'Schedule 3D_Income_The Cape'!AS58</f>
        <v>3555154.8978408603</v>
      </c>
      <c r="AT58" s="544">
        <f>'Schedule 3B_Income_Eastern'!AT58+'Schedule 3C_Income_Western'!AT58+'Schedule 3D_Income_The Cape'!AT58</f>
        <v>3681436.5557902316</v>
      </c>
      <c r="AU58" s="544">
        <f>'Schedule 3B_Income_Eastern'!AU58+'Schedule 3C_Income_Western'!AU58+'Schedule 3D_Income_The Cape'!AU58</f>
        <v>3724428.0166474353</v>
      </c>
      <c r="AV58" s="544">
        <f>'Schedule 3B_Income_Eastern'!AV58+'Schedule 3C_Income_Western'!AV58+'Schedule 3D_Income_The Cape'!AV58</f>
        <v>14434370.61527371</v>
      </c>
      <c r="AW58" s="544">
        <f>'Schedule 3B_Income_Eastern'!AW58+'Schedule 3C_Income_Western'!AW58+'Schedule 3D_Income_The Cape'!AW58</f>
        <v>17357923.806350969</v>
      </c>
      <c r="AX58" s="210">
        <v>35</v>
      </c>
      <c r="AY58" s="544">
        <f>'Schedule 3B_Income_Eastern'!AY58+'Schedule 3C_Income_Western'!AY58+'Schedule 3D_Income_The Cape'!AY58</f>
        <v>2500.1575672852055</v>
      </c>
      <c r="AZ58" s="544">
        <f>'Schedule 3B_Income_Eastern'!AZ58+'Schedule 3C_Income_Western'!AZ58+'Schedule 3D_Income_The Cape'!AZ58</f>
        <v>2967.8153531014518</v>
      </c>
      <c r="BA58" s="544">
        <f>'Schedule 3B_Income_Eastern'!BA58+'Schedule 3C_Income_Western'!BA58+'Schedule 3D_Income_The Cape'!BA58</f>
        <v>3290.8816714235786</v>
      </c>
      <c r="BB58" s="544">
        <f>'Schedule 3B_Income_Eastern'!BB58+'Schedule 3C_Income_Western'!BB58+'Schedule 3D_Income_The Cape'!BB58</f>
        <v>3275.9528540140936</v>
      </c>
      <c r="BC58" s="544">
        <f>'Schedule 3B_Income_Eastern'!BC58+'Schedule 3C_Income_Western'!BC58+'Schedule 3D_Income_The Cape'!BC58</f>
        <v>12034.80744582433</v>
      </c>
      <c r="BD58" s="544">
        <f>'Schedule 3B_Income_Eastern'!BD58+'Schedule 3C_Income_Western'!BD58+'Schedule 3D_Income_The Cape'!BD58</f>
        <v>12404.842432714797</v>
      </c>
      <c r="BE58" s="544">
        <f>'Schedule 3B_Income_Eastern'!BE58+'Schedule 3C_Income_Western'!BE58+'Schedule 3D_Income_The Cape'!BE58</f>
        <v>14725.184646898548</v>
      </c>
      <c r="BF58" s="544">
        <f>'Schedule 3B_Income_Eastern'!BF58+'Schedule 3C_Income_Western'!BF58+'Schedule 3D_Income_The Cape'!BF58</f>
        <v>16328.118328576415</v>
      </c>
      <c r="BG58" s="544">
        <f>'Schedule 3B_Income_Eastern'!BG58+'Schedule 3C_Income_Western'!BG58+'Schedule 3D_Income_The Cape'!BG58</f>
        <v>16254.047145985902</v>
      </c>
      <c r="BH58" s="544">
        <f>'Schedule 3B_Income_Eastern'!BH58+'Schedule 3C_Income_Western'!BH58+'Schedule 3D_Income_The Cape'!BH58</f>
        <v>59712.192554175665</v>
      </c>
      <c r="BI58" s="544">
        <f>'Schedule 3B_Income_Eastern'!BI58+'Schedule 3C_Income_Western'!BI58+'Schedule 3D_Income_The Cape'!BI58</f>
        <v>71747</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54.850823515750555</v>
      </c>
      <c r="BX58" s="544">
        <f>'Schedule 3B_Income_Eastern'!BX58+'Schedule 3C_Income_Western'!BX58+'Schedule 3D_Income_The Cape'!BX58</f>
        <v>60.973316048854215</v>
      </c>
      <c r="BY58" s="544">
        <f>'Schedule 3B_Income_Eastern'!BY58+'Schedule 3C_Income_Western'!BY58+'Schedule 3D_Income_The Cape'!BY58</f>
        <v>70.198989728873414</v>
      </c>
      <c r="BZ58" s="544">
        <f>'Schedule 3B_Income_Eastern'!BZ58+'Schedule 3C_Income_Western'!BZ58+'Schedule 3D_Income_The Cape'!BZ58</f>
        <v>64.663585520861901</v>
      </c>
      <c r="CA58" s="544">
        <f>'Schedule 3B_Income_Eastern'!CA58+'Schedule 3C_Income_Western'!CA58+'Schedule 3D_Income_The Cape'!CA58</f>
        <v>250.68671481434009</v>
      </c>
      <c r="CB58" s="544">
        <f>'Schedule 3B_Income_Eastern'!CB58+'Schedule 3C_Income_Western'!CB58+'Schedule 3D_Income_The Cape'!CB58</f>
        <v>272.14917648424944</v>
      </c>
      <c r="CC58" s="544">
        <f>'Schedule 3B_Income_Eastern'!CC58+'Schedule 3C_Income_Western'!CC58+'Schedule 3D_Income_The Cape'!CC58</f>
        <v>302.5266839511458</v>
      </c>
      <c r="CD58" s="544">
        <f>'Schedule 3B_Income_Eastern'!CD58+'Schedule 3C_Income_Western'!CD58+'Schedule 3D_Income_The Cape'!CD58</f>
        <v>348.30101027112653</v>
      </c>
      <c r="CE58" s="544">
        <f>'Schedule 3B_Income_Eastern'!CE58+'Schedule 3C_Income_Western'!CE58+'Schedule 3D_Income_The Cape'!CE58</f>
        <v>320.83641447913811</v>
      </c>
      <c r="CF58" s="544">
        <f>'Schedule 3B_Income_Eastern'!CF58+'Schedule 3C_Income_Western'!CF58+'Schedule 3D_Income_The Cape'!CF58</f>
        <v>1243.8132851856599</v>
      </c>
      <c r="CG58" s="544">
        <f>'Schedule 3B_Income_Eastern'!CG58+'Schedule 3C_Income_Western'!CG58+'Schedule 3D_Income_The Cape'!CG58</f>
        <v>1494.5</v>
      </c>
      <c r="CH58" s="210">
        <v>35</v>
      </c>
      <c r="CI58" s="544">
        <f>'Schedule 3B_Income_Eastern'!CI58+'Schedule 3C_Income_Western'!CI58+'Schedule 3D_Income_The Cape'!CI58</f>
        <v>819467.44105649169</v>
      </c>
      <c r="CJ58" s="544">
        <f>'Schedule 3B_Income_Eastern'!CJ58+'Schedule 3C_Income_Western'!CJ58+'Schedule 3D_Income_The Cape'!CJ58</f>
        <v>819922.94014730118</v>
      </c>
      <c r="CK58" s="544">
        <f>'Schedule 3B_Income_Eastern'!CK58+'Schedule 3C_Income_Western'!CK58+'Schedule 3D_Income_The Cape'!CK58</f>
        <v>839959.3812105601</v>
      </c>
      <c r="CL58" s="544">
        <f>'Schedule 3B_Income_Eastern'!CL58+'Schedule 3C_Income_Western'!CL58+'Schedule 3D_Income_The Cape'!CL58</f>
        <v>841021.14898085804</v>
      </c>
      <c r="CM58" s="372">
        <f t="shared" si="13"/>
        <v>3320370.9113952108</v>
      </c>
      <c r="CN58" s="544">
        <f>'Schedule 3B_Income_Eastern'!CN58+'Schedule 3C_Income_Western'!CN58+'Schedule 3D_Income_The Cape'!CN58</f>
        <v>4051059.0749317263</v>
      </c>
      <c r="CO58" s="544">
        <f>'Schedule 3B_Income_Eastern'!CO58+'Schedule 3C_Income_Western'!CO58+'Schedule 3D_Income_The Cape'!CO58</f>
        <v>4052974.4632262029</v>
      </c>
      <c r="CP58" s="544">
        <f>'Schedule 3B_Income_Eastern'!CP58+'Schedule 3C_Income_Western'!CP58+'Schedule 3D_Income_The Cape'!CP58</f>
        <v>4149268.6883177478</v>
      </c>
      <c r="CQ58" s="544">
        <f>'Schedule 3B_Income_Eastern'!CQ58+'Schedule 3C_Income_Western'!CQ58+'Schedule 3D_Income_The Cape'!CQ58</f>
        <v>4144651.4862130396</v>
      </c>
      <c r="CR58" s="372">
        <f t="shared" si="14"/>
        <v>16397953.712688716</v>
      </c>
      <c r="CS58" s="544">
        <f>'Schedule 3B_Income_Eastern'!CS58+'Schedule 3C_Income_Western'!CS58+'Schedule 3D_Income_The Cape'!CS58</f>
        <v>4870526.5159882186</v>
      </c>
      <c r="CT58" s="544">
        <f>'Schedule 3B_Income_Eastern'!CT58+'Schedule 3C_Income_Western'!CT58+'Schedule 3D_Income_The Cape'!CT58</f>
        <v>4872897.4033735041</v>
      </c>
      <c r="CU58" s="544">
        <f>'Schedule 3B_Income_Eastern'!CU58+'Schedule 3C_Income_Western'!CU58+'Schedule 3D_Income_The Cape'!CU58</f>
        <v>4989228.0695283078</v>
      </c>
      <c r="CV58" s="544">
        <f>'Schedule 3B_Income_Eastern'!CV58+'Schedule 3C_Income_Western'!CV58+'Schedule 3D_Income_The Cape'!CV58</f>
        <v>4985672.6351938983</v>
      </c>
      <c r="CW58" s="372">
        <f t="shared" si="15"/>
        <v>19718324.624083929</v>
      </c>
    </row>
    <row r="59" spans="1:101" ht="15.75" customHeight="1">
      <c r="A59" s="897" t="s">
        <v>442</v>
      </c>
      <c r="B59" s="898">
        <v>36</v>
      </c>
      <c r="C59" s="544">
        <f>'Schedule 3B_Income_Eastern'!C59+'Schedule 3C_Income_Western'!C59+'Schedule 3D_Income_The Cape'!C59</f>
        <v>0</v>
      </c>
      <c r="D59" s="544">
        <f>'Schedule 3B_Income_Eastern'!D59+'Schedule 3C_Income_Western'!D59+'Schedule 3D_Income_The Cape'!D59</f>
        <v>0</v>
      </c>
      <c r="E59" s="544">
        <f>'Schedule 3B_Income_Eastern'!E59+'Schedule 3C_Income_Western'!E59+'Schedule 3D_Income_The Cape'!E59</f>
        <v>0</v>
      </c>
      <c r="F59" s="544">
        <f>'Schedule 3B_Income_Eastern'!F59+'Schedule 3C_Income_Western'!F59+'Schedule 3D_Income_The Cape'!F59</f>
        <v>0</v>
      </c>
      <c r="G59" s="544">
        <f>'Schedule 3B_Income_Eastern'!G59+'Schedule 3C_Income_Western'!G59+'Schedule 3D_Income_The Cape'!G59</f>
        <v>0</v>
      </c>
      <c r="H59" s="544">
        <f>'Schedule 3B_Income_Eastern'!H59+'Schedule 3C_Income_Western'!H59+'Schedule 3D_Income_The Cape'!H59</f>
        <v>0</v>
      </c>
      <c r="I59" s="544">
        <f>'Schedule 3B_Income_Eastern'!I59+'Schedule 3C_Income_Western'!I59+'Schedule 3D_Income_The Cape'!I59</f>
        <v>0</v>
      </c>
      <c r="J59" s="544">
        <f>'Schedule 3B_Income_Eastern'!J59+'Schedule 3C_Income_Western'!J59+'Schedule 3D_Income_The Cape'!J59</f>
        <v>0</v>
      </c>
      <c r="K59" s="544">
        <f>'Schedule 3B_Income_Eastern'!K59+'Schedule 3C_Income_Western'!K59+'Schedule 3D_Income_The Cape'!K59</f>
        <v>0</v>
      </c>
      <c r="L59" s="544">
        <f>'Schedule 3B_Income_Eastern'!L59+'Schedule 3C_Income_Western'!L59+'Schedule 3D_Income_The Cape'!L59</f>
        <v>0</v>
      </c>
      <c r="M59" s="544">
        <f>'Schedule 3B_Income_Eastern'!M59+'Schedule 3C_Income_Western'!M59+'Schedule 3D_Income_The Cape'!M59</f>
        <v>0</v>
      </c>
      <c r="N59" s="898">
        <v>36</v>
      </c>
      <c r="O59" s="544">
        <f>'Schedule 3B_Income_Eastern'!O59+'Schedule 3C_Income_Western'!O59+'Schedule 3D_Income_The Cape'!O59</f>
        <v>0</v>
      </c>
      <c r="P59" s="544">
        <f>'Schedule 3B_Income_Eastern'!P59+'Schedule 3C_Income_Western'!P59+'Schedule 3D_Income_The Cape'!P59</f>
        <v>0</v>
      </c>
      <c r="Q59" s="544">
        <f>'Schedule 3B_Income_Eastern'!Q59+'Schedule 3C_Income_Western'!Q59+'Schedule 3D_Income_The Cape'!Q59</f>
        <v>0</v>
      </c>
      <c r="R59" s="544">
        <f>'Schedule 3B_Income_Eastern'!R59+'Schedule 3C_Income_Western'!R59+'Schedule 3D_Income_The Cape'!R59</f>
        <v>0</v>
      </c>
      <c r="S59" s="544">
        <f>'Schedule 3B_Income_Eastern'!S59+'Schedule 3C_Income_Western'!S59+'Schedule 3D_Income_The Cape'!S59</f>
        <v>0</v>
      </c>
      <c r="T59" s="544">
        <f>'Schedule 3B_Income_Eastern'!T59+'Schedule 3C_Income_Western'!T59+'Schedule 3D_Income_The Cape'!T59</f>
        <v>0</v>
      </c>
      <c r="U59" s="544">
        <f>'Schedule 3B_Income_Eastern'!U59+'Schedule 3C_Income_Western'!U59+'Schedule 3D_Income_The Cape'!U59</f>
        <v>0</v>
      </c>
      <c r="V59" s="544">
        <f>'Schedule 3B_Income_Eastern'!V59+'Schedule 3C_Income_Western'!V59+'Schedule 3D_Income_The Cape'!V59</f>
        <v>0</v>
      </c>
      <c r="W59" s="544">
        <f>'Schedule 3B_Income_Eastern'!W59+'Schedule 3C_Income_Western'!W59+'Schedule 3D_Income_The Cape'!W59</f>
        <v>0</v>
      </c>
      <c r="X59" s="544">
        <f>'Schedule 3B_Income_Eastern'!X59+'Schedule 3C_Income_Western'!X59+'Schedule 3D_Income_The Cape'!X59</f>
        <v>0</v>
      </c>
      <c r="Y59" s="544">
        <f>'Schedule 3B_Income_Eastern'!Y59+'Schedule 3C_Income_Western'!Y59+'Schedule 3D_Income_The Cape'!Y59</f>
        <v>0</v>
      </c>
      <c r="Z59" s="898">
        <v>36</v>
      </c>
      <c r="AA59" s="544">
        <f>'Schedule 3B_Income_Eastern'!AA59+'Schedule 3C_Income_Western'!AA59+'Schedule 3D_Income_The Cape'!AA59</f>
        <v>0</v>
      </c>
      <c r="AB59" s="544">
        <f>'Schedule 3B_Income_Eastern'!AB59+'Schedule 3C_Income_Western'!AB59+'Schedule 3D_Income_The Cape'!AB59</f>
        <v>0</v>
      </c>
      <c r="AC59" s="544">
        <f>'Schedule 3B_Income_Eastern'!AC59+'Schedule 3C_Income_Western'!AC59+'Schedule 3D_Income_The Cape'!AC59</f>
        <v>0</v>
      </c>
      <c r="AD59" s="544">
        <f>'Schedule 3B_Income_Eastern'!AD59+'Schedule 3C_Income_Western'!AD59+'Schedule 3D_Income_The Cape'!AD59</f>
        <v>0</v>
      </c>
      <c r="AE59" s="544">
        <f>'Schedule 3B_Income_Eastern'!AE59+'Schedule 3C_Income_Western'!AE59+'Schedule 3D_Income_The Cape'!AE59</f>
        <v>0</v>
      </c>
      <c r="AF59" s="544">
        <f>'Schedule 3B_Income_Eastern'!AF59+'Schedule 3C_Income_Western'!AF59+'Schedule 3D_Income_The Cape'!AF59</f>
        <v>0</v>
      </c>
      <c r="AG59" s="544">
        <f>'Schedule 3B_Income_Eastern'!AG59+'Schedule 3C_Income_Western'!AG59+'Schedule 3D_Income_The Cape'!AG59</f>
        <v>0</v>
      </c>
      <c r="AH59" s="544">
        <f>'Schedule 3B_Income_Eastern'!AH59+'Schedule 3C_Income_Western'!AH59+'Schedule 3D_Income_The Cape'!AH59</f>
        <v>0</v>
      </c>
      <c r="AI59" s="544">
        <f>'Schedule 3B_Income_Eastern'!AI59+'Schedule 3C_Income_Western'!AI59+'Schedule 3D_Income_The Cape'!AI59</f>
        <v>0</v>
      </c>
      <c r="AJ59" s="544">
        <f>'Schedule 3B_Income_Eastern'!AJ59+'Schedule 3C_Income_Western'!AJ59+'Schedule 3D_Income_The Cape'!AJ59</f>
        <v>0</v>
      </c>
      <c r="AK59" s="544">
        <f>'Schedule 3B_Income_Eastern'!AK59+'Schedule 3C_Income_Western'!AK59+'Schedule 3D_Income_The Cape'!AK59</f>
        <v>0</v>
      </c>
      <c r="AL59" s="898">
        <v>36</v>
      </c>
      <c r="AM59" s="544">
        <f>'Schedule 3B_Income_Eastern'!AM59+'Schedule 3C_Income_Western'!AM59+'Schedule 3D_Income_The Cape'!AM59</f>
        <v>0</v>
      </c>
      <c r="AN59" s="544">
        <f>'Schedule 3B_Income_Eastern'!AN59+'Schedule 3C_Income_Western'!AN59+'Schedule 3D_Income_The Cape'!AN59</f>
        <v>0</v>
      </c>
      <c r="AO59" s="544">
        <f>'Schedule 3B_Income_Eastern'!AO59+'Schedule 3C_Income_Western'!AO59+'Schedule 3D_Income_The Cape'!AO59</f>
        <v>0</v>
      </c>
      <c r="AP59" s="544">
        <f>'Schedule 3B_Income_Eastern'!AP59+'Schedule 3C_Income_Western'!AP59+'Schedule 3D_Income_The Cape'!AP59</f>
        <v>0</v>
      </c>
      <c r="AQ59" s="544">
        <f>'Schedule 3B_Income_Eastern'!AQ59+'Schedule 3C_Income_Western'!AQ59+'Schedule 3D_Income_The Cape'!AQ59</f>
        <v>0</v>
      </c>
      <c r="AR59" s="544">
        <f>'Schedule 3B_Income_Eastern'!AR59+'Schedule 3C_Income_Western'!AR59+'Schedule 3D_Income_The Cape'!AR59</f>
        <v>0</v>
      </c>
      <c r="AS59" s="544">
        <f>'Schedule 3B_Income_Eastern'!AS59+'Schedule 3C_Income_Western'!AS59+'Schedule 3D_Income_The Cape'!AS59</f>
        <v>0</v>
      </c>
      <c r="AT59" s="544">
        <f>'Schedule 3B_Income_Eastern'!AT59+'Schedule 3C_Income_Western'!AT59+'Schedule 3D_Income_The Cape'!AT59</f>
        <v>0</v>
      </c>
      <c r="AU59" s="544">
        <f>'Schedule 3B_Income_Eastern'!AU59+'Schedule 3C_Income_Western'!AU59+'Schedule 3D_Income_The Cape'!AU59</f>
        <v>0</v>
      </c>
      <c r="AV59" s="544">
        <f>'Schedule 3B_Income_Eastern'!AV59+'Schedule 3C_Income_Western'!AV59+'Schedule 3D_Income_The Cape'!AV59</f>
        <v>0</v>
      </c>
      <c r="AW59" s="544">
        <f>'Schedule 3B_Income_Eastern'!AW59+'Schedule 3C_Income_Western'!AW59+'Schedule 3D_Income_The Cape'!AW59</f>
        <v>0</v>
      </c>
      <c r="AX59" s="898">
        <v>36</v>
      </c>
      <c r="AY59" s="544">
        <f>'Schedule 3B_Income_Eastern'!AY59+'Schedule 3C_Income_Western'!AY59+'Schedule 3D_Income_The Cape'!AY59</f>
        <v>0</v>
      </c>
      <c r="AZ59" s="544">
        <f>'Schedule 3B_Income_Eastern'!AZ59+'Schedule 3C_Income_Western'!AZ59+'Schedule 3D_Income_The Cape'!AZ59</f>
        <v>0</v>
      </c>
      <c r="BA59" s="544">
        <f>'Schedule 3B_Income_Eastern'!BA59+'Schedule 3C_Income_Western'!BA59+'Schedule 3D_Income_The Cape'!BA59</f>
        <v>0</v>
      </c>
      <c r="BB59" s="544">
        <f>'Schedule 3B_Income_Eastern'!BB59+'Schedule 3C_Income_Western'!BB59+'Schedule 3D_Income_The Cape'!BB59</f>
        <v>0</v>
      </c>
      <c r="BC59" s="544">
        <f>'Schedule 3B_Income_Eastern'!BC59+'Schedule 3C_Income_Western'!BC59+'Schedule 3D_Income_The Cape'!BC59</f>
        <v>0</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0</v>
      </c>
      <c r="BJ59" s="898">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898">
        <v>36</v>
      </c>
      <c r="BW59" s="544">
        <f>'Schedule 3B_Income_Eastern'!BW59+'Schedule 3C_Income_Western'!BW59+'Schedule 3D_Income_The Cape'!BW59</f>
        <v>0</v>
      </c>
      <c r="BX59" s="544">
        <f>'Schedule 3B_Income_Eastern'!BX59+'Schedule 3C_Income_Western'!BX59+'Schedule 3D_Income_The Cape'!BX59</f>
        <v>0</v>
      </c>
      <c r="BY59" s="544">
        <f>'Schedule 3B_Income_Eastern'!BY59+'Schedule 3C_Income_Western'!BY59+'Schedule 3D_Income_The Cape'!BY59</f>
        <v>0</v>
      </c>
      <c r="BZ59" s="544">
        <f>'Schedule 3B_Income_Eastern'!BZ59+'Schedule 3C_Income_Western'!BZ59+'Schedule 3D_Income_The Cape'!BZ59</f>
        <v>0</v>
      </c>
      <c r="CA59" s="544">
        <f>'Schedule 3B_Income_Eastern'!CA59+'Schedule 3C_Income_Western'!CA59+'Schedule 3D_Income_The Cape'!CA59</f>
        <v>0</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0</v>
      </c>
      <c r="CH59" s="898">
        <v>36</v>
      </c>
      <c r="CI59" s="544">
        <f>'Schedule 3B_Income_Eastern'!CI59+'Schedule 3C_Income_Western'!CI59+'Schedule 3D_Income_The Cape'!CI59</f>
        <v>0</v>
      </c>
      <c r="CJ59" s="544">
        <f>'Schedule 3B_Income_Eastern'!CJ59+'Schedule 3C_Income_Western'!CJ59+'Schedule 3D_Income_The Cape'!CJ59</f>
        <v>0</v>
      </c>
      <c r="CK59" s="544">
        <f>'Schedule 3B_Income_Eastern'!CK59+'Schedule 3C_Income_Western'!CK59+'Schedule 3D_Income_The Cape'!CK59</f>
        <v>0</v>
      </c>
      <c r="CL59" s="544">
        <f>'Schedule 3B_Income_Eastern'!CL59+'Schedule 3C_Income_Western'!CL59+'Schedule 3D_Income_The Cape'!CL59</f>
        <v>0</v>
      </c>
      <c r="CM59" s="372">
        <f t="shared" si="13"/>
        <v>0</v>
      </c>
      <c r="CN59" s="544">
        <f>'Schedule 3B_Income_Eastern'!CN59+'Schedule 3C_Income_Western'!CN59+'Schedule 3D_Income_The Cape'!CN59</f>
        <v>0</v>
      </c>
      <c r="CO59" s="544">
        <f>'Schedule 3B_Income_Eastern'!CO59+'Schedule 3C_Income_Western'!CO59+'Schedule 3D_Income_The Cape'!CO59</f>
        <v>0</v>
      </c>
      <c r="CP59" s="544">
        <f>'Schedule 3B_Income_Eastern'!CP59+'Schedule 3C_Income_Western'!CP59+'Schedule 3D_Income_The Cape'!CP59</f>
        <v>0</v>
      </c>
      <c r="CQ59" s="544">
        <f>'Schedule 3B_Income_Eastern'!CQ59+'Schedule 3C_Income_Western'!CQ59+'Schedule 3D_Income_The Cape'!CQ59</f>
        <v>0</v>
      </c>
      <c r="CR59" s="372">
        <f t="shared" si="14"/>
        <v>0</v>
      </c>
      <c r="CS59" s="544">
        <f>'Schedule 3B_Income_Eastern'!CS59+'Schedule 3C_Income_Western'!CS59+'Schedule 3D_Income_The Cape'!CS59</f>
        <v>0</v>
      </c>
      <c r="CT59" s="544">
        <f>'Schedule 3B_Income_Eastern'!CT59+'Schedule 3C_Income_Western'!CT59+'Schedule 3D_Income_The Cape'!CT59</f>
        <v>0</v>
      </c>
      <c r="CU59" s="544">
        <f>'Schedule 3B_Income_Eastern'!CU59+'Schedule 3C_Income_Western'!CU59+'Schedule 3D_Income_The Cape'!CU59</f>
        <v>0</v>
      </c>
      <c r="CV59" s="544">
        <f>'Schedule 3B_Income_Eastern'!CV59+'Schedule 3C_Income_Western'!CV59+'Schedule 3D_Income_The Cape'!CV59</f>
        <v>0</v>
      </c>
      <c r="CW59" s="372">
        <f t="shared" si="15"/>
        <v>0</v>
      </c>
    </row>
    <row r="60" spans="1:101" ht="15.75" customHeight="1">
      <c r="A60" s="897" t="s">
        <v>252</v>
      </c>
      <c r="B60" s="898">
        <v>37</v>
      </c>
      <c r="C60" s="544">
        <f>'Schedule 3B_Income_Eastern'!C60+'Schedule 3C_Income_Western'!C60+'Schedule 3D_Income_The Cape'!C60</f>
        <v>83053.180233849343</v>
      </c>
      <c r="D60" s="544">
        <f>'Schedule 3B_Income_Eastern'!D60+'Schedule 3C_Income_Western'!D60+'Schedule 3D_Income_The Cape'!D60</f>
        <v>73337.462115547896</v>
      </c>
      <c r="E60" s="544">
        <f>'Schedule 3B_Income_Eastern'!E60+'Schedule 3C_Income_Western'!E60+'Schedule 3D_Income_The Cape'!E60</f>
        <v>46552.636584347427</v>
      </c>
      <c r="F60" s="544">
        <f>'Schedule 3B_Income_Eastern'!F60+'Schedule 3C_Income_Western'!F60+'Schedule 3D_Income_The Cape'!F60</f>
        <v>37785.040930037809</v>
      </c>
      <c r="G60" s="544">
        <f>'Schedule 3B_Income_Eastern'!G60+'Schedule 3C_Income_Western'!G60+'Schedule 3D_Income_The Cape'!G60</f>
        <v>240728.31986378247</v>
      </c>
      <c r="H60" s="544">
        <f>'Schedule 3B_Income_Eastern'!H60+'Schedule 3C_Income_Western'!H60+'Schedule 3D_Income_The Cape'!H60</f>
        <v>50409.673750157366</v>
      </c>
      <c r="I60" s="544">
        <f>'Schedule 3B_Income_Eastern'!I60+'Schedule 3C_Income_Western'!I60+'Schedule 3D_Income_The Cape'!I60</f>
        <v>36679.061963751446</v>
      </c>
      <c r="J60" s="544">
        <f>'Schedule 3B_Income_Eastern'!J60+'Schedule 3C_Income_Western'!J60+'Schedule 3D_Income_The Cape'!J60</f>
        <v>5660.4151333350455</v>
      </c>
      <c r="K60" s="544">
        <f>'Schedule 3B_Income_Eastern'!K60+'Schedule 3C_Income_Western'!K60+'Schedule 3D_Income_The Cape'!K60</f>
        <v>9129.7245251857548</v>
      </c>
      <c r="L60" s="544">
        <f>'Schedule 3B_Income_Eastern'!L60+'Schedule 3C_Income_Western'!L60+'Schedule 3D_Income_The Cape'!L60</f>
        <v>101878.87537242963</v>
      </c>
      <c r="M60" s="544">
        <f>'Schedule 3B_Income_Eastern'!M60+'Schedule 3C_Income_Western'!M60+'Schedule 3D_Income_The Cape'!M60</f>
        <v>342607.19523621205</v>
      </c>
      <c r="N60" s="898">
        <v>37</v>
      </c>
      <c r="O60" s="544">
        <f>'Schedule 3B_Income_Eastern'!O60+'Schedule 3C_Income_Western'!O60+'Schedule 3D_Income_The Cape'!O60</f>
        <v>72037.313478887751</v>
      </c>
      <c r="P60" s="544">
        <f>'Schedule 3B_Income_Eastern'!P60+'Schedule 3C_Income_Western'!P60+'Schedule 3D_Income_The Cape'!P60</f>
        <v>88833.916613379304</v>
      </c>
      <c r="Q60" s="544">
        <f>'Schedule 3B_Income_Eastern'!Q60+'Schedule 3C_Income_Western'!Q60+'Schedule 3D_Income_The Cape'!Q60</f>
        <v>70295.112211734813</v>
      </c>
      <c r="R60" s="544">
        <f>'Schedule 3B_Income_Eastern'!R60+'Schedule 3C_Income_Western'!R60+'Schedule 3D_Income_The Cape'!R60</f>
        <v>58922.11322576119</v>
      </c>
      <c r="S60" s="544">
        <f>'Schedule 3B_Income_Eastern'!S60+'Schedule 3C_Income_Western'!S60+'Schedule 3D_Income_The Cape'!S60</f>
        <v>290088.45552976307</v>
      </c>
      <c r="T60" s="544">
        <f>'Schedule 3B_Income_Eastern'!T60+'Schedule 3C_Income_Western'!T60+'Schedule 3D_Income_The Cape'!T60</f>
        <v>-4395.6909731034148</v>
      </c>
      <c r="U60" s="544">
        <f>'Schedule 3B_Income_Eastern'!U60+'Schedule 3C_Income_Western'!U60+'Schedule 3D_Income_The Cape'!U60</f>
        <v>46338.918462246009</v>
      </c>
      <c r="V60" s="544">
        <f>'Schedule 3B_Income_Eastern'!V60+'Schedule 3C_Income_Western'!V60+'Schedule 3D_Income_The Cape'!V60</f>
        <v>26057.226500874764</v>
      </c>
      <c r="W60" s="544">
        <f>'Schedule 3B_Income_Eastern'!W60+'Schedule 3C_Income_Western'!W60+'Schedule 3D_Income_The Cape'!W60</f>
        <v>13482.99049217006</v>
      </c>
      <c r="X60" s="544">
        <f>'Schedule 3B_Income_Eastern'!X60+'Schedule 3C_Income_Western'!X60+'Schedule 3D_Income_The Cape'!X60</f>
        <v>81483.44448218742</v>
      </c>
      <c r="Y60" s="544">
        <f>'Schedule 3B_Income_Eastern'!Y60+'Schedule 3C_Income_Western'!Y60+'Schedule 3D_Income_The Cape'!Y60</f>
        <v>371571.90001195052</v>
      </c>
      <c r="Z60" s="898">
        <v>37</v>
      </c>
      <c r="AA60" s="544">
        <f>'Schedule 3B_Income_Eastern'!AA60+'Schedule 3C_Income_Western'!AA60+'Schedule 3D_Income_The Cape'!AA60</f>
        <v>6954.1100095059564</v>
      </c>
      <c r="AB60" s="544">
        <f>'Schedule 3B_Income_Eastern'!AB60+'Schedule 3C_Income_Western'!AB60+'Schedule 3D_Income_The Cape'!AB60</f>
        <v>3592.3369358176551</v>
      </c>
      <c r="AC60" s="544">
        <f>'Schedule 3B_Income_Eastern'!AC60+'Schedule 3C_Income_Western'!AC60+'Schedule 3D_Income_The Cape'!AC60</f>
        <v>6814.4571583471079</v>
      </c>
      <c r="AD60" s="544">
        <f>'Schedule 3B_Income_Eastern'!AD60+'Schedule 3C_Income_Western'!AD60+'Schedule 3D_Income_The Cape'!AD60</f>
        <v>5322.3928736643948</v>
      </c>
      <c r="AE60" s="544">
        <f>'Schedule 3B_Income_Eastern'!AE60+'Schedule 3C_Income_Western'!AE60+'Schedule 3D_Income_The Cape'!AE60</f>
        <v>22683.296977335114</v>
      </c>
      <c r="AF60" s="544">
        <f>'Schedule 3B_Income_Eastern'!AF60+'Schedule 3C_Income_Western'!AF60+'Schedule 3D_Income_The Cape'!AF60</f>
        <v>4581.4895971771375</v>
      </c>
      <c r="AG60" s="544">
        <f>'Schedule 3B_Income_Eastern'!AG60+'Schedule 3C_Income_Western'!AG60+'Schedule 3D_Income_The Cape'!AG60</f>
        <v>-547.65936349881042</v>
      </c>
      <c r="AH60" s="544">
        <f>'Schedule 3B_Income_Eastern'!AH60+'Schedule 3C_Income_Western'!AH60+'Schedule 3D_Income_The Cape'!AH60</f>
        <v>12878.280702801982</v>
      </c>
      <c r="AI60" s="544">
        <f>'Schedule 3B_Income_Eastern'!AI60+'Schedule 3C_Income_Western'!AI60+'Schedule 3D_Income_The Cape'!AI60</f>
        <v>926.02010579902958</v>
      </c>
      <c r="AJ60" s="544">
        <f>'Schedule 3B_Income_Eastern'!AJ60+'Schedule 3C_Income_Western'!AJ60+'Schedule 3D_Income_The Cape'!AJ60</f>
        <v>17838.131042279336</v>
      </c>
      <c r="AK60" s="544">
        <f>'Schedule 3B_Income_Eastern'!AK60+'Schedule 3C_Income_Western'!AK60+'Schedule 3D_Income_The Cape'!AK60</f>
        <v>40521.428019614446</v>
      </c>
      <c r="AL60" s="898">
        <v>37</v>
      </c>
      <c r="AM60" s="544">
        <f>'Schedule 3B_Income_Eastern'!AM60+'Schedule 3C_Income_Western'!AM60+'Schedule 3D_Income_The Cape'!AM60</f>
        <v>317454.67787611805</v>
      </c>
      <c r="AN60" s="544">
        <f>'Schedule 3B_Income_Eastern'!AN60+'Schedule 3C_Income_Western'!AN60+'Schedule 3D_Income_The Cape'!AN60</f>
        <v>365480.48611412098</v>
      </c>
      <c r="AO60" s="544">
        <f>'Schedule 3B_Income_Eastern'!AO60+'Schedule 3C_Income_Western'!AO60+'Schedule 3D_Income_The Cape'!AO60</f>
        <v>277134.22161772952</v>
      </c>
      <c r="AP60" s="544">
        <f>'Schedule 3B_Income_Eastern'!AP60+'Schedule 3C_Income_Western'!AP60+'Schedule 3D_Income_The Cape'!AP60</f>
        <v>198534.73279211001</v>
      </c>
      <c r="AQ60" s="544">
        <f>'Schedule 3B_Income_Eastern'!AQ60+'Schedule 3C_Income_Western'!AQ60+'Schedule 3D_Income_The Cape'!AQ60</f>
        <v>1158604.1184000785</v>
      </c>
      <c r="AR60" s="544">
        <f>'Schedule 3B_Income_Eastern'!AR60+'Schedule 3C_Income_Western'!AR60+'Schedule 3D_Income_The Cape'!AR60</f>
        <v>214223.04109559601</v>
      </c>
      <c r="AS60" s="544">
        <f>'Schedule 3B_Income_Eastern'!AS60+'Schedule 3C_Income_Western'!AS60+'Schedule 3D_Income_The Cape'!AS60</f>
        <v>195504.33059205313</v>
      </c>
      <c r="AT60" s="544">
        <f>'Schedule 3B_Income_Eastern'!AT60+'Schedule 3C_Income_Western'!AT60+'Schedule 3D_Income_The Cape'!AT60</f>
        <v>270876.22063416248</v>
      </c>
      <c r="AU60" s="544">
        <f>'Schedule 3B_Income_Eastern'!AU60+'Schedule 3C_Income_Western'!AU60+'Schedule 3D_Income_The Cape'!AU60</f>
        <v>204775.89444070793</v>
      </c>
      <c r="AV60" s="544">
        <f>'Schedule 3B_Income_Eastern'!AV60+'Schedule 3C_Income_Western'!AV60+'Schedule 3D_Income_The Cape'!AV60</f>
        <v>885379.48676251958</v>
      </c>
      <c r="AW60" s="544">
        <f>'Schedule 3B_Income_Eastern'!AW60+'Schedule 3C_Income_Western'!AW60+'Schedule 3D_Income_The Cape'!AW60</f>
        <v>2043983.6051625982</v>
      </c>
      <c r="AX60" s="898">
        <v>37</v>
      </c>
      <c r="AY60" s="544">
        <f>'Schedule 3B_Income_Eastern'!AY60+'Schedule 3C_Income_Western'!AY60+'Schedule 3D_Income_The Cape'!AY60</f>
        <v>12877.837205750879</v>
      </c>
      <c r="AZ60" s="544">
        <f>'Schedule 3B_Income_Eastern'!AZ60+'Schedule 3C_Income_Western'!AZ60+'Schedule 3D_Income_The Cape'!AZ60</f>
        <v>13357.346315057031</v>
      </c>
      <c r="BA60" s="544">
        <f>'Schedule 3B_Income_Eastern'!BA60+'Schedule 3C_Income_Western'!BA60+'Schedule 3D_Income_The Cape'!BA60</f>
        <v>16973.481445672427</v>
      </c>
      <c r="BB60" s="544">
        <f>'Schedule 3B_Income_Eastern'!BB60+'Schedule 3C_Income_Western'!BB60+'Schedule 3D_Income_The Cape'!BB60</f>
        <v>13203.417614986463</v>
      </c>
      <c r="BC60" s="544">
        <f>'Schedule 3B_Income_Eastern'!BC60+'Schedule 3C_Income_Western'!BC60+'Schedule 3D_Income_The Cape'!BC60</f>
        <v>56412.082581466791</v>
      </c>
      <c r="BD60" s="544">
        <f>'Schedule 3B_Income_Eastern'!BD60+'Schedule 3C_Income_Western'!BD60+'Schedule 3D_Income_The Cape'!BD60</f>
        <v>17292.382707026351</v>
      </c>
      <c r="BE60" s="544">
        <f>'Schedule 3B_Income_Eastern'!BE60+'Schedule 3C_Income_Western'!BE60+'Schedule 3D_Income_The Cape'!BE60</f>
        <v>16583.608810762649</v>
      </c>
      <c r="BF60" s="544">
        <f>'Schedule 3B_Income_Eastern'!BF60+'Schedule 3C_Income_Western'!BF60+'Schedule 3D_Income_The Cape'!BF60</f>
        <v>18914.668478116058</v>
      </c>
      <c r="BG60" s="544">
        <f>'Schedule 3B_Income_Eastern'!BG60+'Schedule 3C_Income_Western'!BG60+'Schedule 3D_Income_The Cape'!BG60</f>
        <v>18131.283719643732</v>
      </c>
      <c r="BH60" s="544">
        <f>'Schedule 3B_Income_Eastern'!BH60+'Schedule 3C_Income_Western'!BH60+'Schedule 3D_Income_The Cape'!BH60</f>
        <v>70921.943715548798</v>
      </c>
      <c r="BI60" s="544">
        <f>'Schedule 3B_Income_Eastern'!BI60+'Schedule 3C_Income_Western'!BI60+'Schedule 3D_Income_The Cape'!BI60</f>
        <v>127334.02629701559</v>
      </c>
      <c r="BJ60" s="898">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898">
        <v>37</v>
      </c>
      <c r="BW60" s="544">
        <f>'Schedule 3B_Income_Eastern'!BW60+'Schedule 3C_Income_Western'!BW60+'Schedule 3D_Income_The Cape'!BW60</f>
        <v>-22606.027677293423</v>
      </c>
      <c r="BX60" s="544">
        <f>'Schedule 3B_Income_Eastern'!BX60+'Schedule 3C_Income_Western'!BX60+'Schedule 3D_Income_The Cape'!BX60</f>
        <v>-21123.27895442535</v>
      </c>
      <c r="BY60" s="544">
        <f>'Schedule 3B_Income_Eastern'!BY60+'Schedule 3C_Income_Western'!BY60+'Schedule 3D_Income_The Cape'!BY60</f>
        <v>-22855.040527170342</v>
      </c>
      <c r="BZ60" s="544">
        <f>'Schedule 3B_Income_Eastern'!BZ60+'Schedule 3C_Income_Western'!BZ60+'Schedule 3D_Income_The Cape'!BZ60</f>
        <v>-20307.44025806366</v>
      </c>
      <c r="CA60" s="544">
        <f>'Schedule 3B_Income_Eastern'!CA60+'Schedule 3C_Income_Western'!CA60+'Schedule 3D_Income_The Cape'!CA60</f>
        <v>-86891.787416952779</v>
      </c>
      <c r="CB60" s="544">
        <f>'Schedule 3B_Income_Eastern'!CB60+'Schedule 3C_Income_Western'!CB60+'Schedule 3D_Income_The Cape'!CB60</f>
        <v>-2980.6212265570257</v>
      </c>
      <c r="CC60" s="544">
        <f>'Schedule 3B_Income_Eastern'!CC60+'Schedule 3C_Income_Western'!CC60+'Schedule 3D_Income_The Cape'!CC60</f>
        <v>-3910.9942324843105</v>
      </c>
      <c r="CD60" s="544">
        <f>'Schedule 3B_Income_Eastern'!CD60+'Schedule 3C_Income_Western'!CD60+'Schedule 3D_Income_The Cape'!CD60</f>
        <v>-2036.1096293048481</v>
      </c>
      <c r="CE60" s="544">
        <f>'Schedule 3B_Income_Eastern'!CE60+'Schedule 3C_Income_Western'!CE60+'Schedule 3D_Income_The Cape'!CE60</f>
        <v>-1628.6935493667102</v>
      </c>
      <c r="CF60" s="544">
        <f>'Schedule 3B_Income_Eastern'!CF60+'Schedule 3C_Income_Western'!CF60+'Schedule 3D_Income_The Cape'!CF60</f>
        <v>-10556.418637712894</v>
      </c>
      <c r="CG60" s="544">
        <f>'Schedule 3B_Income_Eastern'!CG60+'Schedule 3C_Income_Western'!CG60+'Schedule 3D_Income_The Cape'!CG60</f>
        <v>-97448.206054665672</v>
      </c>
      <c r="CH60" s="898">
        <v>37</v>
      </c>
      <c r="CI60" s="544">
        <f>'Schedule 3B_Income_Eastern'!CI60+'Schedule 3C_Income_Western'!CI60+'Schedule 3D_Income_The Cape'!CI60</f>
        <v>469771.0911268185</v>
      </c>
      <c r="CJ60" s="544">
        <f>'Schedule 3B_Income_Eastern'!CJ60+'Schedule 3C_Income_Western'!CJ60+'Schedule 3D_Income_The Cape'!CJ60</f>
        <v>523478.26913949754</v>
      </c>
      <c r="CK60" s="544">
        <f>'Schedule 3B_Income_Eastern'!CK60+'Schedule 3C_Income_Western'!CK60+'Schedule 3D_Income_The Cape'!CK60</f>
        <v>394914.86849066097</v>
      </c>
      <c r="CL60" s="544">
        <f>'Schedule 3B_Income_Eastern'!CL60+'Schedule 3C_Income_Western'!CL60+'Schedule 3D_Income_The Cape'!CL60</f>
        <v>293460.25717849622</v>
      </c>
      <c r="CM60" s="372">
        <f t="shared" si="13"/>
        <v>1681624.4859354733</v>
      </c>
      <c r="CN60" s="544">
        <f>'Schedule 3B_Income_Eastern'!CN60+'Schedule 3C_Income_Western'!CN60+'Schedule 3D_Income_The Cape'!CN60</f>
        <v>279130.27495029639</v>
      </c>
      <c r="CO60" s="544">
        <f>'Schedule 3B_Income_Eastern'!CO60+'Schedule 3C_Income_Western'!CO60+'Schedule 3D_Income_The Cape'!CO60</f>
        <v>290647.26623283006</v>
      </c>
      <c r="CP60" s="544">
        <f>'Schedule 3B_Income_Eastern'!CP60+'Schedule 3C_Income_Western'!CP60+'Schedule 3D_Income_The Cape'!CP60</f>
        <v>332350.70181998546</v>
      </c>
      <c r="CQ60" s="544">
        <f>'Schedule 3B_Income_Eastern'!CQ60+'Schedule 3C_Income_Western'!CQ60+'Schedule 3D_Income_The Cape'!CQ60</f>
        <v>244817.2197341398</v>
      </c>
      <c r="CR60" s="372">
        <f t="shared" si="14"/>
        <v>1146945.4627372515</v>
      </c>
      <c r="CS60" s="544">
        <f>'Schedule 3B_Income_Eastern'!CS60+'Schedule 3C_Income_Western'!CS60+'Schedule 3D_Income_The Cape'!CS60</f>
        <v>748901.36607711494</v>
      </c>
      <c r="CT60" s="544">
        <f>'Schedule 3B_Income_Eastern'!CT60+'Schedule 3C_Income_Western'!CT60+'Schedule 3D_Income_The Cape'!CT60</f>
        <v>814125.53537232766</v>
      </c>
      <c r="CU60" s="544">
        <f>'Schedule 3B_Income_Eastern'!CU60+'Schedule 3C_Income_Western'!CU60+'Schedule 3D_Income_The Cape'!CU60</f>
        <v>727265.57031064632</v>
      </c>
      <c r="CV60" s="544">
        <f>'Schedule 3B_Income_Eastern'!CV60+'Schedule 3C_Income_Western'!CV60+'Schedule 3D_Income_The Cape'!CV60</f>
        <v>538277.47691263608</v>
      </c>
      <c r="CW60" s="372">
        <f t="shared" si="15"/>
        <v>2828569.9486727249</v>
      </c>
    </row>
    <row r="61" spans="1:101" ht="15.75" customHeight="1">
      <c r="A61" s="897" t="s">
        <v>253</v>
      </c>
      <c r="B61" s="898">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898">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898">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898">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898">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898">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898">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898">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897" t="s">
        <v>255</v>
      </c>
      <c r="B62" s="898">
        <v>39</v>
      </c>
      <c r="C62" s="544">
        <f>'Schedule 3B_Income_Eastern'!C62+'Schedule 3C_Income_Western'!C62+'Schedule 3D_Income_The Cape'!C62</f>
        <v>-12269.534615839202</v>
      </c>
      <c r="D62" s="544">
        <f>'Schedule 3B_Income_Eastern'!D62+'Schedule 3C_Income_Western'!D62+'Schedule 3D_Income_The Cape'!D62</f>
        <v>-10193.737616695062</v>
      </c>
      <c r="E62" s="544">
        <f>'Schedule 3B_Income_Eastern'!E62+'Schedule 3C_Income_Western'!E62+'Schedule 3D_Income_The Cape'!E62</f>
        <v>-9330.9660787359753</v>
      </c>
      <c r="F62" s="544">
        <f>'Schedule 3B_Income_Eastern'!F62+'Schedule 3C_Income_Western'!F62+'Schedule 3D_Income_The Cape'!F62</f>
        <v>-8512.8676938688332</v>
      </c>
      <c r="G62" s="544">
        <f>'Schedule 3B_Income_Eastern'!G62+'Schedule 3C_Income_Western'!G62+'Schedule 3D_Income_The Cape'!G62</f>
        <v>-40307.106005139074</v>
      </c>
      <c r="H62" s="544">
        <f>'Schedule 3B_Income_Eastern'!H62+'Schedule 3C_Income_Western'!H62+'Schedule 3D_Income_The Cape'!H62</f>
        <v>-85305.591588841577</v>
      </c>
      <c r="I62" s="544">
        <f>'Schedule 3B_Income_Eastern'!I62+'Schedule 3C_Income_Western'!I62+'Schedule 3D_Income_The Cape'!I62</f>
        <v>-65738.102810739627</v>
      </c>
      <c r="J62" s="544">
        <f>'Schedule 3B_Income_Eastern'!J62+'Schedule 3C_Income_Western'!J62+'Schedule 3D_Income_The Cape'!J62</f>
        <v>-57651.031094800615</v>
      </c>
      <c r="K62" s="544">
        <f>'Schedule 3B_Income_Eastern'!K62+'Schedule 3C_Income_Western'!K62+'Schedule 3D_Income_The Cape'!K62</f>
        <v>-49648.165246290875</v>
      </c>
      <c r="L62" s="544">
        <f>'Schedule 3B_Income_Eastern'!L62+'Schedule 3C_Income_Western'!L62+'Schedule 3D_Income_The Cape'!L62</f>
        <v>-258342.89074067271</v>
      </c>
      <c r="M62" s="544">
        <f>'Schedule 3B_Income_Eastern'!M62+'Schedule 3C_Income_Western'!M62+'Schedule 3D_Income_The Cape'!M62</f>
        <v>-298649.99674581178</v>
      </c>
      <c r="N62" s="898">
        <v>39</v>
      </c>
      <c r="O62" s="544">
        <f>'Schedule 3B_Income_Eastern'!O62+'Schedule 3C_Income_Western'!O62+'Schedule 3D_Income_The Cape'!O62</f>
        <v>-33040.225808734416</v>
      </c>
      <c r="P62" s="544">
        <f>'Schedule 3B_Income_Eastern'!P62+'Schedule 3C_Income_Western'!P62+'Schedule 3D_Income_The Cape'!P62</f>
        <v>-30836.493659713011</v>
      </c>
      <c r="Q62" s="544">
        <f>'Schedule 3B_Income_Eastern'!Q62+'Schedule 3C_Income_Western'!Q62+'Schedule 3D_Income_The Cape'!Q62</f>
        <v>-28959.857176576868</v>
      </c>
      <c r="R62" s="544">
        <f>'Schedule 3B_Income_Eastern'!R62+'Schedule 3C_Income_Western'!R62+'Schedule 3D_Income_The Cape'!R62</f>
        <v>-27228.598313602746</v>
      </c>
      <c r="S62" s="544">
        <f>'Schedule 3B_Income_Eastern'!S62+'Schedule 3C_Income_Western'!S62+'Schedule 3D_Income_The Cape'!S62</f>
        <v>-120065.17495862705</v>
      </c>
      <c r="T62" s="544">
        <f>'Schedule 3B_Income_Eastern'!T62+'Schedule 3C_Income_Western'!T62+'Schedule 3D_Income_The Cape'!T62</f>
        <v>-90886.356922673192</v>
      </c>
      <c r="U62" s="544">
        <f>'Schedule 3B_Income_Eastern'!U62+'Schedule 3C_Income_Western'!U62+'Schedule 3D_Income_The Cape'!U62</f>
        <v>-83942.350247274328</v>
      </c>
      <c r="V62" s="544">
        <f>'Schedule 3B_Income_Eastern'!V62+'Schedule 3C_Income_Western'!V62+'Schedule 3D_Income_The Cape'!V62</f>
        <v>-76702.502557539963</v>
      </c>
      <c r="W62" s="544">
        <f>'Schedule 3B_Income_Eastern'!W62+'Schedule 3C_Income_Western'!W62+'Schedule 3D_Income_The Cape'!W62</f>
        <v>-69547.971908865642</v>
      </c>
      <c r="X62" s="544">
        <f>'Schedule 3B_Income_Eastern'!X62+'Schedule 3C_Income_Western'!X62+'Schedule 3D_Income_The Cape'!X62</f>
        <v>-321079.18163635314</v>
      </c>
      <c r="Y62" s="544">
        <f>'Schedule 3B_Income_Eastern'!Y62+'Schedule 3C_Income_Western'!Y62+'Schedule 3D_Income_The Cape'!Y62</f>
        <v>-441144.35659498017</v>
      </c>
      <c r="Z62" s="898">
        <v>39</v>
      </c>
      <c r="AA62" s="544">
        <f>'Schedule 3B_Income_Eastern'!AA62+'Schedule 3C_Income_Western'!AA62+'Schedule 3D_Income_The Cape'!AA62</f>
        <v>-8481.3191634733357</v>
      </c>
      <c r="AB62" s="544">
        <f>'Schedule 3B_Income_Eastern'!AB62+'Schedule 3C_Income_Western'!AB62+'Schedule 3D_Income_The Cape'!AB62</f>
        <v>-7802.5471805569105</v>
      </c>
      <c r="AC62" s="544">
        <f>'Schedule 3B_Income_Eastern'!AC62+'Schedule 3C_Income_Western'!AC62+'Schedule 3D_Income_The Cape'!AC62</f>
        <v>-7600.5005255081305</v>
      </c>
      <c r="AD62" s="544">
        <f>'Schedule 3B_Income_Eastern'!AD62+'Schedule 3C_Income_Western'!AD62+'Schedule 3D_Income_The Cape'!AD62</f>
        <v>-7297.0534841708359</v>
      </c>
      <c r="AE62" s="544">
        <f>'Schedule 3B_Income_Eastern'!AE62+'Schedule 3C_Income_Western'!AE62+'Schedule 3D_Income_The Cape'!AE62</f>
        <v>-31181.420353709214</v>
      </c>
      <c r="AF62" s="544">
        <f>'Schedule 3B_Income_Eastern'!AF62+'Schedule 3C_Income_Western'!AF62+'Schedule 3D_Income_The Cape'!AF62</f>
        <v>-18315.722315801933</v>
      </c>
      <c r="AG62" s="544">
        <f>'Schedule 3B_Income_Eastern'!AG62+'Schedule 3C_Income_Western'!AG62+'Schedule 3D_Income_The Cape'!AG62</f>
        <v>-16590.315620724654</v>
      </c>
      <c r="AH62" s="544">
        <f>'Schedule 3B_Income_Eastern'!AH62+'Schedule 3C_Income_Western'!AH62+'Schedule 3D_Income_The Cape'!AH62</f>
        <v>-16015.713275291437</v>
      </c>
      <c r="AI62" s="544">
        <f>'Schedule 3B_Income_Eastern'!AI62+'Schedule 3C_Income_Western'!AI62+'Schedule 3D_Income_The Cape'!AI62</f>
        <v>-14724.274984680693</v>
      </c>
      <c r="AJ62" s="544">
        <f>'Schedule 3B_Income_Eastern'!AJ62+'Schedule 3C_Income_Western'!AJ62+'Schedule 3D_Income_The Cape'!AJ62</f>
        <v>-65646.026196498715</v>
      </c>
      <c r="AK62" s="544">
        <f>'Schedule 3B_Income_Eastern'!AK62+'Schedule 3C_Income_Western'!AK62+'Schedule 3D_Income_The Cape'!AK62</f>
        <v>-96827.44655020794</v>
      </c>
      <c r="AL62" s="898">
        <v>39</v>
      </c>
      <c r="AM62" s="544">
        <f>'Schedule 3B_Income_Eastern'!AM62+'Schedule 3C_Income_Western'!AM62+'Schedule 3D_Income_The Cape'!AM62</f>
        <v>-404275.30258923135</v>
      </c>
      <c r="AN62" s="544">
        <f>'Schedule 3B_Income_Eastern'!AN62+'Schedule 3C_Income_Western'!AN62+'Schedule 3D_Income_The Cape'!AN62</f>
        <v>-408502.84492976515</v>
      </c>
      <c r="AO62" s="544">
        <f>'Schedule 3B_Income_Eastern'!AO62+'Schedule 3C_Income_Western'!AO62+'Schedule 3D_Income_The Cape'!AO62</f>
        <v>-415585.47889364953</v>
      </c>
      <c r="AP62" s="544">
        <f>'Schedule 3B_Income_Eastern'!AP62+'Schedule 3C_Income_Western'!AP62+'Schedule 3D_Income_The Cape'!AP62</f>
        <v>-422577.47971089859</v>
      </c>
      <c r="AQ62" s="544">
        <f>'Schedule 3B_Income_Eastern'!AQ62+'Schedule 3C_Income_Western'!AQ62+'Schedule 3D_Income_The Cape'!AQ62</f>
        <v>-1650941.1061235447</v>
      </c>
      <c r="AR62" s="544">
        <f>'Schedule 3B_Income_Eastern'!AR62+'Schedule 3C_Income_Western'!AR62+'Schedule 3D_Income_The Cape'!AR62</f>
        <v>-527830.89223243843</v>
      </c>
      <c r="AS62" s="544">
        <f>'Schedule 3B_Income_Eastern'!AS62+'Schedule 3C_Income_Western'!AS62+'Schedule 3D_Income_The Cape'!AS62</f>
        <v>-519625.73868929251</v>
      </c>
      <c r="AT62" s="544">
        <f>'Schedule 3B_Income_Eastern'!AT62+'Schedule 3C_Income_Western'!AT62+'Schedule 3D_Income_The Cape'!AT62</f>
        <v>-520524.53321885894</v>
      </c>
      <c r="AU62" s="544">
        <f>'Schedule 3B_Income_Eastern'!AU62+'Schedule 3C_Income_Western'!AU62+'Schedule 3D_Income_The Cape'!AU62</f>
        <v>-521886.50630842237</v>
      </c>
      <c r="AV62" s="544">
        <f>'Schedule 3B_Income_Eastern'!AV62+'Schedule 3C_Income_Western'!AV62+'Schedule 3D_Income_The Cape'!AV62</f>
        <v>-2089867.670449012</v>
      </c>
      <c r="AW62" s="544">
        <f>'Schedule 3B_Income_Eastern'!AW62+'Schedule 3C_Income_Western'!AW62+'Schedule 3D_Income_The Cape'!AW62</f>
        <v>-3740808.7765725572</v>
      </c>
      <c r="AX62" s="898">
        <v>39</v>
      </c>
      <c r="AY62" s="544">
        <f>'Schedule 3B_Income_Eastern'!AY62+'Schedule 3C_Income_Western'!AY62+'Schedule 3D_Income_The Cape'!AY62</f>
        <v>-16966.01053987693</v>
      </c>
      <c r="AZ62" s="544">
        <f>'Schedule 3B_Income_Eastern'!AZ62+'Schedule 3C_Income_Western'!AZ62+'Schedule 3D_Income_The Cape'!AZ62</f>
        <v>-17609.482536383832</v>
      </c>
      <c r="BA62" s="544">
        <f>'Schedule 3B_Income_Eastern'!BA62+'Schedule 3C_Income_Western'!BA62+'Schedule 3D_Income_The Cape'!BA62</f>
        <v>-17831.561235428166</v>
      </c>
      <c r="BB62" s="544">
        <f>'Schedule 3B_Income_Eastern'!BB62+'Schedule 3C_Income_Western'!BB62+'Schedule 3D_Income_The Cape'!BB62</f>
        <v>-17725.542293546565</v>
      </c>
      <c r="BC62" s="544">
        <f>'Schedule 3B_Income_Eastern'!BC62+'Schedule 3C_Income_Western'!BC62+'Schedule 3D_Income_The Cape'!BC62</f>
        <v>-70132.596605235492</v>
      </c>
      <c r="BD62" s="544">
        <f>'Schedule 3B_Income_Eastern'!BD62+'Schedule 3C_Income_Western'!BD62+'Schedule 3D_Income_The Cape'!BD62</f>
        <v>-12333.385863069938</v>
      </c>
      <c r="BE62" s="544">
        <f>'Schedule 3B_Income_Eastern'!BE62+'Schedule 3C_Income_Western'!BE62+'Schedule 3D_Income_The Cape'!BE62</f>
        <v>-12950.317478512936</v>
      </c>
      <c r="BF62" s="544">
        <f>'Schedule 3B_Income_Eastern'!BF62+'Schedule 3C_Income_Western'!BF62+'Schedule 3D_Income_The Cape'!BF62</f>
        <v>-13102.482781450402</v>
      </c>
      <c r="BG62" s="544">
        <f>'Schedule 3B_Income_Eastern'!BG62+'Schedule 3C_Income_Western'!BG62+'Schedule 3D_Income_The Cape'!BG62</f>
        <v>-12606.541732185453</v>
      </c>
      <c r="BH62" s="544">
        <f>'Schedule 3B_Income_Eastern'!BH62+'Schedule 3C_Income_Western'!BH62+'Schedule 3D_Income_The Cape'!BH62</f>
        <v>-50992.727855218727</v>
      </c>
      <c r="BI62" s="544">
        <f>'Schedule 3B_Income_Eastern'!BI62+'Schedule 3C_Income_Western'!BI62+'Schedule 3D_Income_The Cape'!BI62</f>
        <v>-121125.32446045423</v>
      </c>
      <c r="BJ62" s="898">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898">
        <v>39</v>
      </c>
      <c r="BW62" s="544">
        <f>'Schedule 3B_Income_Eastern'!BW62+'Schedule 3C_Income_Western'!BW62+'Schedule 3D_Income_The Cape'!BW62</f>
        <v>-25061.45668218912</v>
      </c>
      <c r="BX62" s="544">
        <f>'Schedule 3B_Income_Eastern'!BX62+'Schedule 3C_Income_Western'!BX62+'Schedule 3D_Income_The Cape'!BX62</f>
        <v>-24553.457370309363</v>
      </c>
      <c r="BY62" s="544">
        <f>'Schedule 3B_Income_Eastern'!BY62+'Schedule 3C_Income_Western'!BY62+'Schedule 3D_Income_The Cape'!BY62</f>
        <v>-24703.942683022851</v>
      </c>
      <c r="BZ62" s="544">
        <f>'Schedule 3B_Income_Eastern'!BZ62+'Schedule 3C_Income_Western'!BZ62+'Schedule 3D_Income_The Cape'!BZ62</f>
        <v>-24352.969541168779</v>
      </c>
      <c r="CA62" s="544">
        <f>'Schedule 3B_Income_Eastern'!CA62+'Schedule 3C_Income_Western'!CA62+'Schedule 3D_Income_The Cape'!CA62</f>
        <v>-98671.826276690117</v>
      </c>
      <c r="CB62" s="544">
        <f>'Schedule 3B_Income_Eastern'!CB62+'Schedule 3C_Income_Western'!CB62+'Schedule 3D_Income_The Cape'!CB62</f>
        <v>-17516.203427476506</v>
      </c>
      <c r="CC62" s="544">
        <f>'Schedule 3B_Income_Eastern'!CC62+'Schedule 3C_Income_Western'!CC62+'Schedule 3D_Income_The Cape'!CC62</f>
        <v>-17050.353363258539</v>
      </c>
      <c r="CD62" s="544">
        <f>'Schedule 3B_Income_Eastern'!CD62+'Schedule 3C_Income_Western'!CD62+'Schedule 3D_Income_The Cape'!CD62</f>
        <v>-18507.280727859732</v>
      </c>
      <c r="CE62" s="544">
        <f>'Schedule 3B_Income_Eastern'!CE62+'Schedule 3C_Income_Western'!CE62+'Schedule 3D_Income_The Cape'!CE62</f>
        <v>-17664.10933305867</v>
      </c>
      <c r="CF62" s="544">
        <f>'Schedule 3B_Income_Eastern'!CF62+'Schedule 3C_Income_Western'!CF62+'Schedule 3D_Income_The Cape'!CF62</f>
        <v>-70737.94685165344</v>
      </c>
      <c r="CG62" s="544">
        <f>'Schedule 3B_Income_Eastern'!CG62+'Schedule 3C_Income_Western'!CG62+'Schedule 3D_Income_The Cape'!CG62</f>
        <v>-169409.77312834357</v>
      </c>
      <c r="CH62" s="898">
        <v>39</v>
      </c>
      <c r="CI62" s="544">
        <f>'Schedule 3B_Income_Eastern'!CI62+'Schedule 3C_Income_Western'!CI62+'Schedule 3D_Income_The Cape'!CI62</f>
        <v>-500093.84939934436</v>
      </c>
      <c r="CJ62" s="544">
        <f>'Schedule 3B_Income_Eastern'!CJ62+'Schedule 3C_Income_Western'!CJ62+'Schedule 3D_Income_The Cape'!CJ62</f>
        <v>-499498.56329342333</v>
      </c>
      <c r="CK62" s="544">
        <f>'Schedule 3B_Income_Eastern'!CK62+'Schedule 3C_Income_Western'!CK62+'Schedule 3D_Income_The Cape'!CK62</f>
        <v>-504012.30659292149</v>
      </c>
      <c r="CL62" s="544">
        <f>'Schedule 3B_Income_Eastern'!CL62+'Schedule 3C_Income_Western'!CL62+'Schedule 3D_Income_The Cape'!CL62</f>
        <v>-507694.51103725634</v>
      </c>
      <c r="CM62" s="372">
        <f t="shared" si="13"/>
        <v>-2011299.2303229456</v>
      </c>
      <c r="CN62" s="544">
        <f>'Schedule 3B_Income_Eastern'!CN62+'Schedule 3C_Income_Western'!CN62+'Schedule 3D_Income_The Cape'!CN62</f>
        <v>-752188.15235030151</v>
      </c>
      <c r="CO62" s="544">
        <f>'Schedule 3B_Income_Eastern'!CO62+'Schedule 3C_Income_Western'!CO62+'Schedule 3D_Income_The Cape'!CO62</f>
        <v>-715897.1782098026</v>
      </c>
      <c r="CP62" s="544">
        <f>'Schedule 3B_Income_Eastern'!CP62+'Schedule 3C_Income_Western'!CP62+'Schedule 3D_Income_The Cape'!CP62</f>
        <v>-702503.5436558011</v>
      </c>
      <c r="CQ62" s="544">
        <f>'Schedule 3B_Income_Eastern'!CQ62+'Schedule 3C_Income_Western'!CQ62+'Schedule 3D_Income_The Cape'!CQ62</f>
        <v>-686077.56951350369</v>
      </c>
      <c r="CR62" s="372">
        <f t="shared" si="14"/>
        <v>-2856666.443729409</v>
      </c>
      <c r="CS62" s="544">
        <f>'Schedule 3B_Income_Eastern'!CS62+'Schedule 3C_Income_Western'!CS62+'Schedule 3D_Income_The Cape'!CS62</f>
        <v>-1252282.0017496457</v>
      </c>
      <c r="CT62" s="544">
        <f>'Schedule 3B_Income_Eastern'!CT62+'Schedule 3C_Income_Western'!CT62+'Schedule 3D_Income_The Cape'!CT62</f>
        <v>-1215395.7415032259</v>
      </c>
      <c r="CU62" s="544">
        <f>'Schedule 3B_Income_Eastern'!CU62+'Schedule 3C_Income_Western'!CU62+'Schedule 3D_Income_The Cape'!CU62</f>
        <v>-1206515.8502487228</v>
      </c>
      <c r="CV62" s="544">
        <f>'Schedule 3B_Income_Eastern'!CV62+'Schedule 3C_Income_Western'!CV62+'Schedule 3D_Income_The Cape'!CV62</f>
        <v>-1193772.08055076</v>
      </c>
      <c r="CW62" s="372">
        <f t="shared" si="15"/>
        <v>-4867965.6740523539</v>
      </c>
    </row>
    <row r="63" spans="1:101" ht="15.75" customHeight="1">
      <c r="A63" s="897" t="s">
        <v>257</v>
      </c>
      <c r="B63" s="898">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898">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898">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898">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898">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898">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898">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898">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897"/>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898">
        <v>41</v>
      </c>
      <c r="C65" s="198">
        <f>SUM(C34:C63)-C43-C45</f>
        <v>8395908.5421028305</v>
      </c>
      <c r="D65" s="198">
        <f t="shared" ref="D65:M65" si="16">SUM(D34:D63)-D43-D45</f>
        <v>6249544.1934960326</v>
      </c>
      <c r="E65" s="198">
        <f t="shared" si="16"/>
        <v>4243755.5704484964</v>
      </c>
      <c r="F65" s="198">
        <f t="shared" si="16"/>
        <v>3521775.5605194271</v>
      </c>
      <c r="G65" s="198">
        <f t="shared" si="16"/>
        <v>22410983.866566788</v>
      </c>
      <c r="H65" s="198">
        <f t="shared" si="16"/>
        <v>27807066.466696713</v>
      </c>
      <c r="I65" s="198">
        <f t="shared" si="16"/>
        <v>22777673.954430349</v>
      </c>
      <c r="J65" s="198">
        <f t="shared" si="16"/>
        <v>19371824.065925211</v>
      </c>
      <c r="K65" s="198">
        <f t="shared" si="16"/>
        <v>17102751.547067281</v>
      </c>
      <c r="L65" s="198">
        <f t="shared" si="16"/>
        <v>87059316.034119532</v>
      </c>
      <c r="M65" s="198">
        <f t="shared" si="16"/>
        <v>109470299.90068629</v>
      </c>
      <c r="N65" s="898">
        <v>41</v>
      </c>
      <c r="O65" s="198">
        <f>SUM(O34:O63)-O43-O45</f>
        <v>9199854.8901691232</v>
      </c>
      <c r="P65" s="198">
        <f t="shared" ref="P65:Y65" si="17">SUM(P34:P63)-P43-P45</f>
        <v>6892046.358343157</v>
      </c>
      <c r="Q65" s="198">
        <f t="shared" si="17"/>
        <v>6397239.0970272925</v>
      </c>
      <c r="R65" s="198">
        <f t="shared" si="17"/>
        <v>6096084.4409378469</v>
      </c>
      <c r="S65" s="198">
        <f t="shared" si="17"/>
        <v>28585224.786477432</v>
      </c>
      <c r="T65" s="198">
        <f t="shared" si="17"/>
        <v>26450590.871456813</v>
      </c>
      <c r="U65" s="198">
        <f t="shared" si="17"/>
        <v>26222146.928307883</v>
      </c>
      <c r="V65" s="198">
        <f t="shared" si="17"/>
        <v>25503799.134555392</v>
      </c>
      <c r="W65" s="198">
        <f t="shared" si="17"/>
        <v>23481674.080297388</v>
      </c>
      <c r="X65" s="198">
        <f t="shared" si="17"/>
        <v>101658211.01461749</v>
      </c>
      <c r="Y65" s="198">
        <f t="shared" si="17"/>
        <v>130243435.80109492</v>
      </c>
      <c r="Z65" s="898">
        <v>41</v>
      </c>
      <c r="AA65" s="198">
        <f>SUM(AA34:AA63)-AA43-AA45</f>
        <v>2212106.1244402011</v>
      </c>
      <c r="AB65" s="198">
        <f t="shared" ref="AB65:AK65" si="18">SUM(AB34:AB63)-AB43-AB45</f>
        <v>2018945.7501441331</v>
      </c>
      <c r="AC65" s="198">
        <f t="shared" si="18"/>
        <v>2660400.5943742548</v>
      </c>
      <c r="AD65" s="198">
        <f t="shared" si="18"/>
        <v>2072972.1307709017</v>
      </c>
      <c r="AE65" s="198">
        <f t="shared" si="18"/>
        <v>8964424.5997294933</v>
      </c>
      <c r="AF65" s="198">
        <f t="shared" si="18"/>
        <v>5680972.4102270985</v>
      </c>
      <c r="AG65" s="198">
        <f t="shared" si="18"/>
        <v>6010234.6710007442</v>
      </c>
      <c r="AH65" s="198">
        <f t="shared" si="18"/>
        <v>6375851.5651036939</v>
      </c>
      <c r="AI65" s="198">
        <f t="shared" si="18"/>
        <v>5578255.7288096957</v>
      </c>
      <c r="AJ65" s="198">
        <f t="shared" si="18"/>
        <v>23645314.375141241</v>
      </c>
      <c r="AK65" s="198">
        <f t="shared" si="18"/>
        <v>32609738.974870723</v>
      </c>
      <c r="AL65" s="898">
        <v>41</v>
      </c>
      <c r="AM65" s="198">
        <f>SUM(AM34:AM63)-AM43-AM45</f>
        <v>97477382.158018723</v>
      </c>
      <c r="AN65" s="198">
        <f t="shared" ref="AN65:AW65" si="19">SUM(AN34:AN63)-AN43-AN45</f>
        <v>95672650.943063021</v>
      </c>
      <c r="AO65" s="198">
        <f t="shared" si="19"/>
        <v>95720953.422199696</v>
      </c>
      <c r="AP65" s="198">
        <f t="shared" si="19"/>
        <v>94703644.485332191</v>
      </c>
      <c r="AQ65" s="198">
        <f t="shared" si="19"/>
        <v>383574631.00861371</v>
      </c>
      <c r="AR65" s="198">
        <f t="shared" si="19"/>
        <v>180859274.40791601</v>
      </c>
      <c r="AS65" s="198">
        <f t="shared" si="19"/>
        <v>188553303.63718832</v>
      </c>
      <c r="AT65" s="198">
        <f t="shared" si="19"/>
        <v>194767954.27247298</v>
      </c>
      <c r="AU65" s="198">
        <f t="shared" si="19"/>
        <v>198803457.47055227</v>
      </c>
      <c r="AV65" s="198">
        <f t="shared" si="19"/>
        <v>762983989.78812969</v>
      </c>
      <c r="AW65" s="198">
        <f t="shared" si="19"/>
        <v>1146558620.7967434</v>
      </c>
      <c r="AX65" s="898">
        <v>41</v>
      </c>
      <c r="AY65" s="198">
        <f>SUM(AY34:AY63)-AY43-AY45</f>
        <v>5569476.7263406357</v>
      </c>
      <c r="AZ65" s="198">
        <f t="shared" ref="AZ65:BI65" si="20">SUM(AZ34:AZ63)-AZ43-AZ45</f>
        <v>6010863.8652755413</v>
      </c>
      <c r="BA65" s="198">
        <f t="shared" si="20"/>
        <v>6379398.1737312619</v>
      </c>
      <c r="BB65" s="198">
        <f t="shared" si="20"/>
        <v>6295024.3156461501</v>
      </c>
      <c r="BC65" s="198">
        <f t="shared" si="20"/>
        <v>24254763.080993589</v>
      </c>
      <c r="BD65" s="198">
        <f t="shared" si="20"/>
        <v>3959620.5633945949</v>
      </c>
      <c r="BE65" s="198">
        <f t="shared" si="20"/>
        <v>3998742.2670421912</v>
      </c>
      <c r="BF65" s="198">
        <f t="shared" si="20"/>
        <v>4351765.8590013823</v>
      </c>
      <c r="BG65" s="198">
        <f t="shared" si="20"/>
        <v>4840260.5081362771</v>
      </c>
      <c r="BH65" s="198">
        <f t="shared" si="20"/>
        <v>17150389.19757444</v>
      </c>
      <c r="BI65" s="198">
        <f t="shared" si="20"/>
        <v>41405152.278568022</v>
      </c>
      <c r="BJ65" s="898">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898">
        <v>41</v>
      </c>
      <c r="BW65" s="198">
        <f>SUM(BW34:BW63)-BW43-BW45</f>
        <v>7083597.3034780473</v>
      </c>
      <c r="BX65" s="198">
        <f t="shared" ref="BX65:CG65" si="22">SUM(BX34:BX63)-BX43-BX45</f>
        <v>6869753.7186731966</v>
      </c>
      <c r="BY65" s="198">
        <f t="shared" si="22"/>
        <v>6873132.4794324227</v>
      </c>
      <c r="BZ65" s="198">
        <f t="shared" si="22"/>
        <v>7276724.7999278652</v>
      </c>
      <c r="CA65" s="198">
        <f t="shared" si="22"/>
        <v>28103208.30151153</v>
      </c>
      <c r="CB65" s="198">
        <f t="shared" si="22"/>
        <v>4608250.5905743791</v>
      </c>
      <c r="CC65" s="198">
        <f t="shared" si="22"/>
        <v>5396084.1491773576</v>
      </c>
      <c r="CD65" s="198">
        <f t="shared" si="22"/>
        <v>5698009.2239932334</v>
      </c>
      <c r="CE65" s="198">
        <f t="shared" si="22"/>
        <v>5541658.0613627387</v>
      </c>
      <c r="CF65" s="198">
        <f t="shared" si="22"/>
        <v>21244002.025107708</v>
      </c>
      <c r="CG65" s="198">
        <f t="shared" si="22"/>
        <v>49347210.326619245</v>
      </c>
      <c r="CH65" s="898">
        <v>41</v>
      </c>
      <c r="CI65" s="201">
        <f t="shared" ref="CI65:CL65" si="23">SUM(CI34:CI63)-CI43-CI45</f>
        <v>129938325.74454956</v>
      </c>
      <c r="CJ65" s="201">
        <f t="shared" si="23"/>
        <v>123713804.82899509</v>
      </c>
      <c r="CK65" s="201">
        <f t="shared" si="23"/>
        <v>122274879.33721344</v>
      </c>
      <c r="CL65" s="201">
        <f t="shared" si="23"/>
        <v>119966225.7331344</v>
      </c>
      <c r="CM65" s="198">
        <f>SUM(CI65:CL65)</f>
        <v>495893235.64389247</v>
      </c>
      <c r="CN65" s="201">
        <f t="shared" ref="CN65:CQ65" si="24">SUM(CN34:CN63)-CN43-CN45</f>
        <v>249365775.31026569</v>
      </c>
      <c r="CO65" s="201">
        <f t="shared" si="24"/>
        <v>252958185.60714686</v>
      </c>
      <c r="CP65" s="201">
        <f t="shared" si="24"/>
        <v>256069204.12105179</v>
      </c>
      <c r="CQ65" s="201">
        <f t="shared" si="24"/>
        <v>255348057.39622575</v>
      </c>
      <c r="CR65" s="198">
        <f>SUM(CN65:CQ65)</f>
        <v>1013741222.43469</v>
      </c>
      <c r="CS65" s="201">
        <f t="shared" ref="CS65:CV65" si="25">SUM(CS34:CS63)-CS43-CS45</f>
        <v>379304101.05481523</v>
      </c>
      <c r="CT65" s="201">
        <f t="shared" si="25"/>
        <v>376671990.43614197</v>
      </c>
      <c r="CU65" s="201">
        <f t="shared" si="25"/>
        <v>378344083.45826536</v>
      </c>
      <c r="CV65" s="201">
        <f t="shared" si="25"/>
        <v>375314283.12935996</v>
      </c>
      <c r="CW65" s="198">
        <f>SUM(CS65:CV65)</f>
        <v>1509634458.0785825</v>
      </c>
    </row>
    <row r="66" spans="1:101" ht="15.75" customHeight="1">
      <c r="A66" s="886"/>
      <c r="B66" s="898"/>
      <c r="C66" s="89"/>
      <c r="D66" s="89"/>
      <c r="E66" s="89"/>
      <c r="F66" s="89"/>
      <c r="G66" s="334"/>
      <c r="H66" s="335"/>
      <c r="I66" s="89"/>
      <c r="J66" s="89"/>
      <c r="K66" s="89"/>
      <c r="L66" s="89"/>
      <c r="M66" s="336"/>
      <c r="N66" s="898"/>
      <c r="O66" s="89"/>
      <c r="P66" s="89"/>
      <c r="Q66" s="89"/>
      <c r="R66" s="89"/>
      <c r="S66" s="334"/>
      <c r="T66" s="335"/>
      <c r="U66" s="89"/>
      <c r="V66" s="89"/>
      <c r="W66" s="89"/>
      <c r="X66" s="89"/>
      <c r="Y66" s="336"/>
      <c r="Z66" s="898"/>
      <c r="AA66" s="89"/>
      <c r="AB66" s="89"/>
      <c r="AC66" s="89"/>
      <c r="AD66" s="89"/>
      <c r="AE66" s="334"/>
      <c r="AF66" s="335"/>
      <c r="AG66" s="89"/>
      <c r="AH66" s="89"/>
      <c r="AI66" s="89"/>
      <c r="AJ66" s="89"/>
      <c r="AK66" s="336"/>
      <c r="AL66" s="898"/>
      <c r="AM66" s="89"/>
      <c r="AN66" s="89"/>
      <c r="AO66" s="89"/>
      <c r="AP66" s="89"/>
      <c r="AQ66" s="334"/>
      <c r="AR66" s="335"/>
      <c r="AS66" s="89"/>
      <c r="AT66" s="89"/>
      <c r="AU66" s="89"/>
      <c r="AV66" s="89"/>
      <c r="AW66" s="336"/>
      <c r="AX66" s="898"/>
      <c r="AY66" s="89"/>
      <c r="AZ66" s="89"/>
      <c r="BA66" s="89"/>
      <c r="BB66" s="89"/>
      <c r="BC66" s="334"/>
      <c r="BD66" s="335"/>
      <c r="BE66" s="89"/>
      <c r="BF66" s="89"/>
      <c r="BG66" s="89"/>
      <c r="BH66" s="89"/>
      <c r="BI66" s="336"/>
      <c r="BJ66" s="898"/>
      <c r="BK66" s="89"/>
      <c r="BL66" s="89"/>
      <c r="BM66" s="89"/>
      <c r="BN66" s="89"/>
      <c r="BO66" s="334"/>
      <c r="BP66" s="335"/>
      <c r="BQ66" s="89"/>
      <c r="BR66" s="89"/>
      <c r="BS66" s="89"/>
      <c r="BT66" s="89"/>
      <c r="BU66" s="336"/>
      <c r="BV66" s="898"/>
      <c r="BW66" s="89"/>
      <c r="BX66" s="89"/>
      <c r="BY66" s="89"/>
      <c r="BZ66" s="89"/>
      <c r="CA66" s="334"/>
      <c r="CB66" s="335"/>
      <c r="CC66" s="89"/>
      <c r="CD66" s="89"/>
      <c r="CE66" s="89"/>
      <c r="CF66" s="89"/>
      <c r="CG66" s="336"/>
      <c r="CH66" s="898"/>
      <c r="CI66" s="162"/>
      <c r="CJ66" s="162"/>
      <c r="CK66" s="162"/>
      <c r="CL66" s="162"/>
      <c r="CM66" s="375"/>
      <c r="CN66" s="162"/>
      <c r="CO66" s="162"/>
      <c r="CP66" s="162"/>
      <c r="CQ66" s="162"/>
      <c r="CR66" s="375"/>
      <c r="CS66" s="162"/>
      <c r="CT66" s="162"/>
      <c r="CU66" s="162"/>
      <c r="CV66" s="162"/>
      <c r="CW66" s="375"/>
    </row>
    <row r="67" spans="1:101" ht="15.75" customHeight="1">
      <c r="A67" s="237"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01" ht="15.75" customHeight="1">
      <c r="A68" s="897" t="s">
        <v>262</v>
      </c>
      <c r="B68" s="898">
        <v>42</v>
      </c>
      <c r="C68" s="544">
        <f>'Schedule 3B_Income_Eastern'!C68+'Schedule 3C_Income_Western'!C68+'Schedule 3D_Income_The Cape'!C68</f>
        <v>524306.52647983632</v>
      </c>
      <c r="D68" s="544">
        <f>'Schedule 3B_Income_Eastern'!D68+'Schedule 3C_Income_Western'!D68+'Schedule 3D_Income_The Cape'!D68</f>
        <v>623120.24609032099</v>
      </c>
      <c r="E68" s="544">
        <f>'Schedule 3B_Income_Eastern'!E68+'Schedule 3C_Income_Western'!E68+'Schedule 3D_Income_The Cape'!E68</f>
        <v>429774.49567032111</v>
      </c>
      <c r="F68" s="544">
        <f>'Schedule 3B_Income_Eastern'!F68+'Schedule 3C_Income_Western'!F68+'Schedule 3D_Income_The Cape'!F68</f>
        <v>403153.68333240505</v>
      </c>
      <c r="G68" s="544">
        <f>'Schedule 3B_Income_Eastern'!G68+'Schedule 3C_Income_Western'!G68+'Schedule 3D_Income_The Cape'!G68</f>
        <v>1980354.9515728839</v>
      </c>
      <c r="H68" s="544">
        <f>'Schedule 3B_Income_Eastern'!H68+'Schedule 3C_Income_Western'!H68+'Schedule 3D_Income_The Cape'!H68</f>
        <v>521031.60989677993</v>
      </c>
      <c r="I68" s="544">
        <f>'Schedule 3B_Income_Eastern'!I68+'Schedule 3C_Income_Western'!I68+'Schedule 3D_Income_The Cape'!I68</f>
        <v>619989.18567569565</v>
      </c>
      <c r="J68" s="544">
        <f>'Schedule 3B_Income_Eastern'!J68+'Schedule 3C_Income_Western'!J68+'Schedule 3D_Income_The Cape'!J68</f>
        <v>427743.25987771957</v>
      </c>
      <c r="K68" s="544">
        <f>'Schedule 3B_Income_Eastern'!K68+'Schedule 3C_Income_Western'!K68+'Schedule 3D_Income_The Cape'!K68</f>
        <v>401100.15573714307</v>
      </c>
      <c r="L68" s="544">
        <f>'Schedule 3B_Income_Eastern'!L68+'Schedule 3C_Income_Western'!L68+'Schedule 3D_Income_The Cape'!L68</f>
        <v>1969864.2111873385</v>
      </c>
      <c r="M68" s="544">
        <f>'Schedule 3B_Income_Eastern'!M68+'Schedule 3C_Income_Western'!M68+'Schedule 3D_Income_The Cape'!M68</f>
        <v>3950219.1627602223</v>
      </c>
      <c r="N68" s="898">
        <v>42</v>
      </c>
      <c r="O68" s="544">
        <f>'Schedule 3B_Income_Eastern'!O68+'Schedule 3C_Income_Western'!O68+'Schedule 3D_Income_The Cape'!O68</f>
        <v>590438.40011793561</v>
      </c>
      <c r="P68" s="544">
        <f>'Schedule 3B_Income_Eastern'!P68+'Schedule 3C_Income_Western'!P68+'Schedule 3D_Income_The Cape'!P68</f>
        <v>815505.34803166625</v>
      </c>
      <c r="Q68" s="544">
        <f>'Schedule 3B_Income_Eastern'!Q68+'Schedule 3C_Income_Western'!Q68+'Schedule 3D_Income_The Cape'!Q68</f>
        <v>602565.01249509666</v>
      </c>
      <c r="R68" s="544">
        <f>'Schedule 3B_Income_Eastern'!R68+'Schedule 3C_Income_Western'!R68+'Schedule 3D_Income_The Cape'!R68</f>
        <v>600832.63027025573</v>
      </c>
      <c r="S68" s="544">
        <f>'Schedule 3B_Income_Eastern'!S68+'Schedule 3C_Income_Western'!S68+'Schedule 3D_Income_The Cape'!S68</f>
        <v>2609341.3909149538</v>
      </c>
      <c r="T68" s="544">
        <f>'Schedule 3B_Income_Eastern'!T68+'Schedule 3C_Income_Western'!T68+'Schedule 3D_Income_The Cape'!T68</f>
        <v>586750.41148883768</v>
      </c>
      <c r="U68" s="544">
        <f>'Schedule 3B_Income_Eastern'!U68+'Schedule 3C_Income_Western'!U68+'Schedule 3D_Income_The Cape'!U68</f>
        <v>811407.58916544728</v>
      </c>
      <c r="V68" s="544">
        <f>'Schedule 3B_Income_Eastern'!V68+'Schedule 3C_Income_Western'!V68+'Schedule 3D_Income_The Cape'!V68</f>
        <v>599717.11986051768</v>
      </c>
      <c r="W68" s="544">
        <f>'Schedule 3B_Income_Eastern'!W68+'Schedule 3C_Income_Western'!W68+'Schedule 3D_Income_The Cape'!W68</f>
        <v>597772.19342593558</v>
      </c>
      <c r="X68" s="544">
        <f>'Schedule 3B_Income_Eastern'!X68+'Schedule 3C_Income_Western'!X68+'Schedule 3D_Income_The Cape'!X68</f>
        <v>2595647.3139407383</v>
      </c>
      <c r="Y68" s="544">
        <f>'Schedule 3B_Income_Eastern'!Y68+'Schedule 3C_Income_Western'!Y68+'Schedule 3D_Income_The Cape'!Y68</f>
        <v>5204988.7048556926</v>
      </c>
      <c r="Z68" s="898">
        <v>42</v>
      </c>
      <c r="AA68" s="544">
        <f>'Schedule 3B_Income_Eastern'!AA68+'Schedule 3C_Income_Western'!AA68+'Schedule 3D_Income_The Cape'!AA68</f>
        <v>90186.129563068302</v>
      </c>
      <c r="AB68" s="544">
        <f>'Schedule 3B_Income_Eastern'!AB68+'Schedule 3C_Income_Western'!AB68+'Schedule 3D_Income_The Cape'!AB68</f>
        <v>122744.36562728652</v>
      </c>
      <c r="AC68" s="544">
        <f>'Schedule 3B_Income_Eastern'!AC68+'Schedule 3C_Income_Western'!AC68+'Schedule 3D_Income_The Cape'!AC68</f>
        <v>94131.845733394264</v>
      </c>
      <c r="AD68" s="544">
        <f>'Schedule 3B_Income_Eastern'!AD68+'Schedule 3C_Income_Western'!AD68+'Schedule 3D_Income_The Cape'!AD68</f>
        <v>95648.339872637123</v>
      </c>
      <c r="AE68" s="544">
        <f>'Schedule 3B_Income_Eastern'!AE68+'Schedule 3C_Income_Western'!AE68+'Schedule 3D_Income_The Cape'!AE68</f>
        <v>402710.68079638621</v>
      </c>
      <c r="AF68" s="544">
        <f>'Schedule 3B_Income_Eastern'!AF68+'Schedule 3C_Income_Western'!AF68+'Schedule 3D_Income_The Cape'!AF68</f>
        <v>89622.810137596462</v>
      </c>
      <c r="AG68" s="544">
        <f>'Schedule 3B_Income_Eastern'!AG68+'Schedule 3C_Income_Western'!AG68+'Schedule 3D_Income_The Cape'!AG68</f>
        <v>122127.59859597072</v>
      </c>
      <c r="AH68" s="544">
        <f>'Schedule 3B_Income_Eastern'!AH68+'Schedule 3C_Income_Western'!AH68+'Schedule 3D_Income_The Cape'!AH68</f>
        <v>93686.952013074508</v>
      </c>
      <c r="AI68" s="544">
        <f>'Schedule 3B_Income_Eastern'!AI68+'Schedule 3C_Income_Western'!AI68+'Schedule 3D_Income_The Cape'!AI68</f>
        <v>95161.139796115647</v>
      </c>
      <c r="AJ68" s="544">
        <f>'Schedule 3B_Income_Eastern'!AJ68+'Schedule 3C_Income_Western'!AJ68+'Schedule 3D_Income_The Cape'!AJ68</f>
        <v>400598.50054275733</v>
      </c>
      <c r="AK68" s="544">
        <f>'Schedule 3B_Income_Eastern'!AK68+'Schedule 3C_Income_Western'!AK68+'Schedule 3D_Income_The Cape'!AK68</f>
        <v>803309.18133914354</v>
      </c>
      <c r="AL68" s="898">
        <v>42</v>
      </c>
      <c r="AM68" s="544">
        <f>'Schedule 3B_Income_Eastern'!AM68+'Schedule 3C_Income_Western'!AM68+'Schedule 3D_Income_The Cape'!AM68</f>
        <v>2046344.7691789211</v>
      </c>
      <c r="AN68" s="544">
        <f>'Schedule 3B_Income_Eastern'!AN68+'Schedule 3C_Income_Western'!AN68+'Schedule 3D_Income_The Cape'!AN68</f>
        <v>3063216.6057905871</v>
      </c>
      <c r="AO68" s="544">
        <f>'Schedule 3B_Income_Eastern'!AO68+'Schedule 3C_Income_Western'!AO68+'Schedule 3D_Income_The Cape'!AO68</f>
        <v>2451063.9831094546</v>
      </c>
      <c r="AP68" s="544">
        <f>'Schedule 3B_Income_Eastern'!AP68+'Schedule 3C_Income_Western'!AP68+'Schedule 3D_Income_The Cape'!AP68</f>
        <v>2642301.4517346015</v>
      </c>
      <c r="AQ68" s="544">
        <f>'Schedule 3B_Income_Eastern'!AQ68+'Schedule 3C_Income_Western'!AQ68+'Schedule 3D_Income_The Cape'!AQ68</f>
        <v>10202926.809813565</v>
      </c>
      <c r="AR68" s="544">
        <f>'Schedule 3B_Income_Eastern'!AR68+'Schedule 3C_Income_Western'!AR68+'Schedule 3D_Income_The Cape'!AR68</f>
        <v>2033562.9171881992</v>
      </c>
      <c r="AS68" s="544">
        <f>'Schedule 3B_Income_Eastern'!AS68+'Schedule 3C_Income_Western'!AS68+'Schedule 3D_Income_The Cape'!AS68</f>
        <v>3047824.5264672274</v>
      </c>
      <c r="AT68" s="544">
        <f>'Schedule 3B_Income_Eastern'!AT68+'Schedule 3C_Income_Western'!AT68+'Schedule 3D_Income_The Cape'!AT68</f>
        <v>2439479.5616451632</v>
      </c>
      <c r="AU68" s="544">
        <f>'Schedule 3B_Income_Eastern'!AU68+'Schedule 3C_Income_Western'!AU68+'Schedule 3D_Income_The Cape'!AU68</f>
        <v>2628842.4678025013</v>
      </c>
      <c r="AV68" s="544">
        <f>'Schedule 3B_Income_Eastern'!AV68+'Schedule 3C_Income_Western'!AV68+'Schedule 3D_Income_The Cape'!AV68</f>
        <v>10149709.473103091</v>
      </c>
      <c r="AW68" s="544">
        <f>'Schedule 3B_Income_Eastern'!AW68+'Schedule 3C_Income_Western'!AW68+'Schedule 3D_Income_The Cape'!AW68</f>
        <v>20352636.282916658</v>
      </c>
      <c r="AX68" s="898">
        <v>42</v>
      </c>
      <c r="AY68" s="544">
        <f>'Schedule 3B_Income_Eastern'!AY68+'Schedule 3C_Income_Western'!AY68+'Schedule 3D_Income_The Cape'!AY68</f>
        <v>28664.07730540257</v>
      </c>
      <c r="AZ68" s="544">
        <f>'Schedule 3B_Income_Eastern'!AZ68+'Schedule 3C_Income_Western'!AZ68+'Schedule 3D_Income_The Cape'!AZ68</f>
        <v>44116.071160602143</v>
      </c>
      <c r="BA68" s="544">
        <f>'Schedule 3B_Income_Eastern'!BA68+'Schedule 3C_Income_Western'!BA68+'Schedule 3D_Income_The Cape'!BA68</f>
        <v>35147.942398306011</v>
      </c>
      <c r="BB68" s="544">
        <f>'Schedule 3B_Income_Eastern'!BB68+'Schedule 3C_Income_Western'!BB68+'Schedule 3D_Income_The Cape'!BB68</f>
        <v>37051.416923345765</v>
      </c>
      <c r="BC68" s="544">
        <f>'Schedule 3B_Income_Eastern'!BC68+'Schedule 3C_Income_Western'!BC68+'Schedule 3D_Income_The Cape'!BC68</f>
        <v>144979.5077876565</v>
      </c>
      <c r="BD68" s="544">
        <f>'Schedule 3B_Income_Eastern'!BD68+'Schedule 3C_Income_Western'!BD68+'Schedule 3D_Income_The Cape'!BD68</f>
        <v>28485.036119827928</v>
      </c>
      <c r="BE68" s="544">
        <f>'Schedule 3B_Income_Eastern'!BE68+'Schedule 3C_Income_Western'!BE68+'Schedule 3D_Income_The Cape'!BE68</f>
        <v>43894.39631545559</v>
      </c>
      <c r="BF68" s="544">
        <f>'Schedule 3B_Income_Eastern'!BF68+'Schedule 3C_Income_Western'!BF68+'Schedule 3D_Income_The Cape'!BF68</f>
        <v>34981.823283851852</v>
      </c>
      <c r="BG68" s="544">
        <f>'Schedule 3B_Income_Eastern'!BG68+'Schedule 3C_Income_Western'!BG68+'Schedule 3D_Income_The Cape'!BG68</f>
        <v>36862.689620976278</v>
      </c>
      <c r="BH68" s="544">
        <f>'Schedule 3B_Income_Eastern'!BH68+'Schedule 3C_Income_Western'!BH68+'Schedule 3D_Income_The Cape'!BH68</f>
        <v>144223.94534011168</v>
      </c>
      <c r="BI68" s="544">
        <f>'Schedule 3B_Income_Eastern'!BI68+'Schedule 3C_Income_Western'!BI68+'Schedule 3D_Income_The Cape'!BI68</f>
        <v>289203.45312776812</v>
      </c>
      <c r="BJ68" s="898">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898">
        <v>42</v>
      </c>
      <c r="BW68" s="544">
        <f>'Schedule 3B_Income_Eastern'!BW68+'Schedule 3C_Income_Western'!BW68+'Schedule 3D_Income_The Cape'!BW68</f>
        <v>31714.184684937547</v>
      </c>
      <c r="BX68" s="544">
        <f>'Schedule 3B_Income_Eastern'!BX68+'Schedule 3C_Income_Western'!BX68+'Schedule 3D_Income_The Cape'!BX68</f>
        <v>46324.442592390144</v>
      </c>
      <c r="BY68" s="544">
        <f>'Schedule 3B_Income_Eastern'!BY68+'Schedule 3C_Income_Western'!BY68+'Schedule 3D_Income_The Cape'!BY68</f>
        <v>36763.93974995226</v>
      </c>
      <c r="BZ68" s="544">
        <f>'Schedule 3B_Income_Eastern'!BZ68+'Schedule 3C_Income_Western'!BZ68+'Schedule 3D_Income_The Cape'!BZ68</f>
        <v>38593.441211485013</v>
      </c>
      <c r="CA68" s="544">
        <f>'Schedule 3B_Income_Eastern'!CA68+'Schedule 3C_Income_Western'!CA68+'Schedule 3D_Income_The Cape'!CA68</f>
        <v>153396.00823876495</v>
      </c>
      <c r="CB68" s="544">
        <f>'Schedule 3B_Income_Eastern'!CB68+'Schedule 3C_Income_Western'!CB68+'Schedule 3D_Income_The Cape'!CB68</f>
        <v>31516.091958455327</v>
      </c>
      <c r="CC68" s="544">
        <f>'Schedule 3B_Income_Eastern'!CC68+'Schedule 3C_Income_Western'!CC68+'Schedule 3D_Income_The Cape'!CC68</f>
        <v>46091.671101910288</v>
      </c>
      <c r="CD68" s="544">
        <f>'Schedule 3B_Income_Eastern'!CD68+'Schedule 3C_Income_Western'!CD68+'Schedule 3D_Income_The Cape'!CD68</f>
        <v>36590.182975063435</v>
      </c>
      <c r="CE68" s="544">
        <f>'Schedule 3B_Income_Eastern'!CE68+'Schedule 3C_Income_Western'!CE68+'Schedule 3D_Income_The Cape'!CE68</f>
        <v>38396.859362427313</v>
      </c>
      <c r="CF68" s="544">
        <f>'Schedule 3B_Income_Eastern'!CF68+'Schedule 3C_Income_Western'!CF68+'Schedule 3D_Income_The Cape'!CF68</f>
        <v>152594.80539785637</v>
      </c>
      <c r="CG68" s="544">
        <f>'Schedule 3B_Income_Eastern'!CG68+'Schedule 3C_Income_Western'!CG68+'Schedule 3D_Income_The Cape'!CG68</f>
        <v>305990.81363662134</v>
      </c>
      <c r="CH68" s="898">
        <v>42</v>
      </c>
      <c r="CI68" s="544">
        <f>'Schedule 3B_Income_Eastern'!CI68+'Schedule 3C_Income_Western'!CI68+'Schedule 3D_Income_The Cape'!CI68</f>
        <v>3311654.0873301015</v>
      </c>
      <c r="CJ68" s="544">
        <f>'Schedule 3B_Income_Eastern'!CJ68+'Schedule 3C_Income_Western'!CJ68+'Schedule 3D_Income_The Cape'!CJ68</f>
        <v>4715027.0792928524</v>
      </c>
      <c r="CK68" s="544">
        <f>'Schedule 3B_Income_Eastern'!CK68+'Schedule 3C_Income_Western'!CK68+'Schedule 3D_Income_The Cape'!CK68</f>
        <v>3649447.2191565251</v>
      </c>
      <c r="CL68" s="544">
        <f>'Schedule 3B_Income_Eastern'!CL68+'Schedule 3C_Income_Western'!CL68+'Schedule 3D_Income_The Cape'!CL68</f>
        <v>3817580.9633447304</v>
      </c>
      <c r="CM68" s="372">
        <f>SUM(CI68:CL68)</f>
        <v>15493709.349124208</v>
      </c>
      <c r="CN68" s="544">
        <f>'Schedule 3B_Income_Eastern'!CN68+'Schedule 3C_Income_Western'!CN68+'Schedule 3D_Income_The Cape'!CN68</f>
        <v>3290968.876789697</v>
      </c>
      <c r="CO68" s="544">
        <f>'Schedule 3B_Income_Eastern'!CO68+'Schedule 3C_Income_Western'!CO68+'Schedule 3D_Income_The Cape'!CO68</f>
        <v>4691334.9673217069</v>
      </c>
      <c r="CP68" s="544">
        <f>'Schedule 3B_Income_Eastern'!CP68+'Schedule 3C_Income_Western'!CP68+'Schedule 3D_Income_The Cape'!CP68</f>
        <v>3632198.8996553901</v>
      </c>
      <c r="CQ68" s="544">
        <f>'Schedule 3B_Income_Eastern'!CQ68+'Schedule 3C_Income_Western'!CQ68+'Schedule 3D_Income_The Cape'!CQ68</f>
        <v>3798135.5057450994</v>
      </c>
      <c r="CR68" s="372">
        <f>SUM(CN68:CQ68)</f>
        <v>15412638.249511894</v>
      </c>
      <c r="CS68" s="544">
        <f>'Schedule 3B_Income_Eastern'!CS68+'Schedule 3C_Income_Western'!CS68+'Schedule 3D_Income_The Cape'!CS68</f>
        <v>6602622.9641197985</v>
      </c>
      <c r="CT68" s="544">
        <f>'Schedule 3B_Income_Eastern'!CT68+'Schedule 3C_Income_Western'!CT68+'Schedule 3D_Income_The Cape'!CT68</f>
        <v>9406362.0466145612</v>
      </c>
      <c r="CU68" s="544">
        <f>'Schedule 3B_Income_Eastern'!CU68+'Schedule 3C_Income_Western'!CU68+'Schedule 3D_Income_The Cape'!CU68</f>
        <v>7281646.1188119147</v>
      </c>
      <c r="CV68" s="544">
        <f>'Schedule 3B_Income_Eastern'!CV68+'Schedule 3C_Income_Western'!CV68+'Schedule 3D_Income_The Cape'!CV68</f>
        <v>7615716.4690898294</v>
      </c>
      <c r="CW68" s="372">
        <f>SUM(CS68:CV68)</f>
        <v>30906347.598636106</v>
      </c>
    </row>
    <row r="69" spans="1:101" ht="15.75" customHeight="1">
      <c r="A69" s="897" t="s">
        <v>264</v>
      </c>
      <c r="B69" s="898">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898">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898">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898">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898">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898">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898">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898">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677478.71861387533</v>
      </c>
      <c r="D70" s="544">
        <f>'Schedule 3B_Income_Eastern'!D70+'Schedule 3C_Income_Western'!D70+'Schedule 3D_Income_The Cape'!D70</f>
        <v>547720.46033225581</v>
      </c>
      <c r="E70" s="544">
        <f>'Schedule 3B_Income_Eastern'!E70+'Schedule 3C_Income_Western'!E70+'Schedule 3D_Income_The Cape'!E70</f>
        <v>422952.4909904399</v>
      </c>
      <c r="F70" s="544">
        <f>'Schedule 3B_Income_Eastern'!F70+'Schedule 3C_Income_Western'!F70+'Schedule 3D_Income_The Cape'!F70</f>
        <v>331790.9011648054</v>
      </c>
      <c r="G70" s="544">
        <f>'Schedule 3B_Income_Eastern'!G70+'Schedule 3C_Income_Western'!G70+'Schedule 3D_Income_The Cape'!G70</f>
        <v>1979942.5711013763</v>
      </c>
      <c r="H70" s="544">
        <f>'Schedule 3B_Income_Eastern'!H70+'Schedule 3C_Income_Western'!H70+'Schedule 3D_Income_The Cape'!H70</f>
        <v>677478.71861387533</v>
      </c>
      <c r="I70" s="544">
        <f>'Schedule 3B_Income_Eastern'!I70+'Schedule 3C_Income_Western'!I70+'Schedule 3D_Income_The Cape'!I70</f>
        <v>547720.46033225581</v>
      </c>
      <c r="J70" s="544">
        <f>'Schedule 3B_Income_Eastern'!J70+'Schedule 3C_Income_Western'!J70+'Schedule 3D_Income_The Cape'!J70</f>
        <v>422952.4909904399</v>
      </c>
      <c r="K70" s="544">
        <f>'Schedule 3B_Income_Eastern'!K70+'Schedule 3C_Income_Western'!K70+'Schedule 3D_Income_The Cape'!K70</f>
        <v>331790.9011648054</v>
      </c>
      <c r="L70" s="544">
        <f>'Schedule 3B_Income_Eastern'!L70+'Schedule 3C_Income_Western'!L70+'Schedule 3D_Income_The Cape'!L70</f>
        <v>1979942.5711013763</v>
      </c>
      <c r="M70" s="544">
        <f>'Schedule 3B_Income_Eastern'!M70+'Schedule 3C_Income_Western'!M70+'Schedule 3D_Income_The Cape'!M70</f>
        <v>3959885.1422027526</v>
      </c>
      <c r="N70" s="210">
        <v>44</v>
      </c>
      <c r="O70" s="544">
        <f>'Schedule 3B_Income_Eastern'!O70+'Schedule 3C_Income_Western'!O70+'Schedule 3D_Income_The Cape'!O70</f>
        <v>762930.5197056497</v>
      </c>
      <c r="P70" s="544">
        <f>'Schedule 3B_Income_Eastern'!P70+'Schedule 3C_Income_Western'!P70+'Schedule 3D_Income_The Cape'!P70</f>
        <v>716826.27459127095</v>
      </c>
      <c r="Q70" s="544">
        <f>'Schedule 3B_Income_Eastern'!Q70+'Schedule 3C_Income_Western'!Q70+'Schedule 3D_Income_The Cape'!Q70</f>
        <v>593000.22589983186</v>
      </c>
      <c r="R70" s="544">
        <f>'Schedule 3B_Income_Eastern'!R70+'Schedule 3C_Income_Western'!R70+'Schedule 3D_Income_The Cape'!R70</f>
        <v>494478.42866964778</v>
      </c>
      <c r="S70" s="544">
        <f>'Schedule 3B_Income_Eastern'!S70+'Schedule 3C_Income_Western'!S70+'Schedule 3D_Income_The Cape'!S70</f>
        <v>2567235.4488663999</v>
      </c>
      <c r="T70" s="544">
        <f>'Schedule 3B_Income_Eastern'!T70+'Schedule 3C_Income_Western'!T70+'Schedule 3D_Income_The Cape'!T70</f>
        <v>762930.5197056497</v>
      </c>
      <c r="U70" s="544">
        <f>'Schedule 3B_Income_Eastern'!U70+'Schedule 3C_Income_Western'!U70+'Schedule 3D_Income_The Cape'!U70</f>
        <v>716826.27459127095</v>
      </c>
      <c r="V70" s="544">
        <f>'Schedule 3B_Income_Eastern'!V70+'Schedule 3C_Income_Western'!V70+'Schedule 3D_Income_The Cape'!V70</f>
        <v>593000.22589983186</v>
      </c>
      <c r="W70" s="544">
        <f>'Schedule 3B_Income_Eastern'!W70+'Schedule 3C_Income_Western'!W70+'Schedule 3D_Income_The Cape'!W70</f>
        <v>494478.42866964778</v>
      </c>
      <c r="X70" s="544">
        <f>'Schedule 3B_Income_Eastern'!X70+'Schedule 3C_Income_Western'!X70+'Schedule 3D_Income_The Cape'!X70</f>
        <v>2567235.4488663999</v>
      </c>
      <c r="Y70" s="544">
        <f>'Schedule 3B_Income_Eastern'!Y70+'Schedule 3C_Income_Western'!Y70+'Schedule 3D_Income_The Cape'!Y70</f>
        <v>5134470.8977327999</v>
      </c>
      <c r="Z70" s="210">
        <v>44</v>
      </c>
      <c r="AA70" s="544">
        <f>'Schedule 3B_Income_Eastern'!AA70+'Schedule 3C_Income_Western'!AA70+'Schedule 3D_Income_The Cape'!AA70</f>
        <v>116533.32622683304</v>
      </c>
      <c r="AB70" s="544">
        <f>'Schedule 3B_Income_Eastern'!AB70+'Schedule 3C_Income_Western'!AB70+'Schedule 3D_Income_The Cape'!AB70</f>
        <v>107891.85693514312</v>
      </c>
      <c r="AC70" s="544">
        <f>'Schedule 3B_Income_Eastern'!AC70+'Schedule 3C_Income_Western'!AC70+'Schedule 3D_Income_The Cape'!AC70</f>
        <v>92637.648430882211</v>
      </c>
      <c r="AD70" s="544">
        <f>'Schedule 3B_Income_Eastern'!AD70+'Schedule 3C_Income_Western'!AD70+'Schedule 3D_Income_The Cape'!AD70</f>
        <v>78717.497057055924</v>
      </c>
      <c r="AE70" s="544">
        <f>'Schedule 3B_Income_Eastern'!AE70+'Schedule 3C_Income_Western'!AE70+'Schedule 3D_Income_The Cape'!AE70</f>
        <v>395780.32864991436</v>
      </c>
      <c r="AF70" s="544">
        <f>'Schedule 3B_Income_Eastern'!AF70+'Schedule 3C_Income_Western'!AF70+'Schedule 3D_Income_The Cape'!AF70</f>
        <v>116533.32622683304</v>
      </c>
      <c r="AG70" s="544">
        <f>'Schedule 3B_Income_Eastern'!AG70+'Schedule 3C_Income_Western'!AG70+'Schedule 3D_Income_The Cape'!AG70</f>
        <v>107891.85693514312</v>
      </c>
      <c r="AH70" s="544">
        <f>'Schedule 3B_Income_Eastern'!AH70+'Schedule 3C_Income_Western'!AH70+'Schedule 3D_Income_The Cape'!AH70</f>
        <v>92637.648430882211</v>
      </c>
      <c r="AI70" s="544">
        <f>'Schedule 3B_Income_Eastern'!AI70+'Schedule 3C_Income_Western'!AI70+'Schedule 3D_Income_The Cape'!AI70</f>
        <v>78717.497057055924</v>
      </c>
      <c r="AJ70" s="544">
        <f>'Schedule 3B_Income_Eastern'!AJ70+'Schedule 3C_Income_Western'!AJ70+'Schedule 3D_Income_The Cape'!AJ70</f>
        <v>395780.32864991436</v>
      </c>
      <c r="AK70" s="544">
        <f>'Schedule 3B_Income_Eastern'!AK70+'Schedule 3C_Income_Western'!AK70+'Schedule 3D_Income_The Cape'!AK70</f>
        <v>791560.65729982872</v>
      </c>
      <c r="AL70" s="210">
        <v>44</v>
      </c>
      <c r="AM70" s="544">
        <f>'Schedule 3B_Income_Eastern'!AM70+'Schedule 3C_Income_Western'!AM70+'Schedule 3D_Income_The Cape'!AM70</f>
        <v>2644168.9394435901</v>
      </c>
      <c r="AN70" s="544">
        <f>'Schedule 3B_Income_Eastern'!AN70+'Schedule 3C_Income_Western'!AN70+'Schedule 3D_Income_The Cape'!AN70</f>
        <v>2692556.4045592514</v>
      </c>
      <c r="AO70" s="544">
        <f>'Schedule 3B_Income_Eastern'!AO70+'Schedule 3C_Income_Western'!AO70+'Schedule 3D_Income_The Cape'!AO70</f>
        <v>2412157.137468508</v>
      </c>
      <c r="AP70" s="544">
        <f>'Schedule 3B_Income_Eastern'!AP70+'Schedule 3C_Income_Western'!AP70+'Schedule 3D_Income_The Cape'!AP70</f>
        <v>2174584.0756644015</v>
      </c>
      <c r="AQ70" s="544">
        <f>'Schedule 3B_Income_Eastern'!AQ70+'Schedule 3C_Income_Western'!AQ70+'Schedule 3D_Income_The Cape'!AQ70</f>
        <v>9923466.5571357515</v>
      </c>
      <c r="AR70" s="544">
        <f>'Schedule 3B_Income_Eastern'!AR70+'Schedule 3C_Income_Western'!AR70+'Schedule 3D_Income_The Cape'!AR70</f>
        <v>2644168.9394435901</v>
      </c>
      <c r="AS70" s="544">
        <f>'Schedule 3B_Income_Eastern'!AS70+'Schedule 3C_Income_Western'!AS70+'Schedule 3D_Income_The Cape'!AS70</f>
        <v>2692556.4045592514</v>
      </c>
      <c r="AT70" s="544">
        <f>'Schedule 3B_Income_Eastern'!AT70+'Schedule 3C_Income_Western'!AT70+'Schedule 3D_Income_The Cape'!AT70</f>
        <v>2412157.137468508</v>
      </c>
      <c r="AU70" s="544">
        <f>'Schedule 3B_Income_Eastern'!AU70+'Schedule 3C_Income_Western'!AU70+'Schedule 3D_Income_The Cape'!AU70</f>
        <v>2174584.0756644015</v>
      </c>
      <c r="AV70" s="544">
        <f>'Schedule 3B_Income_Eastern'!AV70+'Schedule 3C_Income_Western'!AV70+'Schedule 3D_Income_The Cape'!AV70</f>
        <v>9923466.5571357515</v>
      </c>
      <c r="AW70" s="544">
        <f>'Schedule 3B_Income_Eastern'!AW70+'Schedule 3C_Income_Western'!AW70+'Schedule 3D_Income_The Cape'!AW70</f>
        <v>19846933.114271503</v>
      </c>
      <c r="AX70" s="210">
        <v>44</v>
      </c>
      <c r="AY70" s="544">
        <f>'Schedule 3B_Income_Eastern'!AY70+'Schedule 3C_Income_Western'!AY70+'Schedule 3D_Income_The Cape'!AY70</f>
        <v>37038.071018290124</v>
      </c>
      <c r="AZ70" s="544">
        <f>'Schedule 3B_Income_Eastern'!AZ70+'Schedule 3C_Income_Western'!AZ70+'Schedule 3D_Income_The Cape'!AZ70</f>
        <v>38777.868245727172</v>
      </c>
      <c r="BA70" s="544">
        <f>'Schedule 3B_Income_Eastern'!BA70+'Schedule 3C_Income_Western'!BA70+'Schedule 3D_Income_The Cape'!BA70</f>
        <v>34590.023233848726</v>
      </c>
      <c r="BB70" s="544">
        <f>'Schedule 3B_Income_Eastern'!BB70+'Schedule 3C_Income_Western'!BB70+'Schedule 3D_Income_The Cape'!BB70</f>
        <v>30492.895187798193</v>
      </c>
      <c r="BC70" s="544">
        <f>'Schedule 3B_Income_Eastern'!BC70+'Schedule 3C_Income_Western'!BC70+'Schedule 3D_Income_The Cape'!BC70</f>
        <v>140898.8576856642</v>
      </c>
      <c r="BD70" s="544">
        <f>'Schedule 3B_Income_Eastern'!BD70+'Schedule 3C_Income_Western'!BD70+'Schedule 3D_Income_The Cape'!BD70</f>
        <v>37038.071018290124</v>
      </c>
      <c r="BE70" s="544">
        <f>'Schedule 3B_Income_Eastern'!BE70+'Schedule 3C_Income_Western'!BE70+'Schedule 3D_Income_The Cape'!BE70</f>
        <v>38777.868245727172</v>
      </c>
      <c r="BF70" s="544">
        <f>'Schedule 3B_Income_Eastern'!BF70+'Schedule 3C_Income_Western'!BF70+'Schedule 3D_Income_The Cape'!BF70</f>
        <v>34590.023233848726</v>
      </c>
      <c r="BG70" s="544">
        <f>'Schedule 3B_Income_Eastern'!BG70+'Schedule 3C_Income_Western'!BG70+'Schedule 3D_Income_The Cape'!BG70</f>
        <v>30492.895187798193</v>
      </c>
      <c r="BH70" s="544">
        <f>'Schedule 3B_Income_Eastern'!BH70+'Schedule 3C_Income_Western'!BH70+'Schedule 3D_Income_The Cape'!BH70</f>
        <v>140898.8576856642</v>
      </c>
      <c r="BI70" s="544">
        <f>'Schedule 3B_Income_Eastern'!BI70+'Schedule 3C_Income_Western'!BI70+'Schedule 3D_Income_The Cape'!BI70</f>
        <v>281797.71537132841</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40979.244234262958</v>
      </c>
      <c r="BX70" s="544">
        <f>'Schedule 3B_Income_Eastern'!BX70+'Schedule 3C_Income_Western'!BX70+'Schedule 3D_Income_The Cape'!BX70</f>
        <v>40719.018809832254</v>
      </c>
      <c r="BY70" s="544">
        <f>'Schedule 3B_Income_Eastern'!BY70+'Schedule 3C_Income_Western'!BY70+'Schedule 3D_Income_The Cape'!BY70</f>
        <v>36180.369129657862</v>
      </c>
      <c r="BZ70" s="544">
        <f>'Schedule 3B_Income_Eastern'!BZ70+'Schedule 3C_Income_Western'!BZ70+'Schedule 3D_Income_The Cape'!BZ70</f>
        <v>31761.963658041819</v>
      </c>
      <c r="CA70" s="544">
        <f>'Schedule 3B_Income_Eastern'!CA70+'Schedule 3C_Income_Western'!CA70+'Schedule 3D_Income_The Cape'!CA70</f>
        <v>149640.5958317949</v>
      </c>
      <c r="CB70" s="544">
        <f>'Schedule 3B_Income_Eastern'!CB70+'Schedule 3C_Income_Western'!CB70+'Schedule 3D_Income_The Cape'!CB70</f>
        <v>40979.244234262958</v>
      </c>
      <c r="CC70" s="544">
        <f>'Schedule 3B_Income_Eastern'!CC70+'Schedule 3C_Income_Western'!CC70+'Schedule 3D_Income_The Cape'!CC70</f>
        <v>40719.018809832254</v>
      </c>
      <c r="CD70" s="544">
        <f>'Schedule 3B_Income_Eastern'!CD70+'Schedule 3C_Income_Western'!CD70+'Schedule 3D_Income_The Cape'!CD70</f>
        <v>36180.369129657862</v>
      </c>
      <c r="CE70" s="544">
        <f>'Schedule 3B_Income_Eastern'!CE70+'Schedule 3C_Income_Western'!CE70+'Schedule 3D_Income_The Cape'!CE70</f>
        <v>31761.963658041819</v>
      </c>
      <c r="CF70" s="544">
        <f>'Schedule 3B_Income_Eastern'!CF70+'Schedule 3C_Income_Western'!CF70+'Schedule 3D_Income_The Cape'!CF70</f>
        <v>149640.5958317949</v>
      </c>
      <c r="CG70" s="544">
        <f>'Schedule 3B_Income_Eastern'!CG70+'Schedule 3C_Income_Western'!CG70+'Schedule 3D_Income_The Cape'!CG70</f>
        <v>299281.19166358979</v>
      </c>
      <c r="CH70" s="210">
        <v>44</v>
      </c>
      <c r="CI70" s="544">
        <f>'Schedule 3B_Income_Eastern'!CI70+'Schedule 3C_Income_Western'!CI70+'Schedule 3D_Income_The Cape'!CI70</f>
        <v>4279128.8192425016</v>
      </c>
      <c r="CJ70" s="544">
        <f>'Schedule 3B_Income_Eastern'!CJ70+'Schedule 3C_Income_Western'!CJ70+'Schedule 3D_Income_The Cape'!CJ70</f>
        <v>4144491.8834734806</v>
      </c>
      <c r="CK70" s="544">
        <f>'Schedule 3B_Income_Eastern'!CK70+'Schedule 3C_Income_Western'!CK70+'Schedule 3D_Income_The Cape'!CK70</f>
        <v>3591517.8951531681</v>
      </c>
      <c r="CL70" s="544">
        <f>'Schedule 3B_Income_Eastern'!CL70+'Schedule 3C_Income_Western'!CL70+'Schedule 3D_Income_The Cape'!CL70</f>
        <v>3141825.7614017501</v>
      </c>
      <c r="CM70" s="372">
        <f t="shared" si="26"/>
        <v>15156964.3592709</v>
      </c>
      <c r="CN70" s="544">
        <f>'Schedule 3B_Income_Eastern'!CN70+'Schedule 3C_Income_Western'!CN70+'Schedule 3D_Income_The Cape'!CN70</f>
        <v>4279128.8192425016</v>
      </c>
      <c r="CO70" s="544">
        <f>'Schedule 3B_Income_Eastern'!CO70+'Schedule 3C_Income_Western'!CO70+'Schedule 3D_Income_The Cape'!CO70</f>
        <v>4144491.8834734806</v>
      </c>
      <c r="CP70" s="544">
        <f>'Schedule 3B_Income_Eastern'!CP70+'Schedule 3C_Income_Western'!CP70+'Schedule 3D_Income_The Cape'!CP70</f>
        <v>3591517.8951531681</v>
      </c>
      <c r="CQ70" s="544">
        <f>'Schedule 3B_Income_Eastern'!CQ70+'Schedule 3C_Income_Western'!CQ70+'Schedule 3D_Income_The Cape'!CQ70</f>
        <v>3141825.7614017501</v>
      </c>
      <c r="CR70" s="372">
        <f t="shared" si="27"/>
        <v>15156964.3592709</v>
      </c>
      <c r="CS70" s="544">
        <f>'Schedule 3B_Income_Eastern'!CS70+'Schedule 3C_Income_Western'!CS70+'Schedule 3D_Income_The Cape'!CS70</f>
        <v>8558257.6384850033</v>
      </c>
      <c r="CT70" s="544">
        <f>'Schedule 3B_Income_Eastern'!CT70+'Schedule 3C_Income_Western'!CT70+'Schedule 3D_Income_The Cape'!CT70</f>
        <v>8288983.7669469612</v>
      </c>
      <c r="CU70" s="544">
        <f>'Schedule 3B_Income_Eastern'!CU70+'Schedule 3C_Income_Western'!CU70+'Schedule 3D_Income_The Cape'!CU70</f>
        <v>7183035.7903063362</v>
      </c>
      <c r="CV70" s="544">
        <f>'Schedule 3B_Income_Eastern'!CV70+'Schedule 3C_Income_Western'!CV70+'Schedule 3D_Income_The Cape'!CV70</f>
        <v>6283651.5228035003</v>
      </c>
      <c r="CW70" s="372">
        <f t="shared" si="28"/>
        <v>30313928.718541801</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c r="A72" s="16" t="s">
        <v>267</v>
      </c>
      <c r="B72" s="210">
        <v>45</v>
      </c>
      <c r="C72" s="198">
        <f t="shared" ref="C72:M72" si="29">SUM(C68:C70)</f>
        <v>1201785.2450937117</v>
      </c>
      <c r="D72" s="198">
        <f t="shared" si="29"/>
        <v>1170840.7064225767</v>
      </c>
      <c r="E72" s="198">
        <f t="shared" si="29"/>
        <v>852726.98666076106</v>
      </c>
      <c r="F72" s="198">
        <f t="shared" si="29"/>
        <v>734944.58449721045</v>
      </c>
      <c r="G72" s="203">
        <f t="shared" si="29"/>
        <v>3960297.5226742602</v>
      </c>
      <c r="H72" s="200">
        <f t="shared" si="29"/>
        <v>1198510.3285106553</v>
      </c>
      <c r="I72" s="198">
        <f t="shared" si="29"/>
        <v>1167709.6460079513</v>
      </c>
      <c r="J72" s="198">
        <f t="shared" si="29"/>
        <v>850695.75086815946</v>
      </c>
      <c r="K72" s="198">
        <f t="shared" si="29"/>
        <v>732891.05690194853</v>
      </c>
      <c r="L72" s="201">
        <f t="shared" si="29"/>
        <v>3949806.7822887148</v>
      </c>
      <c r="M72" s="200">
        <f t="shared" si="29"/>
        <v>7910104.304962975</v>
      </c>
      <c r="N72" s="210">
        <v>45</v>
      </c>
      <c r="O72" s="198">
        <f t="shared" ref="O72:Y72" si="30">SUM(O68:O70)</f>
        <v>1353368.9198235853</v>
      </c>
      <c r="P72" s="198">
        <f t="shared" si="30"/>
        <v>1532331.6226229372</v>
      </c>
      <c r="Q72" s="198">
        <f t="shared" si="30"/>
        <v>1195565.2383949286</v>
      </c>
      <c r="R72" s="198">
        <f t="shared" si="30"/>
        <v>1095311.0589399035</v>
      </c>
      <c r="S72" s="203">
        <f t="shared" si="30"/>
        <v>5176576.8397813533</v>
      </c>
      <c r="T72" s="200">
        <f t="shared" si="30"/>
        <v>1349680.9311944875</v>
      </c>
      <c r="U72" s="198">
        <f t="shared" si="30"/>
        <v>1528233.8637567181</v>
      </c>
      <c r="V72" s="198">
        <f t="shared" si="30"/>
        <v>1192717.3457603496</v>
      </c>
      <c r="W72" s="198">
        <f t="shared" si="30"/>
        <v>1092250.6220955835</v>
      </c>
      <c r="X72" s="201">
        <f t="shared" si="30"/>
        <v>5162882.7628071383</v>
      </c>
      <c r="Y72" s="200">
        <f t="shared" si="30"/>
        <v>10339459.602588493</v>
      </c>
      <c r="Z72" s="210">
        <v>45</v>
      </c>
      <c r="AA72" s="198">
        <f t="shared" ref="AA72:AK72" si="31">SUM(AA68:AA70)</f>
        <v>206719.45578990135</v>
      </c>
      <c r="AB72" s="198">
        <f t="shared" si="31"/>
        <v>230636.22256242964</v>
      </c>
      <c r="AC72" s="198">
        <f t="shared" si="31"/>
        <v>186769.49416427646</v>
      </c>
      <c r="AD72" s="198">
        <f t="shared" si="31"/>
        <v>174365.83692969306</v>
      </c>
      <c r="AE72" s="203">
        <f t="shared" si="31"/>
        <v>798491.00944630057</v>
      </c>
      <c r="AF72" s="200">
        <f t="shared" si="31"/>
        <v>206156.13636442949</v>
      </c>
      <c r="AG72" s="198">
        <f t="shared" si="31"/>
        <v>230019.45553111384</v>
      </c>
      <c r="AH72" s="198">
        <f t="shared" si="31"/>
        <v>186324.60044395673</v>
      </c>
      <c r="AI72" s="198">
        <f t="shared" si="31"/>
        <v>173878.63685317157</v>
      </c>
      <c r="AJ72" s="201">
        <f t="shared" si="31"/>
        <v>796378.82919267169</v>
      </c>
      <c r="AK72" s="200">
        <f t="shared" si="31"/>
        <v>1594869.8386389723</v>
      </c>
      <c r="AL72" s="210">
        <v>45</v>
      </c>
      <c r="AM72" s="198">
        <f t="shared" ref="AM72:AW72" si="32">SUM(AM68:AM70)</f>
        <v>4690513.7086225115</v>
      </c>
      <c r="AN72" s="198">
        <f t="shared" si="32"/>
        <v>5755773.0103498381</v>
      </c>
      <c r="AO72" s="198">
        <f t="shared" si="32"/>
        <v>4863221.1205779631</v>
      </c>
      <c r="AP72" s="198">
        <f t="shared" si="32"/>
        <v>4816885.5273990035</v>
      </c>
      <c r="AQ72" s="203">
        <f t="shared" si="32"/>
        <v>20126393.366949316</v>
      </c>
      <c r="AR72" s="200">
        <f t="shared" si="32"/>
        <v>4677731.8566317894</v>
      </c>
      <c r="AS72" s="198">
        <f t="shared" si="32"/>
        <v>5740380.9310264792</v>
      </c>
      <c r="AT72" s="198">
        <f t="shared" si="32"/>
        <v>4851636.6991136707</v>
      </c>
      <c r="AU72" s="198">
        <f t="shared" si="32"/>
        <v>4803426.5434669033</v>
      </c>
      <c r="AV72" s="201">
        <f t="shared" si="32"/>
        <v>20073176.030238844</v>
      </c>
      <c r="AW72" s="200">
        <f t="shared" si="32"/>
        <v>40199569.397188157</v>
      </c>
      <c r="AX72" s="210">
        <v>45</v>
      </c>
      <c r="AY72" s="198">
        <f t="shared" ref="AY72:BI72" si="33">SUM(AY68:AY70)</f>
        <v>65702.148323692702</v>
      </c>
      <c r="AZ72" s="198">
        <f t="shared" si="33"/>
        <v>82893.939406329315</v>
      </c>
      <c r="BA72" s="198">
        <f t="shared" si="33"/>
        <v>69737.965632154737</v>
      </c>
      <c r="BB72" s="198">
        <f t="shared" si="33"/>
        <v>67544.312111143954</v>
      </c>
      <c r="BC72" s="203">
        <f t="shared" si="33"/>
        <v>285878.36547332071</v>
      </c>
      <c r="BD72" s="200">
        <f t="shared" si="33"/>
        <v>65523.107138118052</v>
      </c>
      <c r="BE72" s="198">
        <f t="shared" si="33"/>
        <v>82672.264561182761</v>
      </c>
      <c r="BF72" s="198">
        <f t="shared" si="33"/>
        <v>69571.846517700586</v>
      </c>
      <c r="BG72" s="198">
        <f t="shared" si="33"/>
        <v>67355.584808774467</v>
      </c>
      <c r="BH72" s="201">
        <f t="shared" si="33"/>
        <v>285122.80302577588</v>
      </c>
      <c r="BI72" s="200">
        <f t="shared" si="33"/>
        <v>571001.16849909653</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72693.428919200509</v>
      </c>
      <c r="BX72" s="198">
        <f t="shared" si="35"/>
        <v>87043.461402222398</v>
      </c>
      <c r="BY72" s="198">
        <f t="shared" si="35"/>
        <v>72944.308879610122</v>
      </c>
      <c r="BZ72" s="198">
        <f t="shared" si="35"/>
        <v>70355.404869526828</v>
      </c>
      <c r="CA72" s="203">
        <f t="shared" si="35"/>
        <v>303036.60407055984</v>
      </c>
      <c r="CB72" s="200">
        <f t="shared" si="35"/>
        <v>72495.336192718285</v>
      </c>
      <c r="CC72" s="198">
        <f t="shared" si="35"/>
        <v>86810.689911742549</v>
      </c>
      <c r="CD72" s="198">
        <f t="shared" si="35"/>
        <v>72770.552104721297</v>
      </c>
      <c r="CE72" s="198">
        <f t="shared" si="35"/>
        <v>70158.823020469135</v>
      </c>
      <c r="CF72" s="201">
        <f t="shared" si="35"/>
        <v>302235.4012296513</v>
      </c>
      <c r="CG72" s="200">
        <f t="shared" si="35"/>
        <v>605272.00530021114</v>
      </c>
      <c r="CH72" s="210">
        <v>45</v>
      </c>
      <c r="CI72" s="201">
        <f>SUM(CI68:CI70)</f>
        <v>7590782.9065726027</v>
      </c>
      <c r="CJ72" s="201">
        <f>SUM(CJ68:CJ70)</f>
        <v>8859518.9627663326</v>
      </c>
      <c r="CK72" s="201">
        <f>SUM(CK68:CK70)</f>
        <v>7240965.1143096928</v>
      </c>
      <c r="CL72" s="201">
        <f>SUM(CL68:CL70)</f>
        <v>6959406.7247464806</v>
      </c>
      <c r="CM72" s="198">
        <f>SUM(CI72:CL72)</f>
        <v>30650673.708395109</v>
      </c>
      <c r="CN72" s="201">
        <f>SUM(CN68:CN70)</f>
        <v>7570097.6960321981</v>
      </c>
      <c r="CO72" s="201">
        <f>SUM(CO68:CO70)</f>
        <v>8835826.8507951871</v>
      </c>
      <c r="CP72" s="201">
        <f>SUM(CP68:CP70)</f>
        <v>7223716.7948085582</v>
      </c>
      <c r="CQ72" s="201">
        <f>SUM(CQ68:CQ70)</f>
        <v>6939961.26714685</v>
      </c>
      <c r="CR72" s="198">
        <f>SUM(CN72:CQ72)</f>
        <v>30569602.608782791</v>
      </c>
      <c r="CS72" s="201">
        <f>SUM(CS68:CS70)</f>
        <v>15160880.602604803</v>
      </c>
      <c r="CT72" s="201">
        <f>SUM(CT68:CT70)</f>
        <v>17695345.813561521</v>
      </c>
      <c r="CU72" s="201">
        <f>SUM(CU68:CU70)</f>
        <v>14464681.90911825</v>
      </c>
      <c r="CV72" s="201">
        <f>SUM(CV68:CV70)</f>
        <v>13899367.991893329</v>
      </c>
      <c r="CW72" s="198">
        <f>SUM(CS72:CV72)</f>
        <v>61220276.317177899</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224049.33235540939</v>
      </c>
      <c r="D75" s="544">
        <f>'Schedule 3B_Income_Eastern'!D75+'Schedule 3C_Income_Western'!D75+'Schedule 3D_Income_The Cape'!D75</f>
        <v>210952.07068931495</v>
      </c>
      <c r="E75" s="544">
        <f>'Schedule 3B_Income_Eastern'!E75+'Schedule 3C_Income_Western'!E75+'Schedule 3D_Income_The Cape'!E75</f>
        <v>90815.550713715755</v>
      </c>
      <c r="F75" s="544">
        <f>'Schedule 3B_Income_Eastern'!F75+'Schedule 3C_Income_Western'!F75+'Schedule 3D_Income_The Cape'!F75</f>
        <v>138931.95561094026</v>
      </c>
      <c r="G75" s="544">
        <f>'Schedule 3B_Income_Eastern'!G75+'Schedule 3C_Income_Western'!G75+'Schedule 3D_Income_The Cape'!G75</f>
        <v>664748.90936938045</v>
      </c>
      <c r="H75" s="544">
        <f>'Schedule 3B_Income_Eastern'!H75+'Schedule 3C_Income_Western'!H75+'Schedule 3D_Income_The Cape'!H75</f>
        <v>224049.33235540939</v>
      </c>
      <c r="I75" s="544">
        <f>'Schedule 3B_Income_Eastern'!I75+'Schedule 3C_Income_Western'!I75+'Schedule 3D_Income_The Cape'!I75</f>
        <v>210952.07068931495</v>
      </c>
      <c r="J75" s="544">
        <f>'Schedule 3B_Income_Eastern'!J75+'Schedule 3C_Income_Western'!J75+'Schedule 3D_Income_The Cape'!J75</f>
        <v>90815.550713715755</v>
      </c>
      <c r="K75" s="544">
        <f>'Schedule 3B_Income_Eastern'!K75+'Schedule 3C_Income_Western'!K75+'Schedule 3D_Income_The Cape'!K75</f>
        <v>138931.95561094026</v>
      </c>
      <c r="L75" s="544">
        <f>'Schedule 3B_Income_Eastern'!L75+'Schedule 3C_Income_Western'!L75+'Schedule 3D_Income_The Cape'!L75</f>
        <v>664748.90936938045</v>
      </c>
      <c r="M75" s="544">
        <f>'Schedule 3B_Income_Eastern'!M75+'Schedule 3C_Income_Western'!M75+'Schedule 3D_Income_The Cape'!M75</f>
        <v>1329497.8187387609</v>
      </c>
      <c r="N75" s="210">
        <v>46</v>
      </c>
      <c r="O75" s="544">
        <f>'Schedule 3B_Income_Eastern'!O75+'Schedule 3C_Income_Western'!O75+'Schedule 3D_Income_The Cape'!O75</f>
        <v>252309.14105073037</v>
      </c>
      <c r="P75" s="544">
        <f>'Schedule 3B_Income_Eastern'!P75+'Schedule 3C_Income_Western'!P75+'Schedule 3D_Income_The Cape'!P75</f>
        <v>276082.41411651135</v>
      </c>
      <c r="Q75" s="544">
        <f>'Schedule 3B_Income_Eastern'!Q75+'Schedule 3C_Income_Western'!Q75+'Schedule 3D_Income_The Cape'!Q75</f>
        <v>127327.87543664884</v>
      </c>
      <c r="R75" s="544">
        <f>'Schedule 3B_Income_Eastern'!R75+'Schedule 3C_Income_Western'!R75+'Schedule 3D_Income_The Cape'!R75</f>
        <v>207054.66865221621</v>
      </c>
      <c r="S75" s="544">
        <f>'Schedule 3B_Income_Eastern'!S75+'Schedule 3C_Income_Western'!S75+'Schedule 3D_Income_The Cape'!S75</f>
        <v>862774.09925610689</v>
      </c>
      <c r="T75" s="544">
        <f>'Schedule 3B_Income_Eastern'!T75+'Schedule 3C_Income_Western'!T75+'Schedule 3D_Income_The Cape'!T75</f>
        <v>252309.14105073037</v>
      </c>
      <c r="U75" s="544">
        <f>'Schedule 3B_Income_Eastern'!U75+'Schedule 3C_Income_Western'!U75+'Schedule 3D_Income_The Cape'!U75</f>
        <v>276082.41411651135</v>
      </c>
      <c r="V75" s="544">
        <f>'Schedule 3B_Income_Eastern'!V75+'Schedule 3C_Income_Western'!V75+'Schedule 3D_Income_The Cape'!V75</f>
        <v>127327.87543664884</v>
      </c>
      <c r="W75" s="544">
        <f>'Schedule 3B_Income_Eastern'!W75+'Schedule 3C_Income_Western'!W75+'Schedule 3D_Income_The Cape'!W75</f>
        <v>207054.66865221621</v>
      </c>
      <c r="X75" s="544">
        <f>'Schedule 3B_Income_Eastern'!X75+'Schedule 3C_Income_Western'!X75+'Schedule 3D_Income_The Cape'!X75</f>
        <v>862774.09925610689</v>
      </c>
      <c r="Y75" s="544">
        <f>'Schedule 3B_Income_Eastern'!Y75+'Schedule 3C_Income_Western'!Y75+'Schedule 3D_Income_The Cape'!Y75</f>
        <v>1725548.1985122138</v>
      </c>
      <c r="Z75" s="210">
        <v>46</v>
      </c>
      <c r="AA75" s="544">
        <f>'Schedule 3B_Income_Eastern'!AA75+'Schedule 3C_Income_Western'!AA75+'Schedule 3D_Income_The Cape'!AA75</f>
        <v>38538.795715526881</v>
      </c>
      <c r="AB75" s="544">
        <f>'Schedule 3B_Income_Eastern'!AB75+'Schedule 3C_Income_Western'!AB75+'Schedule 3D_Income_The Cape'!AB75</f>
        <v>41554.063211692301</v>
      </c>
      <c r="AC75" s="544">
        <f>'Schedule 3B_Income_Eastern'!AC75+'Schedule 3C_Income_Western'!AC75+'Schedule 3D_Income_The Cape'!AC75</f>
        <v>19890.978864726239</v>
      </c>
      <c r="AD75" s="544">
        <f>'Schedule 3B_Income_Eastern'!AD75+'Schedule 3C_Income_Western'!AD75+'Schedule 3D_Income_The Cape'!AD75</f>
        <v>32961.65075214934</v>
      </c>
      <c r="AE75" s="544">
        <f>'Schedule 3B_Income_Eastern'!AE75+'Schedule 3C_Income_Western'!AE75+'Schedule 3D_Income_The Cape'!AE75</f>
        <v>132945.48854409475</v>
      </c>
      <c r="AF75" s="544">
        <f>'Schedule 3B_Income_Eastern'!AF75+'Schedule 3C_Income_Western'!AF75+'Schedule 3D_Income_The Cape'!AF75</f>
        <v>38538.795715526881</v>
      </c>
      <c r="AG75" s="544">
        <f>'Schedule 3B_Income_Eastern'!AG75+'Schedule 3C_Income_Western'!AG75+'Schedule 3D_Income_The Cape'!AG75</f>
        <v>41554.063211692301</v>
      </c>
      <c r="AH75" s="544">
        <f>'Schedule 3B_Income_Eastern'!AH75+'Schedule 3C_Income_Western'!AH75+'Schedule 3D_Income_The Cape'!AH75</f>
        <v>19890.978864726239</v>
      </c>
      <c r="AI75" s="544">
        <f>'Schedule 3B_Income_Eastern'!AI75+'Schedule 3C_Income_Western'!AI75+'Schedule 3D_Income_The Cape'!AI75</f>
        <v>32961.65075214934</v>
      </c>
      <c r="AJ75" s="544">
        <f>'Schedule 3B_Income_Eastern'!AJ75+'Schedule 3C_Income_Western'!AJ75+'Schedule 3D_Income_The Cape'!AJ75</f>
        <v>132945.48854409475</v>
      </c>
      <c r="AK75" s="544">
        <f>'Schedule 3B_Income_Eastern'!AK75+'Schedule 3C_Income_Western'!AK75+'Schedule 3D_Income_The Cape'!AK75</f>
        <v>265890.97708818951</v>
      </c>
      <c r="AL75" s="210">
        <v>46</v>
      </c>
      <c r="AM75" s="544">
        <f>'Schedule 3B_Income_Eastern'!AM75+'Schedule 3C_Income_Western'!AM75+'Schedule 3D_Income_The Cape'!AM75</f>
        <v>874454.45774200896</v>
      </c>
      <c r="AN75" s="544">
        <f>'Schedule 3B_Income_Eastern'!AN75+'Schedule 3C_Income_Western'!AN75+'Schedule 3D_Income_The Cape'!AN75</f>
        <v>1037025.9833729655</v>
      </c>
      <c r="AO75" s="544">
        <f>'Schedule 3B_Income_Eastern'!AO75+'Schedule 3C_Income_Western'!AO75+'Schedule 3D_Income_The Cape'!AO75</f>
        <v>517933.77155491017</v>
      </c>
      <c r="AP75" s="544">
        <f>'Schedule 3B_Income_Eastern'!AP75+'Schedule 3C_Income_Western'!AP75+'Schedule 3D_Income_The Cape'!AP75</f>
        <v>910571.1374598461</v>
      </c>
      <c r="AQ75" s="544">
        <f>'Schedule 3B_Income_Eastern'!AQ75+'Schedule 3C_Income_Western'!AQ75+'Schedule 3D_Income_The Cape'!AQ75</f>
        <v>3339985.3501297305</v>
      </c>
      <c r="AR75" s="544">
        <f>'Schedule 3B_Income_Eastern'!AR75+'Schedule 3C_Income_Western'!AR75+'Schedule 3D_Income_The Cape'!AR75</f>
        <v>874454.45774200896</v>
      </c>
      <c r="AS75" s="544">
        <f>'Schedule 3B_Income_Eastern'!AS75+'Schedule 3C_Income_Western'!AS75+'Schedule 3D_Income_The Cape'!AS75</f>
        <v>1037025.9833729655</v>
      </c>
      <c r="AT75" s="544">
        <f>'Schedule 3B_Income_Eastern'!AT75+'Schedule 3C_Income_Western'!AT75+'Schedule 3D_Income_The Cape'!AT75</f>
        <v>517933.77155491017</v>
      </c>
      <c r="AU75" s="544">
        <f>'Schedule 3B_Income_Eastern'!AU75+'Schedule 3C_Income_Western'!AU75+'Schedule 3D_Income_The Cape'!AU75</f>
        <v>910571.1374598461</v>
      </c>
      <c r="AV75" s="544">
        <f>'Schedule 3B_Income_Eastern'!AV75+'Schedule 3C_Income_Western'!AV75+'Schedule 3D_Income_The Cape'!AV75</f>
        <v>3339985.3501297305</v>
      </c>
      <c r="AW75" s="544">
        <f>'Schedule 3B_Income_Eastern'!AW75+'Schedule 3C_Income_Western'!AW75+'Schedule 3D_Income_The Cape'!AW75</f>
        <v>6679970.7002594611</v>
      </c>
      <c r="AX75" s="210">
        <v>46</v>
      </c>
      <c r="AY75" s="544">
        <f>'Schedule 3B_Income_Eastern'!AY75+'Schedule 3C_Income_Western'!AY75+'Schedule 3D_Income_The Cape'!AY75</f>
        <v>12248.879345403817</v>
      </c>
      <c r="AZ75" s="544">
        <f>'Schedule 3B_Income_Eastern'!AZ75+'Schedule 3C_Income_Western'!AZ75+'Schedule 3D_Income_The Cape'!AZ75</f>
        <v>14935.121463951336</v>
      </c>
      <c r="BA75" s="544">
        <f>'Schedule 3B_Income_Eastern'!BA75+'Schedule 3C_Income_Western'!BA75+'Schedule 3D_Income_The Cape'!BA75</f>
        <v>7427.1036962711696</v>
      </c>
      <c r="BB75" s="544">
        <f>'Schedule 3B_Income_Eastern'!BB75+'Schedule 3C_Income_Western'!BB75+'Schedule 3D_Income_The Cape'!BB75</f>
        <v>12768.395835472091</v>
      </c>
      <c r="BC75" s="544">
        <f>'Schedule 3B_Income_Eastern'!BC75+'Schedule 3C_Income_Western'!BC75+'Schedule 3D_Income_The Cape'!BC75</f>
        <v>47379.500341098414</v>
      </c>
      <c r="BD75" s="544">
        <f>'Schedule 3B_Income_Eastern'!BD75+'Schedule 3C_Income_Western'!BD75+'Schedule 3D_Income_The Cape'!BD75</f>
        <v>12248.879345403817</v>
      </c>
      <c r="BE75" s="544">
        <f>'Schedule 3B_Income_Eastern'!BE75+'Schedule 3C_Income_Western'!BE75+'Schedule 3D_Income_The Cape'!BE75</f>
        <v>14935.121463951336</v>
      </c>
      <c r="BF75" s="544">
        <f>'Schedule 3B_Income_Eastern'!BF75+'Schedule 3C_Income_Western'!BF75+'Schedule 3D_Income_The Cape'!BF75</f>
        <v>7427.1036962711696</v>
      </c>
      <c r="BG75" s="544">
        <f>'Schedule 3B_Income_Eastern'!BG75+'Schedule 3C_Income_Western'!BG75+'Schedule 3D_Income_The Cape'!BG75</f>
        <v>12768.395835472091</v>
      </c>
      <c r="BH75" s="544">
        <f>'Schedule 3B_Income_Eastern'!BH75+'Schedule 3C_Income_Western'!BH75+'Schedule 3D_Income_The Cape'!BH75</f>
        <v>47379.500341098414</v>
      </c>
      <c r="BI75" s="544">
        <f>'Schedule 3B_Income_Eastern'!BI75+'Schedule 3C_Income_Western'!BI75+'Schedule 3D_Income_The Cape'!BI75</f>
        <v>94759.000682196827</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13552.266748542315</v>
      </c>
      <c r="BX75" s="544">
        <f>'Schedule 3B_Income_Eastern'!BX75+'Schedule 3C_Income_Western'!BX75+'Schedule 3D_Income_The Cape'!BX75</f>
        <v>15682.746869015255</v>
      </c>
      <c r="BY75" s="544">
        <f>'Schedule 3B_Income_Eastern'!BY75+'Schedule 3C_Income_Western'!BY75+'Schedule 3D_Income_The Cape'!BY75</f>
        <v>7768.5797282836375</v>
      </c>
      <c r="BZ75" s="544">
        <f>'Schedule 3B_Income_Eastern'!BZ75+'Schedule 3C_Income_Western'!BZ75+'Schedule 3D_Income_The Cape'!BZ75</f>
        <v>13299.797280647806</v>
      </c>
      <c r="CA75" s="544">
        <f>'Schedule 3B_Income_Eastern'!CA75+'Schedule 3C_Income_Western'!CA75+'Schedule 3D_Income_The Cape'!CA75</f>
        <v>50303.390626489017</v>
      </c>
      <c r="CB75" s="544">
        <f>'Schedule 3B_Income_Eastern'!CB75+'Schedule 3C_Income_Western'!CB75+'Schedule 3D_Income_The Cape'!CB75</f>
        <v>13552.266748542315</v>
      </c>
      <c r="CC75" s="544">
        <f>'Schedule 3B_Income_Eastern'!CC75+'Schedule 3C_Income_Western'!CC75+'Schedule 3D_Income_The Cape'!CC75</f>
        <v>15682.746869015255</v>
      </c>
      <c r="CD75" s="544">
        <f>'Schedule 3B_Income_Eastern'!CD75+'Schedule 3C_Income_Western'!CD75+'Schedule 3D_Income_The Cape'!CD75</f>
        <v>7768.5797282836375</v>
      </c>
      <c r="CE75" s="544">
        <f>'Schedule 3B_Income_Eastern'!CE75+'Schedule 3C_Income_Western'!CE75+'Schedule 3D_Income_The Cape'!CE75</f>
        <v>13299.797280647806</v>
      </c>
      <c r="CF75" s="544">
        <f>'Schedule 3B_Income_Eastern'!CF75+'Schedule 3C_Income_Western'!CF75+'Schedule 3D_Income_The Cape'!CF75</f>
        <v>50303.390626489017</v>
      </c>
      <c r="CG75" s="544">
        <f>'Schedule 3B_Income_Eastern'!CG75+'Schedule 3C_Income_Western'!CG75+'Schedule 3D_Income_The Cape'!CG75</f>
        <v>100606.78125297803</v>
      </c>
      <c r="CH75" s="210">
        <v>46</v>
      </c>
      <c r="CI75" s="544">
        <f>'Schedule 3B_Income_Eastern'!CI75+'Schedule 3C_Income_Western'!CI75+'Schedule 3D_Income_The Cape'!CI75</f>
        <v>1415152.8729576217</v>
      </c>
      <c r="CJ75" s="544">
        <f>'Schedule 3B_Income_Eastern'!CJ75+'Schedule 3C_Income_Western'!CJ75+'Schedule 3D_Income_The Cape'!CJ75</f>
        <v>1596232.3997234509</v>
      </c>
      <c r="CK75" s="544">
        <f>'Schedule 3B_Income_Eastern'!CK75+'Schedule 3C_Income_Western'!CK75+'Schedule 3D_Income_The Cape'!CK75</f>
        <v>771163.85999455582</v>
      </c>
      <c r="CL75" s="544">
        <f>'Schedule 3B_Income_Eastern'!CL75+'Schedule 3C_Income_Western'!CL75+'Schedule 3D_Income_The Cape'!CL75</f>
        <v>1315587.6055912718</v>
      </c>
      <c r="CM75" s="372">
        <f>SUM(CI75:CL75)</f>
        <v>5098136.7382669002</v>
      </c>
      <c r="CN75" s="544">
        <f>'Schedule 3B_Income_Eastern'!CN75+'Schedule 3C_Income_Western'!CN75+'Schedule 3D_Income_The Cape'!CN75</f>
        <v>1415152.8729576217</v>
      </c>
      <c r="CO75" s="544">
        <f>'Schedule 3B_Income_Eastern'!CO75+'Schedule 3C_Income_Western'!CO75+'Schedule 3D_Income_The Cape'!CO75</f>
        <v>1596232.3997234509</v>
      </c>
      <c r="CP75" s="544">
        <f>'Schedule 3B_Income_Eastern'!CP75+'Schedule 3C_Income_Western'!CP75+'Schedule 3D_Income_The Cape'!CP75</f>
        <v>771163.85999455582</v>
      </c>
      <c r="CQ75" s="544">
        <f>'Schedule 3B_Income_Eastern'!CQ75+'Schedule 3C_Income_Western'!CQ75+'Schedule 3D_Income_The Cape'!CQ75</f>
        <v>1315587.6055912718</v>
      </c>
      <c r="CR75" s="372">
        <f>SUM(CN75:CQ75)</f>
        <v>5098136.7382669002</v>
      </c>
      <c r="CS75" s="544">
        <f>'Schedule 3B_Income_Eastern'!CS75+'Schedule 3C_Income_Western'!CS75+'Schedule 3D_Income_The Cape'!CS75</f>
        <v>2830305.7459152434</v>
      </c>
      <c r="CT75" s="544">
        <f>'Schedule 3B_Income_Eastern'!CT75+'Schedule 3C_Income_Western'!CT75+'Schedule 3D_Income_The Cape'!CT75</f>
        <v>3192464.7994469018</v>
      </c>
      <c r="CU75" s="544">
        <f>'Schedule 3B_Income_Eastern'!CU75+'Schedule 3C_Income_Western'!CU75+'Schedule 3D_Income_The Cape'!CU75</f>
        <v>1542327.7199891116</v>
      </c>
      <c r="CV75" s="544">
        <f>'Schedule 3B_Income_Eastern'!CV75+'Schedule 3C_Income_Western'!CV75+'Schedule 3D_Income_The Cape'!CV75</f>
        <v>2631175.2111825435</v>
      </c>
      <c r="CW75" s="372">
        <f>SUM(CS75:CV75)</f>
        <v>10196273.4765338</v>
      </c>
    </row>
    <row r="76" spans="1:101" ht="15.75" customHeight="1">
      <c r="A76" s="79" t="s">
        <v>272</v>
      </c>
      <c r="B76" s="210">
        <v>47</v>
      </c>
      <c r="C76" s="544">
        <f>'Schedule 3B_Income_Eastern'!C76+'Schedule 3C_Income_Western'!C76+'Schedule 3D_Income_The Cape'!C76</f>
        <v>224.32424626791988</v>
      </c>
      <c r="D76" s="544">
        <f>'Schedule 3B_Income_Eastern'!D76+'Schedule 3C_Income_Western'!D76+'Schedule 3D_Income_The Cape'!D76</f>
        <v>147.01552029719991</v>
      </c>
      <c r="E76" s="544">
        <f>'Schedule 3B_Income_Eastern'!E76+'Schedule 3C_Income_Western'!E76+'Schedule 3D_Income_The Cape'!E76</f>
        <v>12.640536505672014</v>
      </c>
      <c r="F76" s="544">
        <f>'Schedule 3B_Income_Eastern'!F76+'Schedule 3C_Income_Western'!F76+'Schedule 3D_Income_The Cape'!F76</f>
        <v>-5.2802244039270696E-2</v>
      </c>
      <c r="G76" s="544">
        <f>'Schedule 3B_Income_Eastern'!G76+'Schedule 3C_Income_Western'!G76+'Schedule 3D_Income_The Cape'!G76</f>
        <v>383.92750082675252</v>
      </c>
      <c r="H76" s="544">
        <f>'Schedule 3B_Income_Eastern'!H76+'Schedule 3C_Income_Western'!H76+'Schedule 3D_Income_The Cape'!H76</f>
        <v>224.32424626791988</v>
      </c>
      <c r="I76" s="544">
        <f>'Schedule 3B_Income_Eastern'!I76+'Schedule 3C_Income_Western'!I76+'Schedule 3D_Income_The Cape'!I76</f>
        <v>147.01552029719991</v>
      </c>
      <c r="J76" s="544">
        <f>'Schedule 3B_Income_Eastern'!J76+'Schedule 3C_Income_Western'!J76+'Schedule 3D_Income_The Cape'!J76</f>
        <v>12.640536505672014</v>
      </c>
      <c r="K76" s="544">
        <f>'Schedule 3B_Income_Eastern'!K76+'Schedule 3C_Income_Western'!K76+'Schedule 3D_Income_The Cape'!K76</f>
        <v>-5.2802244039270696E-2</v>
      </c>
      <c r="L76" s="544">
        <f>'Schedule 3B_Income_Eastern'!L76+'Schedule 3C_Income_Western'!L76+'Schedule 3D_Income_The Cape'!L76</f>
        <v>383.92750082675252</v>
      </c>
      <c r="M76" s="544">
        <f>'Schedule 3B_Income_Eastern'!M76+'Schedule 3C_Income_Western'!M76+'Schedule 3D_Income_The Cape'!M76</f>
        <v>767.85500165350504</v>
      </c>
      <c r="N76" s="210">
        <v>47</v>
      </c>
      <c r="O76" s="544">
        <f>'Schedule 3B_Income_Eastern'!O76+'Schedule 3C_Income_Western'!O76+'Schedule 3D_Income_The Cape'!O76</f>
        <v>252.61873042731636</v>
      </c>
      <c r="P76" s="544">
        <f>'Schedule 3B_Income_Eastern'!P76+'Schedule 3C_Income_Western'!P76+'Schedule 3D_Income_The Cape'!P76</f>
        <v>192.40578973042423</v>
      </c>
      <c r="Q76" s="544">
        <f>'Schedule 3B_Income_Eastern'!Q76+'Schedule 3C_Income_Western'!Q76+'Schedule 3D_Income_The Cape'!Q76</f>
        <v>17.722654820652199</v>
      </c>
      <c r="R76" s="544">
        <f>'Schedule 3B_Income_Eastern'!R76+'Schedule 3C_Income_Western'!R76+'Schedule 3D_Income_The Cape'!R76</f>
        <v>-7.8692847124824689E-2</v>
      </c>
      <c r="S76" s="544">
        <f>'Schedule 3B_Income_Eastern'!S76+'Schedule 3C_Income_Western'!S76+'Schedule 3D_Income_The Cape'!S76</f>
        <v>462.66848213126798</v>
      </c>
      <c r="T76" s="544">
        <f>'Schedule 3B_Income_Eastern'!T76+'Schedule 3C_Income_Western'!T76+'Schedule 3D_Income_The Cape'!T76</f>
        <v>252.61873042731636</v>
      </c>
      <c r="U76" s="544">
        <f>'Schedule 3B_Income_Eastern'!U76+'Schedule 3C_Income_Western'!U76+'Schedule 3D_Income_The Cape'!U76</f>
        <v>192.40578973042423</v>
      </c>
      <c r="V76" s="544">
        <f>'Schedule 3B_Income_Eastern'!V76+'Schedule 3C_Income_Western'!V76+'Schedule 3D_Income_The Cape'!V76</f>
        <v>17.722654820652199</v>
      </c>
      <c r="W76" s="544">
        <f>'Schedule 3B_Income_Eastern'!W76+'Schedule 3C_Income_Western'!W76+'Schedule 3D_Income_The Cape'!W76</f>
        <v>-7.8692847124824689E-2</v>
      </c>
      <c r="X76" s="544">
        <f>'Schedule 3B_Income_Eastern'!X76+'Schedule 3C_Income_Western'!X76+'Schedule 3D_Income_The Cape'!X76</f>
        <v>462.66848213126798</v>
      </c>
      <c r="Y76" s="544">
        <f>'Schedule 3B_Income_Eastern'!Y76+'Schedule 3C_Income_Western'!Y76+'Schedule 3D_Income_The Cape'!Y76</f>
        <v>925.33696426253596</v>
      </c>
      <c r="Z76" s="210">
        <v>47</v>
      </c>
      <c r="AA76" s="544">
        <f>'Schedule 3B_Income_Eastern'!AA76+'Schedule 3C_Income_Western'!AA76+'Schedule 3D_Income_The Cape'!AA76</f>
        <v>38.586083743579522</v>
      </c>
      <c r="AB76" s="544">
        <f>'Schedule 3B_Income_Eastern'!AB76+'Schedule 3C_Income_Western'!AB76+'Schedule 3D_Income_The Cape'!AB76</f>
        <v>28.959621982222679</v>
      </c>
      <c r="AC76" s="544">
        <f>'Schedule 3B_Income_Eastern'!AC76+'Schedule 3C_Income_Western'!AC76+'Schedule 3D_Income_The Cape'!AC76</f>
        <v>2.7686078264914258</v>
      </c>
      <c r="AD76" s="544">
        <f>'Schedule 3B_Income_Eastern'!AD76+'Schedule 3C_Income_Western'!AD76+'Schedule 3D_Income_The Cape'!AD76</f>
        <v>-1.25273492286115E-2</v>
      </c>
      <c r="AE76" s="544">
        <f>'Schedule 3B_Income_Eastern'!AE76+'Schedule 3C_Income_Western'!AE76+'Schedule 3D_Income_The Cape'!AE76</f>
        <v>70.301786203065035</v>
      </c>
      <c r="AF76" s="544">
        <f>'Schedule 3B_Income_Eastern'!AF76+'Schedule 3C_Income_Western'!AF76+'Schedule 3D_Income_The Cape'!AF76</f>
        <v>38.586083743579522</v>
      </c>
      <c r="AG76" s="544">
        <f>'Schedule 3B_Income_Eastern'!AG76+'Schedule 3C_Income_Western'!AG76+'Schedule 3D_Income_The Cape'!AG76</f>
        <v>28.959621982222679</v>
      </c>
      <c r="AH76" s="544">
        <f>'Schedule 3B_Income_Eastern'!AH76+'Schedule 3C_Income_Western'!AH76+'Schedule 3D_Income_The Cape'!AH76</f>
        <v>2.7686078264914258</v>
      </c>
      <c r="AI76" s="544">
        <f>'Schedule 3B_Income_Eastern'!AI76+'Schedule 3C_Income_Western'!AI76+'Schedule 3D_Income_The Cape'!AI76</f>
        <v>-1.25273492286115E-2</v>
      </c>
      <c r="AJ76" s="544">
        <f>'Schedule 3B_Income_Eastern'!AJ76+'Schedule 3C_Income_Western'!AJ76+'Schedule 3D_Income_The Cape'!AJ76</f>
        <v>70.301786203065035</v>
      </c>
      <c r="AK76" s="544">
        <f>'Schedule 3B_Income_Eastern'!AK76+'Schedule 3C_Income_Western'!AK76+'Schedule 3D_Income_The Cape'!AK76</f>
        <v>140.60357240613007</v>
      </c>
      <c r="AL76" s="210">
        <v>47</v>
      </c>
      <c r="AM76" s="544">
        <f>'Schedule 3B_Income_Eastern'!AM76+'Schedule 3C_Income_Western'!AM76+'Schedule 3D_Income_The Cape'!AM76</f>
        <v>875.527434366232</v>
      </c>
      <c r="AN76" s="544">
        <f>'Schedule 3B_Income_Eastern'!AN76+'Schedule 3C_Income_Western'!AN76+'Schedule 3D_Income_The Cape'!AN76</f>
        <v>722.71826490781245</v>
      </c>
      <c r="AO76" s="544">
        <f>'Schedule 3B_Income_Eastern'!AO76+'Schedule 3C_Income_Western'!AO76+'Schedule 3D_Income_The Cape'!AO76</f>
        <v>72.090745421989197</v>
      </c>
      <c r="AP76" s="544">
        <f>'Schedule 3B_Income_Eastern'!AP76+'Schedule 3C_Income_Western'!AP76+'Schedule 3D_Income_The Cape'!AP76</f>
        <v>-0.34607012622720901</v>
      </c>
      <c r="AQ76" s="544">
        <f>'Schedule 3B_Income_Eastern'!AQ76+'Schedule 3C_Income_Western'!AQ76+'Schedule 3D_Income_The Cape'!AQ76</f>
        <v>1669.9903745698061</v>
      </c>
      <c r="AR76" s="544">
        <f>'Schedule 3B_Income_Eastern'!AR76+'Schedule 3C_Income_Western'!AR76+'Schedule 3D_Income_The Cape'!AR76</f>
        <v>875.527434366232</v>
      </c>
      <c r="AS76" s="544">
        <f>'Schedule 3B_Income_Eastern'!AS76+'Schedule 3C_Income_Western'!AS76+'Schedule 3D_Income_The Cape'!AS76</f>
        <v>722.71826490781245</v>
      </c>
      <c r="AT76" s="544">
        <f>'Schedule 3B_Income_Eastern'!AT76+'Schedule 3C_Income_Western'!AT76+'Schedule 3D_Income_The Cape'!AT76</f>
        <v>72.090745421989197</v>
      </c>
      <c r="AU76" s="544">
        <f>'Schedule 3B_Income_Eastern'!AU76+'Schedule 3C_Income_Western'!AU76+'Schedule 3D_Income_The Cape'!AU76</f>
        <v>-0.34607012622720901</v>
      </c>
      <c r="AV76" s="544">
        <f>'Schedule 3B_Income_Eastern'!AV76+'Schedule 3C_Income_Western'!AV76+'Schedule 3D_Income_The Cape'!AV76</f>
        <v>1669.9903745698061</v>
      </c>
      <c r="AW76" s="544">
        <f>'Schedule 3B_Income_Eastern'!AW76+'Schedule 3C_Income_Western'!AW76+'Schedule 3D_Income_The Cape'!AW76</f>
        <v>3339.9807491396123</v>
      </c>
      <c r="AX76" s="210">
        <v>47</v>
      </c>
      <c r="AY76" s="544">
        <f>'Schedule 3B_Income_Eastern'!AY76+'Schedule 3C_Income_Western'!AY76+'Schedule 3D_Income_The Cape'!AY76</f>
        <v>12.263909014581195</v>
      </c>
      <c r="AZ76" s="544">
        <f>'Schedule 3B_Income_Eastern'!AZ76+'Schedule 3C_Income_Western'!AZ76+'Schedule 3D_Income_The Cape'!AZ76</f>
        <v>10.408500118296772</v>
      </c>
      <c r="BA76" s="544">
        <f>'Schedule 3B_Income_Eastern'!BA76+'Schedule 3C_Income_Western'!BA76+'Schedule 3D_Income_The Cape'!BA76</f>
        <v>1.0337720210504466</v>
      </c>
      <c r="BB76" s="544">
        <f>'Schedule 3B_Income_Eastern'!BB76+'Schedule 3C_Income_Western'!BB76+'Schedule 3D_Income_The Cape'!BB76</f>
        <v>-4.8527349228611495E-3</v>
      </c>
      <c r="BC76" s="544">
        <f>'Schedule 3B_Income_Eastern'!BC76+'Schedule 3C_Income_Western'!BC76+'Schedule 3D_Income_The Cape'!BC76</f>
        <v>23.701328419005552</v>
      </c>
      <c r="BD76" s="544">
        <f>'Schedule 3B_Income_Eastern'!BD76+'Schedule 3C_Income_Western'!BD76+'Schedule 3D_Income_The Cape'!BD76</f>
        <v>12.263909014581195</v>
      </c>
      <c r="BE76" s="544">
        <f>'Schedule 3B_Income_Eastern'!BE76+'Schedule 3C_Income_Western'!BE76+'Schedule 3D_Income_The Cape'!BE76</f>
        <v>10.408500118296772</v>
      </c>
      <c r="BF76" s="544">
        <f>'Schedule 3B_Income_Eastern'!BF76+'Schedule 3C_Income_Western'!BF76+'Schedule 3D_Income_The Cape'!BF76</f>
        <v>1.0337720210504466</v>
      </c>
      <c r="BG76" s="544">
        <f>'Schedule 3B_Income_Eastern'!BG76+'Schedule 3C_Income_Western'!BG76+'Schedule 3D_Income_The Cape'!BG76</f>
        <v>-4.8527349228611495E-3</v>
      </c>
      <c r="BH76" s="544">
        <f>'Schedule 3B_Income_Eastern'!BH76+'Schedule 3C_Income_Western'!BH76+'Schedule 3D_Income_The Cape'!BH76</f>
        <v>23.701328419005552</v>
      </c>
      <c r="BI76" s="544">
        <f>'Schedule 3B_Income_Eastern'!BI76+'Schedule 3C_Income_Western'!BI76+'Schedule 3D_Income_The Cape'!BI76</f>
        <v>47.402656838011104</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13.568895705370972</v>
      </c>
      <c r="BX76" s="544">
        <f>'Schedule 3B_Income_Eastern'!BX76+'Schedule 3C_Income_Western'!BX76+'Schedule 3D_Income_The Cape'!BX76</f>
        <v>10.929530974043873</v>
      </c>
      <c r="BY76" s="544">
        <f>'Schedule 3B_Income_Eastern'!BY76+'Schedule 3C_Income_Western'!BY76+'Schedule 3D_Income_The Cape'!BY76</f>
        <v>1.08130176914472</v>
      </c>
      <c r="BZ76" s="544">
        <f>'Schedule 3B_Income_Eastern'!BZ76+'Schedule 3C_Income_Western'!BZ76+'Schedule 3D_Income_The Cape'!BZ76</f>
        <v>-5.0546984572230015E-3</v>
      </c>
      <c r="CA76" s="544">
        <f>'Schedule 3B_Income_Eastern'!CA76+'Schedule 3C_Income_Western'!CA76+'Schedule 3D_Income_The Cape'!CA76</f>
        <v>25.574673750102342</v>
      </c>
      <c r="CB76" s="544">
        <f>'Schedule 3B_Income_Eastern'!CB76+'Schedule 3C_Income_Western'!CB76+'Schedule 3D_Income_The Cape'!CB76</f>
        <v>13.568895705370972</v>
      </c>
      <c r="CC76" s="544">
        <f>'Schedule 3B_Income_Eastern'!CC76+'Schedule 3C_Income_Western'!CC76+'Schedule 3D_Income_The Cape'!CC76</f>
        <v>10.929530974043873</v>
      </c>
      <c r="CD76" s="544">
        <f>'Schedule 3B_Income_Eastern'!CD76+'Schedule 3C_Income_Western'!CD76+'Schedule 3D_Income_The Cape'!CD76</f>
        <v>1.08130176914472</v>
      </c>
      <c r="CE76" s="544">
        <f>'Schedule 3B_Income_Eastern'!CE76+'Schedule 3C_Income_Western'!CE76+'Schedule 3D_Income_The Cape'!CE76</f>
        <v>-5.0546984572230015E-3</v>
      </c>
      <c r="CF76" s="544">
        <f>'Schedule 3B_Income_Eastern'!CF76+'Schedule 3C_Income_Western'!CF76+'Schedule 3D_Income_The Cape'!CF76</f>
        <v>25.574673750102342</v>
      </c>
      <c r="CG76" s="544">
        <f>'Schedule 3B_Income_Eastern'!CG76+'Schedule 3C_Income_Western'!CG76+'Schedule 3D_Income_The Cape'!CG76</f>
        <v>51.149347500204684</v>
      </c>
      <c r="CH76" s="210">
        <v>47</v>
      </c>
      <c r="CI76" s="544">
        <f>'Schedule 3B_Income_Eastern'!CI76+'Schedule 3C_Income_Western'!CI76+'Schedule 3D_Income_The Cape'!CI76</f>
        <v>1416.8892995250001</v>
      </c>
      <c r="CJ76" s="544">
        <f>'Schedule 3B_Income_Eastern'!CJ76+'Schedule 3C_Income_Western'!CJ76+'Schedule 3D_Income_The Cape'!CJ76</f>
        <v>1112.4372280099999</v>
      </c>
      <c r="CK76" s="544">
        <f>'Schedule 3B_Income_Eastern'!CK76+'Schedule 3C_Income_Western'!CK76+'Schedule 3D_Income_The Cape'!CK76</f>
        <v>107.337618365</v>
      </c>
      <c r="CL76" s="544">
        <f>'Schedule 3B_Income_Eastern'!CL76+'Schedule 3C_Income_Western'!CL76+'Schedule 3D_Income_The Cape'!CL76</f>
        <v>-0.5</v>
      </c>
      <c r="CM76" s="372">
        <f t="shared" ref="CM76:CM85" si="36">SUM(CI76:CL76)</f>
        <v>2636.1641458999998</v>
      </c>
      <c r="CN76" s="544">
        <f>'Schedule 3B_Income_Eastern'!CN76+'Schedule 3C_Income_Western'!CN76+'Schedule 3D_Income_The Cape'!CN76</f>
        <v>1416.8892995250001</v>
      </c>
      <c r="CO76" s="544">
        <f>'Schedule 3B_Income_Eastern'!CO76+'Schedule 3C_Income_Western'!CO76+'Schedule 3D_Income_The Cape'!CO76</f>
        <v>1112.4372280099999</v>
      </c>
      <c r="CP76" s="544">
        <f>'Schedule 3B_Income_Eastern'!CP76+'Schedule 3C_Income_Western'!CP76+'Schedule 3D_Income_The Cape'!CP76</f>
        <v>107.337618365</v>
      </c>
      <c r="CQ76" s="544">
        <f>'Schedule 3B_Income_Eastern'!CQ76+'Schedule 3C_Income_Western'!CQ76+'Schedule 3D_Income_The Cape'!CQ76</f>
        <v>-0.5</v>
      </c>
      <c r="CR76" s="372">
        <f t="shared" ref="CR76:CR85" si="37">SUM(CN76:CQ76)</f>
        <v>2636.1641458999998</v>
      </c>
      <c r="CS76" s="544">
        <f>'Schedule 3B_Income_Eastern'!CS76+'Schedule 3C_Income_Western'!CS76+'Schedule 3D_Income_The Cape'!CS76</f>
        <v>2833.7785990500001</v>
      </c>
      <c r="CT76" s="544">
        <f>'Schedule 3B_Income_Eastern'!CT76+'Schedule 3C_Income_Western'!CT76+'Schedule 3D_Income_The Cape'!CT76</f>
        <v>2224.8744560199998</v>
      </c>
      <c r="CU76" s="544">
        <f>'Schedule 3B_Income_Eastern'!CU76+'Schedule 3C_Income_Western'!CU76+'Schedule 3D_Income_The Cape'!CU76</f>
        <v>214.67523672999999</v>
      </c>
      <c r="CV76" s="544">
        <f>'Schedule 3B_Income_Eastern'!CV76+'Schedule 3C_Income_Western'!CV76+'Schedule 3D_Income_The Cape'!CV76</f>
        <v>-1</v>
      </c>
      <c r="CW76" s="372">
        <f t="shared" ref="CW76:CW85" si="38">SUM(CS76:CV76)</f>
        <v>5272.3282917999995</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184049.03620829602</v>
      </c>
      <c r="D78" s="544">
        <f>'Schedule 3B_Income_Eastern'!D78+'Schedule 3C_Income_Western'!D78+'Schedule 3D_Income_The Cape'!D78</f>
        <v>155645.9744534069</v>
      </c>
      <c r="E78" s="544">
        <f>'Schedule 3B_Income_Eastern'!E78+'Schedule 3C_Income_Western'!E78+'Schedule 3D_Income_The Cape'!E78</f>
        <v>147304.15804854891</v>
      </c>
      <c r="F78" s="544">
        <f>'Schedule 3B_Income_Eastern'!F78+'Schedule 3C_Income_Western'!F78+'Schedule 3D_Income_The Cape'!F78</f>
        <v>91883.227385624356</v>
      </c>
      <c r="G78" s="544">
        <f>'Schedule 3B_Income_Eastern'!G78+'Schedule 3C_Income_Western'!G78+'Schedule 3D_Income_The Cape'!G78</f>
        <v>578882.39609587623</v>
      </c>
      <c r="H78" s="544">
        <f>'Schedule 3B_Income_Eastern'!H78+'Schedule 3C_Income_Western'!H78+'Schedule 3D_Income_The Cape'!H78</f>
        <v>184049.03620829602</v>
      </c>
      <c r="I78" s="544">
        <f>'Schedule 3B_Income_Eastern'!I78+'Schedule 3C_Income_Western'!I78+'Schedule 3D_Income_The Cape'!I78</f>
        <v>155645.9744534069</v>
      </c>
      <c r="J78" s="544">
        <f>'Schedule 3B_Income_Eastern'!J78+'Schedule 3C_Income_Western'!J78+'Schedule 3D_Income_The Cape'!J78</f>
        <v>147304.15804854891</v>
      </c>
      <c r="K78" s="544">
        <f>'Schedule 3B_Income_Eastern'!K78+'Schedule 3C_Income_Western'!K78+'Schedule 3D_Income_The Cape'!K78</f>
        <v>91883.227385624356</v>
      </c>
      <c r="L78" s="544">
        <f>'Schedule 3B_Income_Eastern'!L78+'Schedule 3C_Income_Western'!L78+'Schedule 3D_Income_The Cape'!L78</f>
        <v>578882.39609587623</v>
      </c>
      <c r="M78" s="544">
        <f>'Schedule 3B_Income_Eastern'!M78+'Schedule 3C_Income_Western'!M78+'Schedule 3D_Income_The Cape'!M78</f>
        <v>1157764.7921917525</v>
      </c>
      <c r="N78" s="210">
        <v>49</v>
      </c>
      <c r="O78" s="544">
        <f>'Schedule 3B_Income_Eastern'!O78+'Schedule 3C_Income_Western'!O78+'Schedule 3D_Income_The Cape'!O78</f>
        <v>207263.52428163702</v>
      </c>
      <c r="P78" s="544">
        <f>'Schedule 3B_Income_Eastern'!P78+'Schedule 3C_Income_Western'!P78+'Schedule 3D_Income_The Cape'!P78</f>
        <v>203700.85126066502</v>
      </c>
      <c r="Q78" s="544">
        <f>'Schedule 3B_Income_Eastern'!Q78+'Schedule 3C_Income_Western'!Q78+'Schedule 3D_Income_The Cape'!Q78</f>
        <v>206527.68540083728</v>
      </c>
      <c r="R78" s="544">
        <f>'Schedule 3B_Income_Eastern'!R78+'Schedule 3C_Income_Western'!R78+'Schedule 3D_Income_The Cape'!R78</f>
        <v>136936.46733299541</v>
      </c>
      <c r="S78" s="544">
        <f>'Schedule 3B_Income_Eastern'!S78+'Schedule 3C_Income_Western'!S78+'Schedule 3D_Income_The Cape'!S78</f>
        <v>754428.52827613475</v>
      </c>
      <c r="T78" s="544">
        <f>'Schedule 3B_Income_Eastern'!T78+'Schedule 3C_Income_Western'!T78+'Schedule 3D_Income_The Cape'!T78</f>
        <v>207263.52428163702</v>
      </c>
      <c r="U78" s="544">
        <f>'Schedule 3B_Income_Eastern'!U78+'Schedule 3C_Income_Western'!U78+'Schedule 3D_Income_The Cape'!U78</f>
        <v>203700.85126066502</v>
      </c>
      <c r="V78" s="544">
        <f>'Schedule 3B_Income_Eastern'!V78+'Schedule 3C_Income_Western'!V78+'Schedule 3D_Income_The Cape'!V78</f>
        <v>206527.68540083728</v>
      </c>
      <c r="W78" s="544">
        <f>'Schedule 3B_Income_Eastern'!W78+'Schedule 3C_Income_Western'!W78+'Schedule 3D_Income_The Cape'!W78</f>
        <v>136936.46733299541</v>
      </c>
      <c r="X78" s="544">
        <f>'Schedule 3B_Income_Eastern'!X78+'Schedule 3C_Income_Western'!X78+'Schedule 3D_Income_The Cape'!X78</f>
        <v>754428.52827613475</v>
      </c>
      <c r="Y78" s="544">
        <f>'Schedule 3B_Income_Eastern'!Y78+'Schedule 3C_Income_Western'!Y78+'Schedule 3D_Income_The Cape'!Y78</f>
        <v>1508857.0565522695</v>
      </c>
      <c r="Z78" s="210">
        <v>49</v>
      </c>
      <c r="AA78" s="544">
        <f>'Schedule 3B_Income_Eastern'!AA78+'Schedule 3C_Income_Western'!AA78+'Schedule 3D_Income_The Cape'!AA78</f>
        <v>31658.33226773229</v>
      </c>
      <c r="AB78" s="544">
        <f>'Schedule 3B_Income_Eastern'!AB78+'Schedule 3C_Income_Western'!AB78+'Schedule 3D_Income_The Cape'!AB78</f>
        <v>30659.678475533055</v>
      </c>
      <c r="AC78" s="544">
        <f>'Schedule 3B_Income_Eastern'!AC78+'Schedule 3C_Income_Western'!AC78+'Schedule 3D_Income_The Cape'!AC78</f>
        <v>32263.460072675214</v>
      </c>
      <c r="AD78" s="544">
        <f>'Schedule 3B_Income_Eastern'!AD78+'Schedule 3C_Income_Western'!AD78+'Schedule 3D_Income_The Cape'!AD78</f>
        <v>21799.324984285933</v>
      </c>
      <c r="AE78" s="544">
        <f>'Schedule 3B_Income_Eastern'!AE78+'Schedule 3C_Income_Western'!AE78+'Schedule 3D_Income_The Cape'!AE78</f>
        <v>116380.79580022648</v>
      </c>
      <c r="AF78" s="544">
        <f>'Schedule 3B_Income_Eastern'!AF78+'Schedule 3C_Income_Western'!AF78+'Schedule 3D_Income_The Cape'!AF78</f>
        <v>31658.33226773229</v>
      </c>
      <c r="AG78" s="544">
        <f>'Schedule 3B_Income_Eastern'!AG78+'Schedule 3C_Income_Western'!AG78+'Schedule 3D_Income_The Cape'!AG78</f>
        <v>30659.678475533055</v>
      </c>
      <c r="AH78" s="544">
        <f>'Schedule 3B_Income_Eastern'!AH78+'Schedule 3C_Income_Western'!AH78+'Schedule 3D_Income_The Cape'!AH78</f>
        <v>32263.460072675214</v>
      </c>
      <c r="AI78" s="544">
        <f>'Schedule 3B_Income_Eastern'!AI78+'Schedule 3C_Income_Western'!AI78+'Schedule 3D_Income_The Cape'!AI78</f>
        <v>21799.324984285933</v>
      </c>
      <c r="AJ78" s="544">
        <f>'Schedule 3B_Income_Eastern'!AJ78+'Schedule 3C_Income_Western'!AJ78+'Schedule 3D_Income_The Cape'!AJ78</f>
        <v>116380.79580022648</v>
      </c>
      <c r="AK78" s="544">
        <f>'Schedule 3B_Income_Eastern'!AK78+'Schedule 3C_Income_Western'!AK78+'Schedule 3D_Income_The Cape'!AK78</f>
        <v>232761.59160045296</v>
      </c>
      <c r="AL78" s="210">
        <v>49</v>
      </c>
      <c r="AM78" s="544">
        <f>'Schedule 3B_Income_Eastern'!AM78+'Schedule 3C_Income_Western'!AM78+'Schedule 3D_Income_The Cape'!AM78</f>
        <v>718335.10264677729</v>
      </c>
      <c r="AN78" s="544">
        <f>'Schedule 3B_Income_Eastern'!AN78+'Schedule 3C_Income_Western'!AN78+'Schedule 3D_Income_The Cape'!AN78</f>
        <v>765144.98856617953</v>
      </c>
      <c r="AO78" s="544">
        <f>'Schedule 3B_Income_Eastern'!AO78+'Schedule 3C_Income_Western'!AO78+'Schedule 3D_Income_The Cape'!AO78</f>
        <v>840096.18996103224</v>
      </c>
      <c r="AP78" s="544">
        <f>'Schedule 3B_Income_Eastern'!AP78+'Schedule 3C_Income_Western'!AP78+'Schedule 3D_Income_The Cape'!AP78</f>
        <v>602210.01357171801</v>
      </c>
      <c r="AQ78" s="544">
        <f>'Schedule 3B_Income_Eastern'!AQ78+'Schedule 3C_Income_Western'!AQ78+'Schedule 3D_Income_The Cape'!AQ78</f>
        <v>2925786.294745707</v>
      </c>
      <c r="AR78" s="544">
        <f>'Schedule 3B_Income_Eastern'!AR78+'Schedule 3C_Income_Western'!AR78+'Schedule 3D_Income_The Cape'!AR78</f>
        <v>718335.10264677729</v>
      </c>
      <c r="AS78" s="544">
        <f>'Schedule 3B_Income_Eastern'!AS78+'Schedule 3C_Income_Western'!AS78+'Schedule 3D_Income_The Cape'!AS78</f>
        <v>765144.98856617953</v>
      </c>
      <c r="AT78" s="544">
        <f>'Schedule 3B_Income_Eastern'!AT78+'Schedule 3C_Income_Western'!AT78+'Schedule 3D_Income_The Cape'!AT78</f>
        <v>840096.18996103224</v>
      </c>
      <c r="AU78" s="544">
        <f>'Schedule 3B_Income_Eastern'!AU78+'Schedule 3C_Income_Western'!AU78+'Schedule 3D_Income_The Cape'!AU78</f>
        <v>602210.01357171801</v>
      </c>
      <c r="AV78" s="544">
        <f>'Schedule 3B_Income_Eastern'!AV78+'Schedule 3C_Income_Western'!AV78+'Schedule 3D_Income_The Cape'!AV78</f>
        <v>2925786.294745707</v>
      </c>
      <c r="AW78" s="544">
        <f>'Schedule 3B_Income_Eastern'!AW78+'Schedule 3C_Income_Western'!AW78+'Schedule 3D_Income_The Cape'!AW78</f>
        <v>5851572.5894914139</v>
      </c>
      <c r="AX78" s="210">
        <v>49</v>
      </c>
      <c r="AY78" s="544">
        <f>'Schedule 3B_Income_Eastern'!AY78+'Schedule 3C_Income_Western'!AY78+'Schedule 3D_Income_The Cape'!AY78</f>
        <v>10062.044882941815</v>
      </c>
      <c r="AZ78" s="544">
        <f>'Schedule 3B_Income_Eastern'!AZ78+'Schedule 3C_Income_Western'!AZ78+'Schedule 3D_Income_The Cape'!AZ78</f>
        <v>11019.52460689661</v>
      </c>
      <c r="BA78" s="544">
        <f>'Schedule 3B_Income_Eastern'!BA78+'Schedule 3C_Income_Western'!BA78+'Schedule 3D_Income_The Cape'!BA78</f>
        <v>12046.871357608341</v>
      </c>
      <c r="BB78" s="544">
        <f>'Schedule 3B_Income_Eastern'!BB78+'Schedule 3C_Income_Western'!BB78+'Schedule 3D_Income_The Cape'!BB78</f>
        <v>8444.4317561161351</v>
      </c>
      <c r="BC78" s="544">
        <f>'Schedule 3B_Income_Eastern'!BC78+'Schedule 3C_Income_Western'!BC78+'Schedule 3D_Income_The Cape'!BC78</f>
        <v>41572.872603562901</v>
      </c>
      <c r="BD78" s="544">
        <f>'Schedule 3B_Income_Eastern'!BD78+'Schedule 3C_Income_Western'!BD78+'Schedule 3D_Income_The Cape'!BD78</f>
        <v>10062.044882941815</v>
      </c>
      <c r="BE78" s="544">
        <f>'Schedule 3B_Income_Eastern'!BE78+'Schedule 3C_Income_Western'!BE78+'Schedule 3D_Income_The Cape'!BE78</f>
        <v>11019.52460689661</v>
      </c>
      <c r="BF78" s="544">
        <f>'Schedule 3B_Income_Eastern'!BF78+'Schedule 3C_Income_Western'!BF78+'Schedule 3D_Income_The Cape'!BF78</f>
        <v>12046.871357608341</v>
      </c>
      <c r="BG78" s="544">
        <f>'Schedule 3B_Income_Eastern'!BG78+'Schedule 3C_Income_Western'!BG78+'Schedule 3D_Income_The Cape'!BG78</f>
        <v>8444.4317561161351</v>
      </c>
      <c r="BH78" s="544">
        <f>'Schedule 3B_Income_Eastern'!BH78+'Schedule 3C_Income_Western'!BH78+'Schedule 3D_Income_The Cape'!BH78</f>
        <v>41572.872603562901</v>
      </c>
      <c r="BI78" s="544">
        <f>'Schedule 3B_Income_Eastern'!BI78+'Schedule 3C_Income_Western'!BI78+'Schedule 3D_Income_The Cape'!BI78</f>
        <v>83145.745207125801</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11132.73406032861</v>
      </c>
      <c r="BX78" s="544">
        <f>'Schedule 3B_Income_Eastern'!BX78+'Schedule 3C_Income_Western'!BX78+'Schedule 3D_Income_The Cape'!BX78</f>
        <v>11571.142253109128</v>
      </c>
      <c r="BY78" s="544">
        <f>'Schedule 3B_Income_Eastern'!BY78+'Schedule 3C_Income_Western'!BY78+'Schedule 3D_Income_The Cape'!BY78</f>
        <v>12600.750500486885</v>
      </c>
      <c r="BZ78" s="544">
        <f>'Schedule 3B_Income_Eastern'!BZ78+'Schedule 3C_Income_Western'!BZ78+'Schedule 3D_Income_The Cape'!BZ78</f>
        <v>8795.876314752184</v>
      </c>
      <c r="CA78" s="544">
        <f>'Schedule 3B_Income_Eastern'!CA78+'Schedule 3C_Income_Western'!CA78+'Schedule 3D_Income_The Cape'!CA78</f>
        <v>44100.503128676814</v>
      </c>
      <c r="CB78" s="544">
        <f>'Schedule 3B_Income_Eastern'!CB78+'Schedule 3C_Income_Western'!CB78+'Schedule 3D_Income_The Cape'!CB78</f>
        <v>11132.73406032861</v>
      </c>
      <c r="CC78" s="544">
        <f>'Schedule 3B_Income_Eastern'!CC78+'Schedule 3C_Income_Western'!CC78+'Schedule 3D_Income_The Cape'!CC78</f>
        <v>11571.142253109128</v>
      </c>
      <c r="CD78" s="544">
        <f>'Schedule 3B_Income_Eastern'!CD78+'Schedule 3C_Income_Western'!CD78+'Schedule 3D_Income_The Cape'!CD78</f>
        <v>12600.750500486885</v>
      </c>
      <c r="CE78" s="544">
        <f>'Schedule 3B_Income_Eastern'!CE78+'Schedule 3C_Income_Western'!CE78+'Schedule 3D_Income_The Cape'!CE78</f>
        <v>8795.876314752184</v>
      </c>
      <c r="CF78" s="544">
        <f>'Schedule 3B_Income_Eastern'!CF78+'Schedule 3C_Income_Western'!CF78+'Schedule 3D_Income_The Cape'!CF78</f>
        <v>44100.503128676814</v>
      </c>
      <c r="CG78" s="544">
        <f>'Schedule 3B_Income_Eastern'!CG78+'Schedule 3C_Income_Western'!CG78+'Schedule 3D_Income_The Cape'!CG78</f>
        <v>88201.006257353627</v>
      </c>
      <c r="CH78" s="210">
        <v>49</v>
      </c>
      <c r="CI78" s="544">
        <f>'Schedule 3B_Income_Eastern'!CI78+'Schedule 3C_Income_Western'!CI78+'Schedule 3D_Income_The Cape'!CI78</f>
        <v>1162500.7743477132</v>
      </c>
      <c r="CJ78" s="544">
        <f>'Schedule 3B_Income_Eastern'!CJ78+'Schedule 3C_Income_Western'!CJ78+'Schedule 3D_Income_The Cape'!CJ78</f>
        <v>1177742.1596157902</v>
      </c>
      <c r="CK78" s="544">
        <f>'Schedule 3B_Income_Eastern'!CK78+'Schedule 3C_Income_Western'!CK78+'Schedule 3D_Income_The Cape'!CK78</f>
        <v>1250839.1153411889</v>
      </c>
      <c r="CL78" s="544">
        <f>'Schedule 3B_Income_Eastern'!CL78+'Schedule 3C_Income_Western'!CL78+'Schedule 3D_Income_The Cape'!CL78</f>
        <v>870069.34134549205</v>
      </c>
      <c r="CM78" s="372">
        <f t="shared" si="36"/>
        <v>4461151.3906501848</v>
      </c>
      <c r="CN78" s="544">
        <f>'Schedule 3B_Income_Eastern'!CN78+'Schedule 3C_Income_Western'!CN78+'Schedule 3D_Income_The Cape'!CN78</f>
        <v>1162500.7743477132</v>
      </c>
      <c r="CO78" s="544">
        <f>'Schedule 3B_Income_Eastern'!CO78+'Schedule 3C_Income_Western'!CO78+'Schedule 3D_Income_The Cape'!CO78</f>
        <v>1177742.1596157902</v>
      </c>
      <c r="CP78" s="544">
        <f>'Schedule 3B_Income_Eastern'!CP78+'Schedule 3C_Income_Western'!CP78+'Schedule 3D_Income_The Cape'!CP78</f>
        <v>1250839.1153411889</v>
      </c>
      <c r="CQ78" s="544">
        <f>'Schedule 3B_Income_Eastern'!CQ78+'Schedule 3C_Income_Western'!CQ78+'Schedule 3D_Income_The Cape'!CQ78</f>
        <v>870069.34134549205</v>
      </c>
      <c r="CR78" s="372">
        <f t="shared" si="37"/>
        <v>4461151.3906501848</v>
      </c>
      <c r="CS78" s="544">
        <f>'Schedule 3B_Income_Eastern'!CS78+'Schedule 3C_Income_Western'!CS78+'Schedule 3D_Income_The Cape'!CS78</f>
        <v>2325001.5486954264</v>
      </c>
      <c r="CT78" s="544">
        <f>'Schedule 3B_Income_Eastern'!CT78+'Schedule 3C_Income_Western'!CT78+'Schedule 3D_Income_The Cape'!CT78</f>
        <v>2355484.3192315805</v>
      </c>
      <c r="CU78" s="544">
        <f>'Schedule 3B_Income_Eastern'!CU78+'Schedule 3C_Income_Western'!CU78+'Schedule 3D_Income_The Cape'!CU78</f>
        <v>2501678.2306823777</v>
      </c>
      <c r="CV78" s="544">
        <f>'Schedule 3B_Income_Eastern'!CV78+'Schedule 3C_Income_Western'!CV78+'Schedule 3D_Income_The Cape'!CV78</f>
        <v>1740138.6826909841</v>
      </c>
      <c r="CW78" s="372">
        <f t="shared" si="38"/>
        <v>8922302.7813003697</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2810.8598930890603</v>
      </c>
      <c r="D80" s="544">
        <f>'Schedule 3B_Income_Eastern'!D80+'Schedule 3C_Income_Western'!D80+'Schedule 3D_Income_The Cape'!D80</f>
        <v>13287.988413615938</v>
      </c>
      <c r="E80" s="544">
        <f>'Schedule 3B_Income_Eastern'!E80+'Schedule 3C_Income_Western'!E80+'Schedule 3D_Income_The Cape'!E80</f>
        <v>6478.2102876211393</v>
      </c>
      <c r="F80" s="544">
        <f>'Schedule 3B_Income_Eastern'!F80+'Schedule 3C_Income_Western'!F80+'Schedule 3D_Income_The Cape'!F80</f>
        <v>10686.837746006906</v>
      </c>
      <c r="G80" s="544">
        <f>'Schedule 3B_Income_Eastern'!G80+'Schedule 3C_Income_Western'!G80+'Schedule 3D_Income_The Cape'!G80</f>
        <v>33263.896340333042</v>
      </c>
      <c r="H80" s="544">
        <f>'Schedule 3B_Income_Eastern'!H80+'Schedule 3C_Income_Western'!H80+'Schedule 3D_Income_The Cape'!H80</f>
        <v>2810.8598930890603</v>
      </c>
      <c r="I80" s="544">
        <f>'Schedule 3B_Income_Eastern'!I80+'Schedule 3C_Income_Western'!I80+'Schedule 3D_Income_The Cape'!I80</f>
        <v>13287.988413615938</v>
      </c>
      <c r="J80" s="544">
        <f>'Schedule 3B_Income_Eastern'!J80+'Schedule 3C_Income_Western'!J80+'Schedule 3D_Income_The Cape'!J80</f>
        <v>6478.2102876211393</v>
      </c>
      <c r="K80" s="544">
        <f>'Schedule 3B_Income_Eastern'!K80+'Schedule 3C_Income_Western'!K80+'Schedule 3D_Income_The Cape'!K80</f>
        <v>10686.837746006906</v>
      </c>
      <c r="L80" s="544">
        <f>'Schedule 3B_Income_Eastern'!L80+'Schedule 3C_Income_Western'!L80+'Schedule 3D_Income_The Cape'!L80</f>
        <v>33263.896340333042</v>
      </c>
      <c r="M80" s="544">
        <f>'Schedule 3B_Income_Eastern'!M80+'Schedule 3C_Income_Western'!M80+'Schedule 3D_Income_The Cape'!M80</f>
        <v>66527.792680666083</v>
      </c>
      <c r="N80" s="210">
        <v>51</v>
      </c>
      <c r="O80" s="544">
        <f>'Schedule 3B_Income_Eastern'!O80+'Schedule 3C_Income_Western'!O80+'Schedule 3D_Income_The Cape'!O80</f>
        <v>3165.3995027944829</v>
      </c>
      <c r="P80" s="544">
        <f>'Schedule 3B_Income_Eastern'!P80+'Schedule 3C_Income_Western'!P80+'Schedule 3D_Income_The Cape'!P80</f>
        <v>17390.585017704401</v>
      </c>
      <c r="Q80" s="544">
        <f>'Schedule 3B_Income_Eastern'!Q80+'Schedule 3C_Income_Western'!Q80+'Schedule 3D_Income_The Cape'!Q80</f>
        <v>9082.7699229055579</v>
      </c>
      <c r="R80" s="544">
        <f>'Schedule 3B_Income_Eastern'!R80+'Schedule 3C_Income_Western'!R80+'Schedule 3D_Income_The Cape'!R80</f>
        <v>15926.93083969814</v>
      </c>
      <c r="S80" s="544">
        <f>'Schedule 3B_Income_Eastern'!S80+'Schedule 3C_Income_Western'!S80+'Schedule 3D_Income_The Cape'!S80</f>
        <v>45565.685283102583</v>
      </c>
      <c r="T80" s="544">
        <f>'Schedule 3B_Income_Eastern'!T80+'Schedule 3C_Income_Western'!T80+'Schedule 3D_Income_The Cape'!T80</f>
        <v>3165.3995027944829</v>
      </c>
      <c r="U80" s="544">
        <f>'Schedule 3B_Income_Eastern'!U80+'Schedule 3C_Income_Western'!U80+'Schedule 3D_Income_The Cape'!U80</f>
        <v>17390.585017704401</v>
      </c>
      <c r="V80" s="544">
        <f>'Schedule 3B_Income_Eastern'!V80+'Schedule 3C_Income_Western'!V80+'Schedule 3D_Income_The Cape'!V80</f>
        <v>9082.7699229055579</v>
      </c>
      <c r="W80" s="544">
        <f>'Schedule 3B_Income_Eastern'!W80+'Schedule 3C_Income_Western'!W80+'Schedule 3D_Income_The Cape'!W80</f>
        <v>15926.93083969814</v>
      </c>
      <c r="X80" s="544">
        <f>'Schedule 3B_Income_Eastern'!X80+'Schedule 3C_Income_Western'!X80+'Schedule 3D_Income_The Cape'!X80</f>
        <v>45565.685283102583</v>
      </c>
      <c r="Y80" s="544">
        <f>'Schedule 3B_Income_Eastern'!Y80+'Schedule 3C_Income_Western'!Y80+'Schedule 3D_Income_The Cape'!Y80</f>
        <v>91131.370566205165</v>
      </c>
      <c r="Z80" s="210">
        <v>51</v>
      </c>
      <c r="AA80" s="544">
        <f>'Schedule 3B_Income_Eastern'!AA80+'Schedule 3C_Income_Western'!AA80+'Schedule 3D_Income_The Cape'!AA80</f>
        <v>483.49688912657734</v>
      </c>
      <c r="AB80" s="544">
        <f>'Schedule 3B_Income_Eastern'!AB80+'Schedule 3C_Income_Western'!AB80+'Schedule 3D_Income_The Cape'!AB80</f>
        <v>2617.5135834947741</v>
      </c>
      <c r="AC80" s="544">
        <f>'Schedule 3B_Income_Eastern'!AC80+'Schedule 3C_Income_Western'!AC80+'Schedule 3D_Income_The Cape'!AC80</f>
        <v>1418.8973463204791</v>
      </c>
      <c r="AD80" s="544">
        <f>'Schedule 3B_Income_Eastern'!AD80+'Schedule 3C_Income_Western'!AD80+'Schedule 3D_Income_The Cape'!AD80</f>
        <v>2535.4556615845117</v>
      </c>
      <c r="AE80" s="544">
        <f>'Schedule 3B_Income_Eastern'!AE80+'Schedule 3C_Income_Western'!AE80+'Schedule 3D_Income_The Cape'!AE80</f>
        <v>7055.3634805263428</v>
      </c>
      <c r="AF80" s="544">
        <f>'Schedule 3B_Income_Eastern'!AF80+'Schedule 3C_Income_Western'!AF80+'Schedule 3D_Income_The Cape'!AF80</f>
        <v>483.49688912657734</v>
      </c>
      <c r="AG80" s="544">
        <f>'Schedule 3B_Income_Eastern'!AG80+'Schedule 3C_Income_Western'!AG80+'Schedule 3D_Income_The Cape'!AG80</f>
        <v>2617.5135834947741</v>
      </c>
      <c r="AH80" s="544">
        <f>'Schedule 3B_Income_Eastern'!AH80+'Schedule 3C_Income_Western'!AH80+'Schedule 3D_Income_The Cape'!AH80</f>
        <v>1418.8973463204791</v>
      </c>
      <c r="AI80" s="544">
        <f>'Schedule 3B_Income_Eastern'!AI80+'Schedule 3C_Income_Western'!AI80+'Schedule 3D_Income_The Cape'!AI80</f>
        <v>2535.4556615845117</v>
      </c>
      <c r="AJ80" s="544">
        <f>'Schedule 3B_Income_Eastern'!AJ80+'Schedule 3C_Income_Western'!AJ80+'Schedule 3D_Income_The Cape'!AJ80</f>
        <v>7055.3634805263428</v>
      </c>
      <c r="AK80" s="544">
        <f>'Schedule 3B_Income_Eastern'!AK80+'Schedule 3C_Income_Western'!AK80+'Schedule 3D_Income_The Cape'!AK80</f>
        <v>14110.726961052686</v>
      </c>
      <c r="AL80" s="210">
        <v>51</v>
      </c>
      <c r="AM80" s="544">
        <f>'Schedule 3B_Income_Eastern'!AM80+'Schedule 3C_Income_Western'!AM80+'Schedule 3D_Income_The Cape'!AM80</f>
        <v>10970.659621073455</v>
      </c>
      <c r="AN80" s="544">
        <f>'Schedule 3B_Income_Eastern'!AN80+'Schedule 3C_Income_Western'!AN80+'Schedule 3D_Income_The Cape'!AN80</f>
        <v>65322.844220730462</v>
      </c>
      <c r="AO80" s="544">
        <f>'Schedule 3B_Income_Eastern'!AO80+'Schedule 3C_Income_Western'!AO80+'Schedule 3D_Income_The Cape'!AO80</f>
        <v>36946.138197967157</v>
      </c>
      <c r="AP80" s="544">
        <f>'Schedule 3B_Income_Eastern'!AP80+'Schedule 3C_Income_Western'!AP80+'Schedule 3D_Income_The Cape'!AP80</f>
        <v>70042.388444318742</v>
      </c>
      <c r="AQ80" s="544">
        <f>'Schedule 3B_Income_Eastern'!AQ80+'Schedule 3C_Income_Western'!AQ80+'Schedule 3D_Income_The Cape'!AQ80</f>
        <v>183282.03048408983</v>
      </c>
      <c r="AR80" s="544">
        <f>'Schedule 3B_Income_Eastern'!AR80+'Schedule 3C_Income_Western'!AR80+'Schedule 3D_Income_The Cape'!AR80</f>
        <v>10970.659621073455</v>
      </c>
      <c r="AS80" s="544">
        <f>'Schedule 3B_Income_Eastern'!AS80+'Schedule 3C_Income_Western'!AS80+'Schedule 3D_Income_The Cape'!AS80</f>
        <v>65322.844220730462</v>
      </c>
      <c r="AT80" s="544">
        <f>'Schedule 3B_Income_Eastern'!AT80+'Schedule 3C_Income_Western'!AT80+'Schedule 3D_Income_The Cape'!AT80</f>
        <v>36946.138197967157</v>
      </c>
      <c r="AU80" s="544">
        <f>'Schedule 3B_Income_Eastern'!AU80+'Schedule 3C_Income_Western'!AU80+'Schedule 3D_Income_The Cape'!AU80</f>
        <v>70042.388444318742</v>
      </c>
      <c r="AV80" s="544">
        <f>'Schedule 3B_Income_Eastern'!AV80+'Schedule 3C_Income_Western'!AV80+'Schedule 3D_Income_The Cape'!AV80</f>
        <v>183282.03048408983</v>
      </c>
      <c r="AW80" s="544">
        <f>'Schedule 3B_Income_Eastern'!AW80+'Schedule 3C_Income_Western'!AW80+'Schedule 3D_Income_The Cape'!AW80</f>
        <v>366564.06096817966</v>
      </c>
      <c r="AX80" s="210">
        <v>51</v>
      </c>
      <c r="AY80" s="544">
        <f>'Schedule 3B_Income_Eastern'!AY80+'Schedule 3C_Income_Western'!AY80+'Schedule 3D_Income_The Cape'!AY80</f>
        <v>153.67099435345099</v>
      </c>
      <c r="AZ80" s="544">
        <f>'Schedule 3B_Income_Eastern'!AZ80+'Schedule 3C_Income_Western'!AZ80+'Schedule 3D_Income_The Cape'!AZ80</f>
        <v>940.77161850293339</v>
      </c>
      <c r="BA80" s="544">
        <f>'Schedule 3B_Income_Eastern'!BA80+'Schedule 3C_Income_Western'!BA80+'Schedule 3D_Income_The Cape'!BA80</f>
        <v>529.80287180206733</v>
      </c>
      <c r="BB80" s="544">
        <f>'Schedule 3B_Income_Eastern'!BB80+'Schedule 3C_Income_Western'!BB80+'Schedule 3D_Income_The Cape'!BB80</f>
        <v>982.16262752825901</v>
      </c>
      <c r="BC80" s="544">
        <f>'Schedule 3B_Income_Eastern'!BC80+'Schedule 3C_Income_Western'!BC80+'Schedule 3D_Income_The Cape'!BC80</f>
        <v>2606.4081121867107</v>
      </c>
      <c r="BD80" s="544">
        <f>'Schedule 3B_Income_Eastern'!BD80+'Schedule 3C_Income_Western'!BD80+'Schedule 3D_Income_The Cape'!BD80</f>
        <v>153.67099435345099</v>
      </c>
      <c r="BE80" s="544">
        <f>'Schedule 3B_Income_Eastern'!BE80+'Schedule 3C_Income_Western'!BE80+'Schedule 3D_Income_The Cape'!BE80</f>
        <v>940.77161850293339</v>
      </c>
      <c r="BF80" s="544">
        <f>'Schedule 3B_Income_Eastern'!BF80+'Schedule 3C_Income_Western'!BF80+'Schedule 3D_Income_The Cape'!BF80</f>
        <v>529.80287180206733</v>
      </c>
      <c r="BG80" s="544">
        <f>'Schedule 3B_Income_Eastern'!BG80+'Schedule 3C_Income_Western'!BG80+'Schedule 3D_Income_The Cape'!BG80</f>
        <v>982.16262752825901</v>
      </c>
      <c r="BH80" s="544">
        <f>'Schedule 3B_Income_Eastern'!BH80+'Schedule 3C_Income_Western'!BH80+'Schedule 3D_Income_The Cape'!BH80</f>
        <v>2606.4081121867107</v>
      </c>
      <c r="BI80" s="544">
        <f>'Schedule 3B_Income_Eastern'!BI80+'Schedule 3C_Income_Western'!BI80+'Schedule 3D_Income_The Cape'!BI80</f>
        <v>5212.8162243734214</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170.02292603797781</v>
      </c>
      <c r="BX80" s="544">
        <f>'Schedule 3B_Income_Eastern'!BX80+'Schedule 3C_Income_Western'!BX80+'Schedule 3D_Income_The Cape'!BX80</f>
        <v>987.86495912647956</v>
      </c>
      <c r="BY80" s="544">
        <f>'Schedule 3B_Income_Eastern'!BY80+'Schedule 3C_Income_Western'!BY80+'Schedule 3D_Income_The Cape'!BY80</f>
        <v>554.16162452859919</v>
      </c>
      <c r="BZ80" s="544">
        <f>'Schedule 3B_Income_Eastern'!BZ80+'Schedule 3C_Income_Western'!BZ80+'Schedule 3D_Income_The Cape'!BZ80</f>
        <v>1023.0387600034236</v>
      </c>
      <c r="CA80" s="544">
        <f>'Schedule 3B_Income_Eastern'!CA80+'Schedule 3C_Income_Western'!CA80+'Schedule 3D_Income_The Cape'!CA80</f>
        <v>2735.08826969648</v>
      </c>
      <c r="CB80" s="544">
        <f>'Schedule 3B_Income_Eastern'!CB80+'Schedule 3C_Income_Western'!CB80+'Schedule 3D_Income_The Cape'!CB80</f>
        <v>170.02292603797781</v>
      </c>
      <c r="CC80" s="544">
        <f>'Schedule 3B_Income_Eastern'!CC80+'Schedule 3C_Income_Western'!CC80+'Schedule 3D_Income_The Cape'!CC80</f>
        <v>987.86495912647956</v>
      </c>
      <c r="CD80" s="544">
        <f>'Schedule 3B_Income_Eastern'!CD80+'Schedule 3C_Income_Western'!CD80+'Schedule 3D_Income_The Cape'!CD80</f>
        <v>554.16162452859919</v>
      </c>
      <c r="CE80" s="544">
        <f>'Schedule 3B_Income_Eastern'!CE80+'Schedule 3C_Income_Western'!CE80+'Schedule 3D_Income_The Cape'!CE80</f>
        <v>1023.0387600034236</v>
      </c>
      <c r="CF80" s="544">
        <f>'Schedule 3B_Income_Eastern'!CF80+'Schedule 3C_Income_Western'!CF80+'Schedule 3D_Income_The Cape'!CF80</f>
        <v>2735.08826969648</v>
      </c>
      <c r="CG80" s="544">
        <f>'Schedule 3B_Income_Eastern'!CG80+'Schedule 3C_Income_Western'!CG80+'Schedule 3D_Income_The Cape'!CG80</f>
        <v>5470.17653939296</v>
      </c>
      <c r="CH80" s="210">
        <v>51</v>
      </c>
      <c r="CI80" s="544">
        <f>'Schedule 3B_Income_Eastern'!CI80+'Schedule 3C_Income_Western'!CI80+'Schedule 3D_Income_The Cape'!CI80</f>
        <v>17754.109826475004</v>
      </c>
      <c r="CJ80" s="544">
        <f>'Schedule 3B_Income_Eastern'!CJ80+'Schedule 3C_Income_Western'!CJ80+'Schedule 3D_Income_The Cape'!CJ80</f>
        <v>100547.567813175</v>
      </c>
      <c r="CK80" s="544">
        <f>'Schedule 3B_Income_Eastern'!CK80+'Schedule 3C_Income_Western'!CK80+'Schedule 3D_Income_The Cape'!CK80</f>
        <v>55009.980251144996</v>
      </c>
      <c r="CL80" s="544">
        <f>'Schedule 3B_Income_Eastern'!CL80+'Schedule 3C_Income_Western'!CL80+'Schedule 3D_Income_The Cape'!CL80</f>
        <v>101196.81407913999</v>
      </c>
      <c r="CM80" s="372">
        <f t="shared" si="36"/>
        <v>274508.471969935</v>
      </c>
      <c r="CN80" s="544">
        <f>'Schedule 3B_Income_Eastern'!CN80+'Schedule 3C_Income_Western'!CN80+'Schedule 3D_Income_The Cape'!CN80</f>
        <v>17754.109826475004</v>
      </c>
      <c r="CO80" s="544">
        <f>'Schedule 3B_Income_Eastern'!CO80+'Schedule 3C_Income_Western'!CO80+'Schedule 3D_Income_The Cape'!CO80</f>
        <v>100547.567813175</v>
      </c>
      <c r="CP80" s="544">
        <f>'Schedule 3B_Income_Eastern'!CP80+'Schedule 3C_Income_Western'!CP80+'Schedule 3D_Income_The Cape'!CP80</f>
        <v>55009.980251144996</v>
      </c>
      <c r="CQ80" s="544">
        <f>'Schedule 3B_Income_Eastern'!CQ80+'Schedule 3C_Income_Western'!CQ80+'Schedule 3D_Income_The Cape'!CQ80</f>
        <v>101196.81407913999</v>
      </c>
      <c r="CR80" s="372">
        <f t="shared" si="37"/>
        <v>274508.471969935</v>
      </c>
      <c r="CS80" s="544">
        <f>'Schedule 3B_Income_Eastern'!CS80+'Schedule 3C_Income_Western'!CS80+'Schedule 3D_Income_The Cape'!CS80</f>
        <v>35508.219652950007</v>
      </c>
      <c r="CT80" s="544">
        <f>'Schedule 3B_Income_Eastern'!CT80+'Schedule 3C_Income_Western'!CT80+'Schedule 3D_Income_The Cape'!CT80</f>
        <v>201095.13562635001</v>
      </c>
      <c r="CU80" s="544">
        <f>'Schedule 3B_Income_Eastern'!CU80+'Schedule 3C_Income_Western'!CU80+'Schedule 3D_Income_The Cape'!CU80</f>
        <v>110019.96050228999</v>
      </c>
      <c r="CV80" s="544">
        <f>'Schedule 3B_Income_Eastern'!CV80+'Schedule 3C_Income_Western'!CV80+'Schedule 3D_Income_The Cape'!CV80</f>
        <v>202393.62815827999</v>
      </c>
      <c r="CW80" s="372">
        <f t="shared" si="38"/>
        <v>549016.94393986999</v>
      </c>
    </row>
    <row r="81" spans="1:101" ht="15.75" customHeight="1">
      <c r="A81" s="79" t="s">
        <v>282</v>
      </c>
      <c r="B81" s="210">
        <v>52</v>
      </c>
      <c r="C81" s="544">
        <f>'Schedule 3B_Income_Eastern'!C81+'Schedule 3C_Income_Western'!C81+'Schedule 3D_Income_The Cape'!C81</f>
        <v>2497044.0406730049</v>
      </c>
      <c r="D81" s="544">
        <f>'Schedule 3B_Income_Eastern'!D81+'Schedule 3C_Income_Western'!D81+'Schedule 3D_Income_The Cape'!D81</f>
        <v>1780908.9875664855</v>
      </c>
      <c r="E81" s="544">
        <f>'Schedule 3B_Income_Eastern'!E81+'Schedule 3C_Income_Western'!E81+'Schedule 3D_Income_The Cape'!E81</f>
        <v>1350855.7267879723</v>
      </c>
      <c r="F81" s="544">
        <f>'Schedule 3B_Income_Eastern'!F81+'Schedule 3C_Income_Western'!F81+'Schedule 3D_Income_The Cape'!F81</f>
        <v>1617036.7547339885</v>
      </c>
      <c r="G81" s="544">
        <f>'Schedule 3B_Income_Eastern'!G81+'Schedule 3C_Income_Western'!G81+'Schedule 3D_Income_The Cape'!G81</f>
        <v>7245845.5097614508</v>
      </c>
      <c r="H81" s="544">
        <f>'Schedule 3B_Income_Eastern'!H81+'Schedule 3C_Income_Western'!H81+'Schedule 3D_Income_The Cape'!H81</f>
        <v>2497044.0406730049</v>
      </c>
      <c r="I81" s="544">
        <f>'Schedule 3B_Income_Eastern'!I81+'Schedule 3C_Income_Western'!I81+'Schedule 3D_Income_The Cape'!I81</f>
        <v>1780908.9875664855</v>
      </c>
      <c r="J81" s="544">
        <f>'Schedule 3B_Income_Eastern'!J81+'Schedule 3C_Income_Western'!J81+'Schedule 3D_Income_The Cape'!J81</f>
        <v>1350855.7267879723</v>
      </c>
      <c r="K81" s="544">
        <f>'Schedule 3B_Income_Eastern'!K81+'Schedule 3C_Income_Western'!K81+'Schedule 3D_Income_The Cape'!K81</f>
        <v>1617036.7547339885</v>
      </c>
      <c r="L81" s="544">
        <f>'Schedule 3B_Income_Eastern'!L81+'Schedule 3C_Income_Western'!L81+'Schedule 3D_Income_The Cape'!L81</f>
        <v>7245845.5097614508</v>
      </c>
      <c r="M81" s="544">
        <f>'Schedule 3B_Income_Eastern'!M81+'Schedule 3C_Income_Western'!M81+'Schedule 3D_Income_The Cape'!M81</f>
        <v>14491691.019522902</v>
      </c>
      <c r="N81" s="210">
        <v>52</v>
      </c>
      <c r="O81" s="544">
        <f>'Schedule 3B_Income_Eastern'!O81+'Schedule 3C_Income_Western'!O81+'Schedule 3D_Income_The Cape'!O81</f>
        <v>2812001.4036401557</v>
      </c>
      <c r="P81" s="544">
        <f>'Schedule 3B_Income_Eastern'!P81+'Schedule 3C_Income_Western'!P81+'Schedule 3D_Income_The Cape'!P81</f>
        <v>2330755.2801094721</v>
      </c>
      <c r="Q81" s="544">
        <f>'Schedule 3B_Income_Eastern'!Q81+'Schedule 3C_Income_Western'!Q81+'Schedule 3D_Income_The Cape'!Q81</f>
        <v>1893966.2685695251</v>
      </c>
      <c r="R81" s="544">
        <f>'Schedule 3B_Income_Eastern'!R81+'Schedule 3C_Income_Western'!R81+'Schedule 3D_Income_The Cape'!R81</f>
        <v>2409920.7988369805</v>
      </c>
      <c r="S81" s="544">
        <f>'Schedule 3B_Income_Eastern'!S81+'Schedule 3C_Income_Western'!S81+'Schedule 3D_Income_The Cape'!S81</f>
        <v>9446643.7511561345</v>
      </c>
      <c r="T81" s="544">
        <f>'Schedule 3B_Income_Eastern'!T81+'Schedule 3C_Income_Western'!T81+'Schedule 3D_Income_The Cape'!T81</f>
        <v>2812001.4036401557</v>
      </c>
      <c r="U81" s="544">
        <f>'Schedule 3B_Income_Eastern'!U81+'Schedule 3C_Income_Western'!U81+'Schedule 3D_Income_The Cape'!U81</f>
        <v>2330755.2801094721</v>
      </c>
      <c r="V81" s="544">
        <f>'Schedule 3B_Income_Eastern'!V81+'Schedule 3C_Income_Western'!V81+'Schedule 3D_Income_The Cape'!V81</f>
        <v>1893966.2685695251</v>
      </c>
      <c r="W81" s="544">
        <f>'Schedule 3B_Income_Eastern'!W81+'Schedule 3C_Income_Western'!W81+'Schedule 3D_Income_The Cape'!W81</f>
        <v>2409920.7988369805</v>
      </c>
      <c r="X81" s="544">
        <f>'Schedule 3B_Income_Eastern'!X81+'Schedule 3C_Income_Western'!X81+'Schedule 3D_Income_The Cape'!X81</f>
        <v>9446643.7511561345</v>
      </c>
      <c r="Y81" s="544">
        <f>'Schedule 3B_Income_Eastern'!Y81+'Schedule 3C_Income_Western'!Y81+'Schedule 3D_Income_The Cape'!Y81</f>
        <v>18893287.502312269</v>
      </c>
      <c r="Z81" s="210">
        <v>52</v>
      </c>
      <c r="AA81" s="544">
        <f>'Schedule 3B_Income_Eastern'!AA81+'Schedule 3C_Income_Western'!AA81+'Schedule 3D_Income_The Cape'!AA81</f>
        <v>429517.32622669125</v>
      </c>
      <c r="AB81" s="544">
        <f>'Schedule 3B_Income_Eastern'!AB81+'Schedule 3C_Income_Western'!AB81+'Schedule 3D_Income_The Cape'!AB81</f>
        <v>350809.56731920392</v>
      </c>
      <c r="AC81" s="544">
        <f>'Schedule 3B_Income_Eastern'!AC81+'Schedule 3C_Income_Western'!AC81+'Schedule 3D_Income_The Cape'!AC81</f>
        <v>295872.70571686176</v>
      </c>
      <c r="AD81" s="544">
        <f>'Schedule 3B_Income_Eastern'!AD81+'Schedule 3C_Income_Western'!AD81+'Schedule 3D_Income_The Cape'!AD81</f>
        <v>383642.48547821899</v>
      </c>
      <c r="AE81" s="544">
        <f>'Schedule 3B_Income_Eastern'!AE81+'Schedule 3C_Income_Western'!AE81+'Schedule 3D_Income_The Cape'!AE81</f>
        <v>1459842.0847409759</v>
      </c>
      <c r="AF81" s="544">
        <f>'Schedule 3B_Income_Eastern'!AF81+'Schedule 3C_Income_Western'!AF81+'Schedule 3D_Income_The Cape'!AF81</f>
        <v>429517.32622669125</v>
      </c>
      <c r="AG81" s="544">
        <f>'Schedule 3B_Income_Eastern'!AG81+'Schedule 3C_Income_Western'!AG81+'Schedule 3D_Income_The Cape'!AG81</f>
        <v>350809.56731920392</v>
      </c>
      <c r="AH81" s="544">
        <f>'Schedule 3B_Income_Eastern'!AH81+'Schedule 3C_Income_Western'!AH81+'Schedule 3D_Income_The Cape'!AH81</f>
        <v>295872.70571686176</v>
      </c>
      <c r="AI81" s="544">
        <f>'Schedule 3B_Income_Eastern'!AI81+'Schedule 3C_Income_Western'!AI81+'Schedule 3D_Income_The Cape'!AI81</f>
        <v>383642.48547821899</v>
      </c>
      <c r="AJ81" s="544">
        <f>'Schedule 3B_Income_Eastern'!AJ81+'Schedule 3C_Income_Western'!AJ81+'Schedule 3D_Income_The Cape'!AJ81</f>
        <v>1459842.0847409759</v>
      </c>
      <c r="AK81" s="544">
        <f>'Schedule 3B_Income_Eastern'!AK81+'Schedule 3C_Income_Western'!AK81+'Schedule 3D_Income_The Cape'!AK81</f>
        <v>2919684.1694819517</v>
      </c>
      <c r="AL81" s="210">
        <v>52</v>
      </c>
      <c r="AM81" s="544">
        <f>'Schedule 3B_Income_Eastern'!AM81+'Schedule 3C_Income_Western'!AM81+'Schedule 3D_Income_The Cape'!AM81</f>
        <v>9745850.4767193887</v>
      </c>
      <c r="AN81" s="544">
        <f>'Schedule 3B_Income_Eastern'!AN81+'Schedule 3C_Income_Western'!AN81+'Schedule 3D_Income_The Cape'!AN81</f>
        <v>8754827.0471773706</v>
      </c>
      <c r="AO81" s="544">
        <f>'Schedule 3B_Income_Eastern'!AO81+'Schedule 3C_Income_Western'!AO81+'Schedule 3D_Income_The Cape'!AO81</f>
        <v>7704118.9080866976</v>
      </c>
      <c r="AP81" s="544">
        <f>'Schedule 3B_Income_Eastern'!AP81+'Schedule 3C_Income_Western'!AP81+'Schedule 3D_Income_The Cape'!AP81</f>
        <v>10598188.088533316</v>
      </c>
      <c r="AQ81" s="544">
        <f>'Schedule 3B_Income_Eastern'!AQ81+'Schedule 3C_Income_Western'!AQ81+'Schedule 3D_Income_The Cape'!AQ81</f>
        <v>36802984.520516768</v>
      </c>
      <c r="AR81" s="544">
        <f>'Schedule 3B_Income_Eastern'!AR81+'Schedule 3C_Income_Western'!AR81+'Schedule 3D_Income_The Cape'!AR81</f>
        <v>9745850.4767193887</v>
      </c>
      <c r="AS81" s="544">
        <f>'Schedule 3B_Income_Eastern'!AS81+'Schedule 3C_Income_Western'!AS81+'Schedule 3D_Income_The Cape'!AS81</f>
        <v>8754827.0471773706</v>
      </c>
      <c r="AT81" s="544">
        <f>'Schedule 3B_Income_Eastern'!AT81+'Schedule 3C_Income_Western'!AT81+'Schedule 3D_Income_The Cape'!AT81</f>
        <v>7704118.9080866976</v>
      </c>
      <c r="AU81" s="544">
        <f>'Schedule 3B_Income_Eastern'!AU81+'Schedule 3C_Income_Western'!AU81+'Schedule 3D_Income_The Cape'!AU81</f>
        <v>10598188.088533316</v>
      </c>
      <c r="AV81" s="544">
        <f>'Schedule 3B_Income_Eastern'!AV81+'Schedule 3C_Income_Western'!AV81+'Schedule 3D_Income_The Cape'!AV81</f>
        <v>36802984.520516768</v>
      </c>
      <c r="AW81" s="544">
        <f>'Schedule 3B_Income_Eastern'!AW81+'Schedule 3C_Income_Western'!AW81+'Schedule 3D_Income_The Cape'!AW81</f>
        <v>73605969.041033536</v>
      </c>
      <c r="AX81" s="210">
        <v>52</v>
      </c>
      <c r="AY81" s="544">
        <f>'Schedule 3B_Income_Eastern'!AY81+'Schedule 3C_Income_Western'!AY81+'Schedule 3D_Income_The Cape'!AY81</f>
        <v>136514.53835106597</v>
      </c>
      <c r="AZ81" s="544">
        <f>'Schedule 3B_Income_Eastern'!AZ81+'Schedule 3C_Income_Western'!AZ81+'Schedule 3D_Income_The Cape'!AZ81</f>
        <v>126085.94909087702</v>
      </c>
      <c r="BA81" s="544">
        <f>'Schedule 3B_Income_Eastern'!BA81+'Schedule 3C_Income_Western'!BA81+'Schedule 3D_Income_The Cape'!BA81</f>
        <v>110476.07466681105</v>
      </c>
      <c r="BB81" s="544">
        <f>'Schedule 3B_Income_Eastern'!BB81+'Schedule 3C_Income_Western'!BB81+'Schedule 3D_Income_The Cape'!BB81</f>
        <v>148612.06893804722</v>
      </c>
      <c r="BC81" s="544">
        <f>'Schedule 3B_Income_Eastern'!BC81+'Schedule 3C_Income_Western'!BC81+'Schedule 3D_Income_The Cape'!BC81</f>
        <v>521688.63104680128</v>
      </c>
      <c r="BD81" s="544">
        <f>'Schedule 3B_Income_Eastern'!BD81+'Schedule 3C_Income_Western'!BD81+'Schedule 3D_Income_The Cape'!BD81</f>
        <v>136514.53835106597</v>
      </c>
      <c r="BE81" s="544">
        <f>'Schedule 3B_Income_Eastern'!BE81+'Schedule 3C_Income_Western'!BE81+'Schedule 3D_Income_The Cape'!BE81</f>
        <v>126085.94909087702</v>
      </c>
      <c r="BF81" s="544">
        <f>'Schedule 3B_Income_Eastern'!BF81+'Schedule 3C_Income_Western'!BF81+'Schedule 3D_Income_The Cape'!BF81</f>
        <v>110476.07466681105</v>
      </c>
      <c r="BG81" s="544">
        <f>'Schedule 3B_Income_Eastern'!BG81+'Schedule 3C_Income_Western'!BG81+'Schedule 3D_Income_The Cape'!BG81</f>
        <v>148612.06893804722</v>
      </c>
      <c r="BH81" s="544">
        <f>'Schedule 3B_Income_Eastern'!BH81+'Schedule 3C_Income_Western'!BH81+'Schedule 3D_Income_The Cape'!BH81</f>
        <v>521688.63104680128</v>
      </c>
      <c r="BI81" s="544">
        <f>'Schedule 3B_Income_Eastern'!BI81+'Schedule 3C_Income_Western'!BI81+'Schedule 3D_Income_The Cape'!BI81</f>
        <v>1043377.2620936026</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151040.8737499702</v>
      </c>
      <c r="BX81" s="544">
        <f>'Schedule 3B_Income_Eastern'!BX81+'Schedule 3C_Income_Western'!BX81+'Schedule 3D_Income_The Cape'!BX81</f>
        <v>132397.58565770791</v>
      </c>
      <c r="BY81" s="544">
        <f>'Schedule 3B_Income_Eastern'!BY81+'Schedule 3C_Income_Western'!BY81+'Schedule 3D_Income_The Cape'!BY81</f>
        <v>115555.43442160696</v>
      </c>
      <c r="BZ81" s="544">
        <f>'Schedule 3B_Income_Eastern'!BZ81+'Schedule 3C_Income_Western'!BZ81+'Schedule 3D_Income_The Cape'!BZ81</f>
        <v>154797.07989963065</v>
      </c>
      <c r="CA81" s="544">
        <f>'Schedule 3B_Income_Eastern'!CA81+'Schedule 3C_Income_Western'!CA81+'Schedule 3D_Income_The Cape'!CA81</f>
        <v>553790.97372891568</v>
      </c>
      <c r="CB81" s="544">
        <f>'Schedule 3B_Income_Eastern'!CB81+'Schedule 3C_Income_Western'!CB81+'Schedule 3D_Income_The Cape'!CB81</f>
        <v>151040.8737499702</v>
      </c>
      <c r="CC81" s="544">
        <f>'Schedule 3B_Income_Eastern'!CC81+'Schedule 3C_Income_Western'!CC81+'Schedule 3D_Income_The Cape'!CC81</f>
        <v>132397.58565770791</v>
      </c>
      <c r="CD81" s="544">
        <f>'Schedule 3B_Income_Eastern'!CD81+'Schedule 3C_Income_Western'!CD81+'Schedule 3D_Income_The Cape'!CD81</f>
        <v>115555.43442160696</v>
      </c>
      <c r="CE81" s="544">
        <f>'Schedule 3B_Income_Eastern'!CE81+'Schedule 3C_Income_Western'!CE81+'Schedule 3D_Income_The Cape'!CE81</f>
        <v>154797.07989963065</v>
      </c>
      <c r="CF81" s="544">
        <f>'Schedule 3B_Income_Eastern'!CF81+'Schedule 3C_Income_Western'!CF81+'Schedule 3D_Income_The Cape'!CF81</f>
        <v>553790.97372891568</v>
      </c>
      <c r="CG81" s="544">
        <f>'Schedule 3B_Income_Eastern'!CG81+'Schedule 3C_Income_Western'!CG81+'Schedule 3D_Income_The Cape'!CG81</f>
        <v>1107581.9474578314</v>
      </c>
      <c r="CH81" s="210">
        <v>52</v>
      </c>
      <c r="CI81" s="544">
        <f>'Schedule 3B_Income_Eastern'!CI81+'Schedule 3C_Income_Western'!CI81+'Schedule 3D_Income_The Cape'!CI81</f>
        <v>15771968.659360277</v>
      </c>
      <c r="CJ81" s="544">
        <f>'Schedule 3B_Income_Eastern'!CJ81+'Schedule 3C_Income_Western'!CJ81+'Schedule 3D_Income_The Cape'!CJ81</f>
        <v>13475784.416921116</v>
      </c>
      <c r="CK81" s="544">
        <f>'Schedule 3B_Income_Eastern'!CK81+'Schedule 3C_Income_Western'!CK81+'Schedule 3D_Income_The Cape'!CK81</f>
        <v>11470845.118249476</v>
      </c>
      <c r="CL81" s="544">
        <f>'Schedule 3B_Income_Eastern'!CL81+'Schedule 3C_Income_Western'!CL81+'Schedule 3D_Income_The Cape'!CL81</f>
        <v>15312197.276420182</v>
      </c>
      <c r="CM81" s="372">
        <f t="shared" si="36"/>
        <v>56030795.470951051</v>
      </c>
      <c r="CN81" s="544">
        <f>'Schedule 3B_Income_Eastern'!CN81+'Schedule 3C_Income_Western'!CN81+'Schedule 3D_Income_The Cape'!CN81</f>
        <v>15771968.659360277</v>
      </c>
      <c r="CO81" s="544">
        <f>'Schedule 3B_Income_Eastern'!CO81+'Schedule 3C_Income_Western'!CO81+'Schedule 3D_Income_The Cape'!CO81</f>
        <v>13475784.416921116</v>
      </c>
      <c r="CP81" s="544">
        <f>'Schedule 3B_Income_Eastern'!CP81+'Schedule 3C_Income_Western'!CP81+'Schedule 3D_Income_The Cape'!CP81</f>
        <v>11470845.118249476</v>
      </c>
      <c r="CQ81" s="544">
        <f>'Schedule 3B_Income_Eastern'!CQ81+'Schedule 3C_Income_Western'!CQ81+'Schedule 3D_Income_The Cape'!CQ81</f>
        <v>15312197.276420182</v>
      </c>
      <c r="CR81" s="372">
        <f t="shared" si="37"/>
        <v>56030795.470951051</v>
      </c>
      <c r="CS81" s="544">
        <f>'Schedule 3B_Income_Eastern'!CS81+'Schedule 3C_Income_Western'!CS81+'Schedule 3D_Income_The Cape'!CS81</f>
        <v>31543937.318720553</v>
      </c>
      <c r="CT81" s="544">
        <f>'Schedule 3B_Income_Eastern'!CT81+'Schedule 3C_Income_Western'!CT81+'Schedule 3D_Income_The Cape'!CT81</f>
        <v>26951568.833842233</v>
      </c>
      <c r="CU81" s="544">
        <f>'Schedule 3B_Income_Eastern'!CU81+'Schedule 3C_Income_Western'!CU81+'Schedule 3D_Income_The Cape'!CU81</f>
        <v>22941690.236498952</v>
      </c>
      <c r="CV81" s="544">
        <f>'Schedule 3B_Income_Eastern'!CV81+'Schedule 3C_Income_Western'!CV81+'Schedule 3D_Income_The Cape'!CV81</f>
        <v>30624394.552840363</v>
      </c>
      <c r="CW81" s="372">
        <f t="shared" si="38"/>
        <v>112061590.9419021</v>
      </c>
    </row>
    <row r="82" spans="1:101" ht="15.75" customHeight="1">
      <c r="A82" s="79" t="s">
        <v>284</v>
      </c>
      <c r="B82" s="210">
        <v>53</v>
      </c>
      <c r="C82" s="544">
        <f>'Schedule 3B_Income_Eastern'!C82+'Schedule 3C_Income_Western'!C82+'Schedule 3D_Income_The Cape'!C82</f>
        <v>29741.243492516376</v>
      </c>
      <c r="D82" s="544">
        <f>'Schedule 3B_Income_Eastern'!D82+'Schedule 3C_Income_Western'!D82+'Schedule 3D_Income_The Cape'!D82</f>
        <v>20103.143010209169</v>
      </c>
      <c r="E82" s="544">
        <f>'Schedule 3B_Income_Eastern'!E82+'Schedule 3C_Income_Western'!E82+'Schedule 3D_Income_The Cape'!E82</f>
        <v>22289.581741362399</v>
      </c>
      <c r="F82" s="544">
        <f>'Schedule 3B_Income_Eastern'!F82+'Schedule 3C_Income_Western'!F82+'Schedule 3D_Income_The Cape'!F82</f>
        <v>12708.830136394608</v>
      </c>
      <c r="G82" s="544">
        <f>'Schedule 3B_Income_Eastern'!G82+'Schedule 3C_Income_Western'!G82+'Schedule 3D_Income_The Cape'!G82</f>
        <v>84842.798380482564</v>
      </c>
      <c r="H82" s="544">
        <f>'Schedule 3B_Income_Eastern'!H82+'Schedule 3C_Income_Western'!H82+'Schedule 3D_Income_The Cape'!H82</f>
        <v>29741.243492516376</v>
      </c>
      <c r="I82" s="544">
        <f>'Schedule 3B_Income_Eastern'!I82+'Schedule 3C_Income_Western'!I82+'Schedule 3D_Income_The Cape'!I82</f>
        <v>20103.143010209169</v>
      </c>
      <c r="J82" s="544">
        <f>'Schedule 3B_Income_Eastern'!J82+'Schedule 3C_Income_Western'!J82+'Schedule 3D_Income_The Cape'!J82</f>
        <v>22289.581741362399</v>
      </c>
      <c r="K82" s="544">
        <f>'Schedule 3B_Income_Eastern'!K82+'Schedule 3C_Income_Western'!K82+'Schedule 3D_Income_The Cape'!K82</f>
        <v>12708.830136394608</v>
      </c>
      <c r="L82" s="544">
        <f>'Schedule 3B_Income_Eastern'!L82+'Schedule 3C_Income_Western'!L82+'Schedule 3D_Income_The Cape'!L82</f>
        <v>84842.798380482564</v>
      </c>
      <c r="M82" s="544">
        <f>'Schedule 3B_Income_Eastern'!M82+'Schedule 3C_Income_Western'!M82+'Schedule 3D_Income_The Cape'!M82</f>
        <v>169685.59676096513</v>
      </c>
      <c r="N82" s="210">
        <v>53</v>
      </c>
      <c r="O82" s="544">
        <f>'Schedule 3B_Income_Eastern'!O82+'Schedule 3C_Income_Western'!O82+'Schedule 3D_Income_The Cape'!O82</f>
        <v>33492.568446818041</v>
      </c>
      <c r="P82" s="544">
        <f>'Schedule 3B_Income_Eastern'!P82+'Schedule 3C_Income_Western'!P82+'Schedule 3D_Income_The Cape'!P82</f>
        <v>26309.882787365979</v>
      </c>
      <c r="Q82" s="544">
        <f>'Schedule 3B_Income_Eastern'!Q82+'Schedule 3C_Income_Western'!Q82+'Schedule 3D_Income_The Cape'!Q82</f>
        <v>31251.091527770273</v>
      </c>
      <c r="R82" s="544">
        <f>'Schedule 3B_Income_Eastern'!R82+'Schedule 3C_Income_Western'!R82+'Schedule 3D_Income_The Cape'!R82</f>
        <v>18940.369775096384</v>
      </c>
      <c r="S82" s="544">
        <f>'Schedule 3B_Income_Eastern'!S82+'Schedule 3C_Income_Western'!S82+'Schedule 3D_Income_The Cape'!S82</f>
        <v>109993.91253705068</v>
      </c>
      <c r="T82" s="544">
        <f>'Schedule 3B_Income_Eastern'!T82+'Schedule 3C_Income_Western'!T82+'Schedule 3D_Income_The Cape'!T82</f>
        <v>33492.568446818041</v>
      </c>
      <c r="U82" s="544">
        <f>'Schedule 3B_Income_Eastern'!U82+'Schedule 3C_Income_Western'!U82+'Schedule 3D_Income_The Cape'!U82</f>
        <v>26309.882787365979</v>
      </c>
      <c r="V82" s="544">
        <f>'Schedule 3B_Income_Eastern'!V82+'Schedule 3C_Income_Western'!V82+'Schedule 3D_Income_The Cape'!V82</f>
        <v>31251.091527770273</v>
      </c>
      <c r="W82" s="544">
        <f>'Schedule 3B_Income_Eastern'!W82+'Schedule 3C_Income_Western'!W82+'Schedule 3D_Income_The Cape'!W82</f>
        <v>18940.369775096384</v>
      </c>
      <c r="X82" s="544">
        <f>'Schedule 3B_Income_Eastern'!X82+'Schedule 3C_Income_Western'!X82+'Schedule 3D_Income_The Cape'!X82</f>
        <v>109993.91253705068</v>
      </c>
      <c r="Y82" s="544">
        <f>'Schedule 3B_Income_Eastern'!Y82+'Schedule 3C_Income_Western'!Y82+'Schedule 3D_Income_The Cape'!Y82</f>
        <v>219987.82507410136</v>
      </c>
      <c r="Z82" s="210">
        <v>53</v>
      </c>
      <c r="AA82" s="544">
        <f>'Schedule 3B_Income_Eastern'!AA82+'Schedule 3C_Income_Western'!AA82+'Schedule 3D_Income_The Cape'!AA82</f>
        <v>5115.8005928159992</v>
      </c>
      <c r="AB82" s="544">
        <f>'Schedule 3B_Income_Eastern'!AB82+'Schedule 3C_Income_Western'!AB82+'Schedule 3D_Income_The Cape'!AB82</f>
        <v>3959.9861365202269</v>
      </c>
      <c r="AC82" s="544">
        <f>'Schedule 3B_Income_Eastern'!AC82+'Schedule 3C_Income_Western'!AC82+'Schedule 3D_Income_The Cape'!AC82</f>
        <v>4882.0008890180843</v>
      </c>
      <c r="AD82" s="544">
        <f>'Schedule 3B_Income_Eastern'!AD82+'Schedule 3C_Income_Western'!AD82+'Schedule 3D_Income_The Cape'!AD82</f>
        <v>3015.1740006979558</v>
      </c>
      <c r="AE82" s="544">
        <f>'Schedule 3B_Income_Eastern'!AE82+'Schedule 3C_Income_Western'!AE82+'Schedule 3D_Income_The Cape'!AE82</f>
        <v>16972.961619052268</v>
      </c>
      <c r="AF82" s="544">
        <f>'Schedule 3B_Income_Eastern'!AF82+'Schedule 3C_Income_Western'!AF82+'Schedule 3D_Income_The Cape'!AF82</f>
        <v>5115.8005928159992</v>
      </c>
      <c r="AG82" s="544">
        <f>'Schedule 3B_Income_Eastern'!AG82+'Schedule 3C_Income_Western'!AG82+'Schedule 3D_Income_The Cape'!AG82</f>
        <v>3959.9861365202269</v>
      </c>
      <c r="AH82" s="544">
        <f>'Schedule 3B_Income_Eastern'!AH82+'Schedule 3C_Income_Western'!AH82+'Schedule 3D_Income_The Cape'!AH82</f>
        <v>4882.0008890180843</v>
      </c>
      <c r="AI82" s="544">
        <f>'Schedule 3B_Income_Eastern'!AI82+'Schedule 3C_Income_Western'!AI82+'Schedule 3D_Income_The Cape'!AI82</f>
        <v>3015.1740006979558</v>
      </c>
      <c r="AJ82" s="544">
        <f>'Schedule 3B_Income_Eastern'!AJ82+'Schedule 3C_Income_Western'!AJ82+'Schedule 3D_Income_The Cape'!AJ82</f>
        <v>16972.961619052268</v>
      </c>
      <c r="AK82" s="544">
        <f>'Schedule 3B_Income_Eastern'!AK82+'Schedule 3C_Income_Western'!AK82+'Schedule 3D_Income_The Cape'!AK82</f>
        <v>33945.923238104537</v>
      </c>
      <c r="AL82" s="210">
        <v>53</v>
      </c>
      <c r="AM82" s="544">
        <f>'Schedule 3B_Income_Eastern'!AM82+'Schedule 3C_Income_Western'!AM82+'Schedule 3D_Income_The Cape'!AM82</f>
        <v>116078.73443499484</v>
      </c>
      <c r="AN82" s="544">
        <f>'Schedule 3B_Income_Eastern'!AN82+'Schedule 3C_Income_Western'!AN82+'Schedule 3D_Income_The Cape'!AN82</f>
        <v>98825.679126673189</v>
      </c>
      <c r="AO82" s="544">
        <f>'Schedule 3B_Income_Eastern'!AO82+'Schedule 3C_Income_Western'!AO82+'Schedule 3D_Income_The Cape'!AO82</f>
        <v>127120.59825610612</v>
      </c>
      <c r="AP82" s="544">
        <f>'Schedule 3B_Income_Eastern'!AP82+'Schedule 3C_Income_Western'!AP82+'Schedule 3D_Income_The Cape'!AP82</f>
        <v>83294.688124072913</v>
      </c>
      <c r="AQ82" s="544">
        <f>'Schedule 3B_Income_Eastern'!AQ82+'Schedule 3C_Income_Western'!AQ82+'Schedule 3D_Income_The Cape'!AQ82</f>
        <v>425319.69994184701</v>
      </c>
      <c r="AR82" s="544">
        <f>'Schedule 3B_Income_Eastern'!AR82+'Schedule 3C_Income_Western'!AR82+'Schedule 3D_Income_The Cape'!AR82</f>
        <v>116078.73443499484</v>
      </c>
      <c r="AS82" s="544">
        <f>'Schedule 3B_Income_Eastern'!AS82+'Schedule 3C_Income_Western'!AS82+'Schedule 3D_Income_The Cape'!AS82</f>
        <v>98825.679126673189</v>
      </c>
      <c r="AT82" s="544">
        <f>'Schedule 3B_Income_Eastern'!AT82+'Schedule 3C_Income_Western'!AT82+'Schedule 3D_Income_The Cape'!AT82</f>
        <v>127120.59825610612</v>
      </c>
      <c r="AU82" s="544">
        <f>'Schedule 3B_Income_Eastern'!AU82+'Schedule 3C_Income_Western'!AU82+'Schedule 3D_Income_The Cape'!AU82</f>
        <v>83294.688124072913</v>
      </c>
      <c r="AV82" s="544">
        <f>'Schedule 3B_Income_Eastern'!AV82+'Schedule 3C_Income_Western'!AV82+'Schedule 3D_Income_The Cape'!AV82</f>
        <v>425319.69994184701</v>
      </c>
      <c r="AW82" s="544">
        <f>'Schedule 3B_Income_Eastern'!AW82+'Schedule 3C_Income_Western'!AW82+'Schedule 3D_Income_The Cape'!AW82</f>
        <v>850639.39988369402</v>
      </c>
      <c r="AX82" s="210">
        <v>53</v>
      </c>
      <c r="AY82" s="544">
        <f>'Schedule 3B_Income_Eastern'!AY82+'Schedule 3C_Income_Western'!AY82+'Schedule 3D_Income_The Cape'!AY82</f>
        <v>1625.9673675091587</v>
      </c>
      <c r="AZ82" s="544">
        <f>'Schedule 3B_Income_Eastern'!AZ82+'Schedule 3C_Income_Western'!AZ82+'Schedule 3D_Income_The Cape'!AZ82</f>
        <v>1423.2753519961818</v>
      </c>
      <c r="BA82" s="544">
        <f>'Schedule 3B_Income_Eastern'!BA82+'Schedule 3C_Income_Western'!BA82+'Schedule 3D_Income_The Cape'!BA82</f>
        <v>1822.8930358136199</v>
      </c>
      <c r="BB82" s="544">
        <f>'Schedule 3B_Income_Eastern'!BB82+'Schedule 3C_Income_Western'!BB82+'Schedule 3D_Income_The Cape'!BB82</f>
        <v>1167.9917199300187</v>
      </c>
      <c r="BC82" s="544">
        <f>'Schedule 3B_Income_Eastern'!BC82+'Schedule 3C_Income_Western'!BC82+'Schedule 3D_Income_The Cape'!BC82</f>
        <v>6040.1274752489799</v>
      </c>
      <c r="BD82" s="544">
        <f>'Schedule 3B_Income_Eastern'!BD82+'Schedule 3C_Income_Western'!BD82+'Schedule 3D_Income_The Cape'!BD82</f>
        <v>1625.9673675091587</v>
      </c>
      <c r="BE82" s="544">
        <f>'Schedule 3B_Income_Eastern'!BE82+'Schedule 3C_Income_Western'!BE82+'Schedule 3D_Income_The Cape'!BE82</f>
        <v>1423.2753519961818</v>
      </c>
      <c r="BF82" s="544">
        <f>'Schedule 3B_Income_Eastern'!BF82+'Schedule 3C_Income_Western'!BF82+'Schedule 3D_Income_The Cape'!BF82</f>
        <v>1822.8930358136199</v>
      </c>
      <c r="BG82" s="544">
        <f>'Schedule 3B_Income_Eastern'!BG82+'Schedule 3C_Income_Western'!BG82+'Schedule 3D_Income_The Cape'!BG82</f>
        <v>1167.9917199300187</v>
      </c>
      <c r="BH82" s="544">
        <f>'Schedule 3B_Income_Eastern'!BH82+'Schedule 3C_Income_Western'!BH82+'Schedule 3D_Income_The Cape'!BH82</f>
        <v>6040.1274752489799</v>
      </c>
      <c r="BI82" s="544">
        <f>'Schedule 3B_Income_Eastern'!BI82+'Schedule 3C_Income_Western'!BI82+'Schedule 3D_Income_The Cape'!BI82</f>
        <v>12080.25495049796</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1798.9844513553569</v>
      </c>
      <c r="BX82" s="544">
        <f>'Schedule 3B_Income_Eastern'!BX82+'Schedule 3C_Income_Western'!BX82+'Schedule 3D_Income_The Cape'!BX82</f>
        <v>1494.5219644942447</v>
      </c>
      <c r="BY82" s="544">
        <f>'Schedule 3B_Income_Eastern'!BY82+'Schedule 3C_Income_Western'!BY82+'Schedule 3D_Income_The Cape'!BY82</f>
        <v>1906.704209874016</v>
      </c>
      <c r="BZ82" s="544">
        <f>'Schedule 3B_Income_Eastern'!BZ82+'Schedule 3C_Income_Western'!BZ82+'Schedule 3D_Income_The Cape'!BZ82</f>
        <v>1216.6017799502276</v>
      </c>
      <c r="CA82" s="544">
        <f>'Schedule 3B_Income_Eastern'!CA82+'Schedule 3C_Income_Western'!CA82+'Schedule 3D_Income_The Cape'!CA82</f>
        <v>6416.8124056738452</v>
      </c>
      <c r="CB82" s="544">
        <f>'Schedule 3B_Income_Eastern'!CB82+'Schedule 3C_Income_Western'!CB82+'Schedule 3D_Income_The Cape'!CB82</f>
        <v>1798.9844513553569</v>
      </c>
      <c r="CC82" s="544">
        <f>'Schedule 3B_Income_Eastern'!CC82+'Schedule 3C_Income_Western'!CC82+'Schedule 3D_Income_The Cape'!CC82</f>
        <v>1494.5219644942447</v>
      </c>
      <c r="CD82" s="544">
        <f>'Schedule 3B_Income_Eastern'!CD82+'Schedule 3C_Income_Western'!CD82+'Schedule 3D_Income_The Cape'!CD82</f>
        <v>1906.704209874016</v>
      </c>
      <c r="CE82" s="544">
        <f>'Schedule 3B_Income_Eastern'!CE82+'Schedule 3C_Income_Western'!CE82+'Schedule 3D_Income_The Cape'!CE82</f>
        <v>1216.6017799502276</v>
      </c>
      <c r="CF82" s="544">
        <f>'Schedule 3B_Income_Eastern'!CF82+'Schedule 3C_Income_Western'!CF82+'Schedule 3D_Income_The Cape'!CF82</f>
        <v>6416.8124056738452</v>
      </c>
      <c r="CG82" s="544">
        <f>'Schedule 3B_Income_Eastern'!CG82+'Schedule 3C_Income_Western'!CG82+'Schedule 3D_Income_The Cape'!CG82</f>
        <v>12833.62481134769</v>
      </c>
      <c r="CH82" s="210">
        <v>53</v>
      </c>
      <c r="CI82" s="544">
        <f>'Schedule 3B_Income_Eastern'!CI82+'Schedule 3C_Income_Western'!CI82+'Schedule 3D_Income_The Cape'!CI82</f>
        <v>187853.29878600978</v>
      </c>
      <c r="CJ82" s="544">
        <f>'Schedule 3B_Income_Eastern'!CJ82+'Schedule 3C_Income_Western'!CJ82+'Schedule 3D_Income_The Cape'!CJ82</f>
        <v>152116.488377259</v>
      </c>
      <c r="CK82" s="544">
        <f>'Schedule 3B_Income_Eastern'!CK82+'Schedule 3C_Income_Western'!CK82+'Schedule 3D_Income_The Cape'!CK82</f>
        <v>189272.86965994452</v>
      </c>
      <c r="CL82" s="544">
        <f>'Schedule 3B_Income_Eastern'!CL82+'Schedule 3C_Income_Western'!CL82+'Schedule 3D_Income_The Cape'!CL82</f>
        <v>120343.65553614211</v>
      </c>
      <c r="CM82" s="372">
        <f t="shared" si="36"/>
        <v>649586.31235935539</v>
      </c>
      <c r="CN82" s="544">
        <f>'Schedule 3B_Income_Eastern'!CN82+'Schedule 3C_Income_Western'!CN82+'Schedule 3D_Income_The Cape'!CN82</f>
        <v>187853.29878600978</v>
      </c>
      <c r="CO82" s="544">
        <f>'Schedule 3B_Income_Eastern'!CO82+'Schedule 3C_Income_Western'!CO82+'Schedule 3D_Income_The Cape'!CO82</f>
        <v>152116.488377259</v>
      </c>
      <c r="CP82" s="544">
        <f>'Schedule 3B_Income_Eastern'!CP82+'Schedule 3C_Income_Western'!CP82+'Schedule 3D_Income_The Cape'!CP82</f>
        <v>189272.86965994452</v>
      </c>
      <c r="CQ82" s="544">
        <f>'Schedule 3B_Income_Eastern'!CQ82+'Schedule 3C_Income_Western'!CQ82+'Schedule 3D_Income_The Cape'!CQ82</f>
        <v>120343.65553614211</v>
      </c>
      <c r="CR82" s="372">
        <f t="shared" si="37"/>
        <v>649586.31235935539</v>
      </c>
      <c r="CS82" s="544">
        <f>'Schedule 3B_Income_Eastern'!CS82+'Schedule 3C_Income_Western'!CS82+'Schedule 3D_Income_The Cape'!CS82</f>
        <v>375706.59757201956</v>
      </c>
      <c r="CT82" s="544">
        <f>'Schedule 3B_Income_Eastern'!CT82+'Schedule 3C_Income_Western'!CT82+'Schedule 3D_Income_The Cape'!CT82</f>
        <v>304232.97675451799</v>
      </c>
      <c r="CU82" s="544">
        <f>'Schedule 3B_Income_Eastern'!CU82+'Schedule 3C_Income_Western'!CU82+'Schedule 3D_Income_The Cape'!CU82</f>
        <v>378545.73931988905</v>
      </c>
      <c r="CV82" s="544">
        <f>'Schedule 3B_Income_Eastern'!CV82+'Schedule 3C_Income_Western'!CV82+'Schedule 3D_Income_The Cape'!CV82</f>
        <v>240687.31107228421</v>
      </c>
      <c r="CW82" s="372">
        <f t="shared" si="38"/>
        <v>1299172.6247187108</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439687.2139537874</v>
      </c>
      <c r="D84" s="544">
        <f>'Schedule 3B_Income_Eastern'!D84+'Schedule 3C_Income_Western'!D84+'Schedule 3D_Income_The Cape'!D84</f>
        <v>292714.28763527522</v>
      </c>
      <c r="E84" s="544">
        <f>'Schedule 3B_Income_Eastern'!E84+'Schedule 3C_Income_Western'!E84+'Schedule 3D_Income_The Cape'!E84</f>
        <v>251324.94730316952</v>
      </c>
      <c r="F84" s="544">
        <f>'Schedule 3B_Income_Eastern'!F84+'Schedule 3C_Income_Western'!F84+'Schedule 3D_Income_The Cape'!F84</f>
        <v>260982.80409974835</v>
      </c>
      <c r="G84" s="544">
        <f>'Schedule 3B_Income_Eastern'!G84+'Schedule 3C_Income_Western'!G84+'Schedule 3D_Income_The Cape'!G84</f>
        <v>1244709.2529919804</v>
      </c>
      <c r="H84" s="544">
        <f>'Schedule 3B_Income_Eastern'!H84+'Schedule 3C_Income_Western'!H84+'Schedule 3D_Income_The Cape'!H84</f>
        <v>439687.2139537874</v>
      </c>
      <c r="I84" s="544">
        <f>'Schedule 3B_Income_Eastern'!I84+'Schedule 3C_Income_Western'!I84+'Schedule 3D_Income_The Cape'!I84</f>
        <v>292714.28763527522</v>
      </c>
      <c r="J84" s="544">
        <f>'Schedule 3B_Income_Eastern'!J84+'Schedule 3C_Income_Western'!J84+'Schedule 3D_Income_The Cape'!J84</f>
        <v>251324.94730316952</v>
      </c>
      <c r="K84" s="544">
        <f>'Schedule 3B_Income_Eastern'!K84+'Schedule 3C_Income_Western'!K84+'Schedule 3D_Income_The Cape'!K84</f>
        <v>260982.80409974835</v>
      </c>
      <c r="L84" s="544">
        <f>'Schedule 3B_Income_Eastern'!L84+'Schedule 3C_Income_Western'!L84+'Schedule 3D_Income_The Cape'!L84</f>
        <v>1244709.2529919804</v>
      </c>
      <c r="M84" s="544">
        <f>'Schedule 3B_Income_Eastern'!M84+'Schedule 3C_Income_Western'!M84+'Schedule 3D_Income_The Cape'!M84</f>
        <v>2489418.5059839608</v>
      </c>
      <c r="N84" s="210">
        <v>55</v>
      </c>
      <c r="O84" s="544">
        <f>'Schedule 3B_Income_Eastern'!O84+'Schedule 3C_Income_Western'!O84+'Schedule 3D_Income_The Cape'!O84</f>
        <v>495145.87755025906</v>
      </c>
      <c r="P84" s="544">
        <f>'Schedule 3B_Income_Eastern'!P84+'Schedule 3C_Income_Western'!P84+'Schedule 3D_Income_The Cape'!P84</f>
        <v>383088.28594416339</v>
      </c>
      <c r="Q84" s="544">
        <f>'Schedule 3B_Income_Eastern'!Q84+'Schedule 3C_Income_Western'!Q84+'Schedule 3D_Income_The Cape'!Q84</f>
        <v>352369.95572727709</v>
      </c>
      <c r="R84" s="544">
        <f>'Schedule 3B_Income_Eastern'!R84+'Schedule 3C_Income_Western'!R84+'Schedule 3D_Income_The Cape'!R84</f>
        <v>388950.89174534316</v>
      </c>
      <c r="S84" s="544">
        <f>'Schedule 3B_Income_Eastern'!S84+'Schedule 3C_Income_Western'!S84+'Schedule 3D_Income_The Cape'!S84</f>
        <v>1619555.010967043</v>
      </c>
      <c r="T84" s="544">
        <f>'Schedule 3B_Income_Eastern'!T84+'Schedule 3C_Income_Western'!T84+'Schedule 3D_Income_The Cape'!T84</f>
        <v>495145.87755025906</v>
      </c>
      <c r="U84" s="544">
        <f>'Schedule 3B_Income_Eastern'!U84+'Schedule 3C_Income_Western'!U84+'Schedule 3D_Income_The Cape'!U84</f>
        <v>383088.28594416339</v>
      </c>
      <c r="V84" s="544">
        <f>'Schedule 3B_Income_Eastern'!V84+'Schedule 3C_Income_Western'!V84+'Schedule 3D_Income_The Cape'!V84</f>
        <v>352369.95572727709</v>
      </c>
      <c r="W84" s="544">
        <f>'Schedule 3B_Income_Eastern'!W84+'Schedule 3C_Income_Western'!W84+'Schedule 3D_Income_The Cape'!W84</f>
        <v>388950.89174534316</v>
      </c>
      <c r="X84" s="544">
        <f>'Schedule 3B_Income_Eastern'!X84+'Schedule 3C_Income_Western'!X84+'Schedule 3D_Income_The Cape'!X84</f>
        <v>1619555.010967043</v>
      </c>
      <c r="Y84" s="544">
        <f>'Schedule 3B_Income_Eastern'!Y84+'Schedule 3C_Income_Western'!Y84+'Schedule 3D_Income_The Cape'!Y84</f>
        <v>3239110.021934086</v>
      </c>
      <c r="Z84" s="210">
        <v>55</v>
      </c>
      <c r="AA84" s="544">
        <f>'Schedule 3B_Income_Eastern'!AA84+'Schedule 3C_Income_Western'!AA84+'Schedule 3D_Income_The Cape'!AA84</f>
        <v>75630.73515619454</v>
      </c>
      <c r="AB84" s="544">
        <f>'Schedule 3B_Income_Eastern'!AB84+'Schedule 3C_Income_Western'!AB84+'Schedule 3D_Income_The Cape'!AB84</f>
        <v>57659.865445339783</v>
      </c>
      <c r="AC84" s="544">
        <f>'Schedule 3B_Income_Eastern'!AC84+'Schedule 3C_Income_Western'!AC84+'Schedule 3D_Income_The Cape'!AC84</f>
        <v>55046.731266815659</v>
      </c>
      <c r="AD84" s="544">
        <f>'Schedule 3B_Income_Eastern'!AD84+'Schedule 3C_Income_Western'!AD84+'Schedule 3D_Income_The Cape'!AD84</f>
        <v>61918.253458854437</v>
      </c>
      <c r="AE84" s="544">
        <f>'Schedule 3B_Income_Eastern'!AE84+'Schedule 3C_Income_Western'!AE84+'Schedule 3D_Income_The Cape'!AE84</f>
        <v>250255.5853272044</v>
      </c>
      <c r="AF84" s="544">
        <f>'Schedule 3B_Income_Eastern'!AF84+'Schedule 3C_Income_Western'!AF84+'Schedule 3D_Income_The Cape'!AF84</f>
        <v>75630.73515619454</v>
      </c>
      <c r="AG84" s="544">
        <f>'Schedule 3B_Income_Eastern'!AG84+'Schedule 3C_Income_Western'!AG84+'Schedule 3D_Income_The Cape'!AG84</f>
        <v>57659.865445339783</v>
      </c>
      <c r="AH84" s="544">
        <f>'Schedule 3B_Income_Eastern'!AH84+'Schedule 3C_Income_Western'!AH84+'Schedule 3D_Income_The Cape'!AH84</f>
        <v>55046.731266815659</v>
      </c>
      <c r="AI84" s="544">
        <f>'Schedule 3B_Income_Eastern'!AI84+'Schedule 3C_Income_Western'!AI84+'Schedule 3D_Income_The Cape'!AI84</f>
        <v>61918.253458854437</v>
      </c>
      <c r="AJ84" s="544">
        <f>'Schedule 3B_Income_Eastern'!AJ84+'Schedule 3C_Income_Western'!AJ84+'Schedule 3D_Income_The Cape'!AJ84</f>
        <v>250255.5853272044</v>
      </c>
      <c r="AK84" s="544">
        <f>'Schedule 3B_Income_Eastern'!AK84+'Schedule 3C_Income_Western'!AK84+'Schedule 3D_Income_The Cape'!AK84</f>
        <v>500511.17065440881</v>
      </c>
      <c r="AL84" s="210">
        <v>55</v>
      </c>
      <c r="AM84" s="544">
        <f>'Schedule 3B_Income_Eastern'!AM84+'Schedule 3C_Income_Western'!AM84+'Schedule 3D_Income_The Cape'!AM84</f>
        <v>1716079.4018530846</v>
      </c>
      <c r="AN84" s="544">
        <f>'Schedule 3B_Income_Eastern'!AN84+'Schedule 3C_Income_Western'!AN84+'Schedule 3D_Income_The Cape'!AN84</f>
        <v>1438963.4621285738</v>
      </c>
      <c r="AO84" s="544">
        <f>'Schedule 3B_Income_Eastern'!AO84+'Schedule 3C_Income_Western'!AO84+'Schedule 3D_Income_The Cape'!AO84</f>
        <v>1433341.2815269125</v>
      </c>
      <c r="AP84" s="544">
        <f>'Schedule 3B_Income_Eastern'!AP84+'Schedule 3C_Income_Western'!AP84+'Schedule 3D_Income_The Cape'!AP84</f>
        <v>1710502.150074498</v>
      </c>
      <c r="AQ84" s="544">
        <f>'Schedule 3B_Income_Eastern'!AQ84+'Schedule 3C_Income_Western'!AQ84+'Schedule 3D_Income_The Cape'!AQ84</f>
        <v>6298886.2955830684</v>
      </c>
      <c r="AR84" s="544">
        <f>'Schedule 3B_Income_Eastern'!AR84+'Schedule 3C_Income_Western'!AR84+'Schedule 3D_Income_The Cape'!AR84</f>
        <v>1716079.4018530846</v>
      </c>
      <c r="AS84" s="544">
        <f>'Schedule 3B_Income_Eastern'!AS84+'Schedule 3C_Income_Western'!AS84+'Schedule 3D_Income_The Cape'!AS84</f>
        <v>1438963.4621285738</v>
      </c>
      <c r="AT84" s="544">
        <f>'Schedule 3B_Income_Eastern'!AT84+'Schedule 3C_Income_Western'!AT84+'Schedule 3D_Income_The Cape'!AT84</f>
        <v>1433341.2815269125</v>
      </c>
      <c r="AU84" s="544">
        <f>'Schedule 3B_Income_Eastern'!AU84+'Schedule 3C_Income_Western'!AU84+'Schedule 3D_Income_The Cape'!AU84</f>
        <v>1710502.150074498</v>
      </c>
      <c r="AV84" s="544">
        <f>'Schedule 3B_Income_Eastern'!AV84+'Schedule 3C_Income_Western'!AV84+'Schedule 3D_Income_The Cape'!AV84</f>
        <v>6298886.2955830684</v>
      </c>
      <c r="AW84" s="544">
        <f>'Schedule 3B_Income_Eastern'!AW84+'Schedule 3C_Income_Western'!AW84+'Schedule 3D_Income_The Cape'!AW84</f>
        <v>12597772.591166137</v>
      </c>
      <c r="AX84" s="210">
        <v>55</v>
      </c>
      <c r="AY84" s="544">
        <f>'Schedule 3B_Income_Eastern'!AY84+'Schedule 3C_Income_Western'!AY84+'Schedule 3D_Income_The Cape'!AY84</f>
        <v>24037.900835577591</v>
      </c>
      <c r="AZ84" s="544">
        <f>'Schedule 3B_Income_Eastern'!AZ84+'Schedule 3C_Income_Western'!AZ84+'Schedule 3D_Income_The Cape'!AZ84</f>
        <v>20723.77590692338</v>
      </c>
      <c r="BA84" s="544">
        <f>'Schedule 3B_Income_Eastern'!BA84+'Schedule 3C_Income_Western'!BA84+'Schedule 3D_Income_The Cape'!BA84</f>
        <v>20553.929700484816</v>
      </c>
      <c r="BB84" s="544">
        <f>'Schedule 3B_Income_Eastern'!BB84+'Schedule 3C_Income_Western'!BB84+'Schedule 3D_Income_The Cape'!BB84</f>
        <v>23985.351205512357</v>
      </c>
      <c r="BC84" s="544">
        <f>'Schedule 3B_Income_Eastern'!BC84+'Schedule 3C_Income_Western'!BC84+'Schedule 3D_Income_The Cape'!BC84</f>
        <v>89300.957648498137</v>
      </c>
      <c r="BD84" s="544">
        <f>'Schedule 3B_Income_Eastern'!BD84+'Schedule 3C_Income_Western'!BD84+'Schedule 3D_Income_The Cape'!BD84</f>
        <v>24037.900835577591</v>
      </c>
      <c r="BE84" s="544">
        <f>'Schedule 3B_Income_Eastern'!BE84+'Schedule 3C_Income_Western'!BE84+'Schedule 3D_Income_The Cape'!BE84</f>
        <v>20723.77590692338</v>
      </c>
      <c r="BF84" s="544">
        <f>'Schedule 3B_Income_Eastern'!BF84+'Schedule 3C_Income_Western'!BF84+'Schedule 3D_Income_The Cape'!BF84</f>
        <v>20553.929700484816</v>
      </c>
      <c r="BG84" s="544">
        <f>'Schedule 3B_Income_Eastern'!BG84+'Schedule 3C_Income_Western'!BG84+'Schedule 3D_Income_The Cape'!BG84</f>
        <v>23985.351205512357</v>
      </c>
      <c r="BH84" s="544">
        <f>'Schedule 3B_Income_Eastern'!BH84+'Schedule 3C_Income_Western'!BH84+'Schedule 3D_Income_The Cape'!BH84</f>
        <v>89300.957648498137</v>
      </c>
      <c r="BI84" s="544">
        <f>'Schedule 3B_Income_Eastern'!BI84+'Schedule 3C_Income_Western'!BI84+'Schedule 3D_Income_The Cape'!BI84</f>
        <v>178601.91529699627</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26595.742762458878</v>
      </c>
      <c r="BX84" s="544">
        <f>'Schedule 3B_Income_Eastern'!BX84+'Schedule 3C_Income_Western'!BX84+'Schedule 3D_Income_The Cape'!BX84</f>
        <v>21761.170975605226</v>
      </c>
      <c r="BY84" s="544">
        <f>'Schedule 3B_Income_Eastern'!BY84+'Schedule 3C_Income_Western'!BY84+'Schedule 3D_Income_The Cape'!BY84</f>
        <v>21498.937962576074</v>
      </c>
      <c r="BZ84" s="544">
        <f>'Schedule 3B_Income_Eastern'!BZ84+'Schedule 3C_Income_Western'!BZ84+'Schedule 3D_Income_The Cape'!BZ84</f>
        <v>24983.58547533715</v>
      </c>
      <c r="CA84" s="544">
        <f>'Schedule 3B_Income_Eastern'!CA84+'Schedule 3C_Income_Western'!CA84+'Schedule 3D_Income_The Cape'!CA84</f>
        <v>94839.43717597732</v>
      </c>
      <c r="CB84" s="544">
        <f>'Schedule 3B_Income_Eastern'!CB84+'Schedule 3C_Income_Western'!CB84+'Schedule 3D_Income_The Cape'!CB84</f>
        <v>26595.742762458878</v>
      </c>
      <c r="CC84" s="544">
        <f>'Schedule 3B_Income_Eastern'!CC84+'Schedule 3C_Income_Western'!CC84+'Schedule 3D_Income_The Cape'!CC84</f>
        <v>21761.170975605226</v>
      </c>
      <c r="CD84" s="544">
        <f>'Schedule 3B_Income_Eastern'!CD84+'Schedule 3C_Income_Western'!CD84+'Schedule 3D_Income_The Cape'!CD84</f>
        <v>21498.937962576074</v>
      </c>
      <c r="CE84" s="544">
        <f>'Schedule 3B_Income_Eastern'!CE84+'Schedule 3C_Income_Western'!CE84+'Schedule 3D_Income_The Cape'!CE84</f>
        <v>24983.58547533715</v>
      </c>
      <c r="CF84" s="544">
        <f>'Schedule 3B_Income_Eastern'!CF84+'Schedule 3C_Income_Western'!CF84+'Schedule 3D_Income_The Cape'!CF84</f>
        <v>94839.43717597732</v>
      </c>
      <c r="CG84" s="544">
        <f>'Schedule 3B_Income_Eastern'!CG84+'Schedule 3C_Income_Western'!CG84+'Schedule 3D_Income_The Cape'!CG84</f>
        <v>189678.87435195464</v>
      </c>
      <c r="CH84" s="210">
        <v>55</v>
      </c>
      <c r="CI84" s="544">
        <f>'Schedule 3B_Income_Eastern'!CI84+'Schedule 3C_Income_Western'!CI84+'Schedule 3D_Income_The Cape'!CI84</f>
        <v>2777176.8721113624</v>
      </c>
      <c r="CJ84" s="544">
        <f>'Schedule 3B_Income_Eastern'!CJ84+'Schedule 3C_Income_Western'!CJ84+'Schedule 3D_Income_The Cape'!CJ84</f>
        <v>2214910.8480358808</v>
      </c>
      <c r="CK84" s="544">
        <f>'Schedule 3B_Income_Eastern'!CK84+'Schedule 3C_Income_Western'!CK84+'Schedule 3D_Income_The Cape'!CK84</f>
        <v>2134135.7834872361</v>
      </c>
      <c r="CL84" s="544">
        <f>'Schedule 3B_Income_Eastern'!CL84+'Schedule 3C_Income_Western'!CL84+'Schedule 3D_Income_The Cape'!CL84</f>
        <v>2471323.0360592934</v>
      </c>
      <c r="CM84" s="372">
        <f t="shared" si="36"/>
        <v>9597546.5396937728</v>
      </c>
      <c r="CN84" s="544">
        <f>'Schedule 3B_Income_Eastern'!CN84+'Schedule 3C_Income_Western'!CN84+'Schedule 3D_Income_The Cape'!CN84</f>
        <v>2777176.8721113624</v>
      </c>
      <c r="CO84" s="544">
        <f>'Schedule 3B_Income_Eastern'!CO84+'Schedule 3C_Income_Western'!CO84+'Schedule 3D_Income_The Cape'!CO84</f>
        <v>2214910.8480358808</v>
      </c>
      <c r="CP84" s="544">
        <f>'Schedule 3B_Income_Eastern'!CP84+'Schedule 3C_Income_Western'!CP84+'Schedule 3D_Income_The Cape'!CP84</f>
        <v>2134135.7834872361</v>
      </c>
      <c r="CQ84" s="544">
        <f>'Schedule 3B_Income_Eastern'!CQ84+'Schedule 3C_Income_Western'!CQ84+'Schedule 3D_Income_The Cape'!CQ84</f>
        <v>2471323.0360592934</v>
      </c>
      <c r="CR84" s="372">
        <f t="shared" si="37"/>
        <v>9597546.5396937728</v>
      </c>
      <c r="CS84" s="544">
        <f>'Schedule 3B_Income_Eastern'!CS84+'Schedule 3C_Income_Western'!CS84+'Schedule 3D_Income_The Cape'!CS84</f>
        <v>5554353.7442227248</v>
      </c>
      <c r="CT84" s="544">
        <f>'Schedule 3B_Income_Eastern'!CT84+'Schedule 3C_Income_Western'!CT84+'Schedule 3D_Income_The Cape'!CT84</f>
        <v>4429821.6960717617</v>
      </c>
      <c r="CU84" s="544">
        <f>'Schedule 3B_Income_Eastern'!CU84+'Schedule 3C_Income_Western'!CU84+'Schedule 3D_Income_The Cape'!CU84</f>
        <v>4268271.5669744723</v>
      </c>
      <c r="CV84" s="544">
        <f>'Schedule 3B_Income_Eastern'!CV84+'Schedule 3C_Income_Western'!CV84+'Schedule 3D_Income_The Cape'!CV84</f>
        <v>4942646.0721185869</v>
      </c>
      <c r="CW84" s="372">
        <f t="shared" si="38"/>
        <v>19195093.079387546</v>
      </c>
    </row>
    <row r="85" spans="1:101" ht="15.75" customHeight="1">
      <c r="A85" s="79" t="s">
        <v>290</v>
      </c>
      <c r="B85" s="210">
        <v>56</v>
      </c>
      <c r="C85" s="544">
        <f>'Schedule 3B_Income_Eastern'!C85+'Schedule 3C_Income_Western'!C85+'Schedule 3D_Income_The Cape'!C85</f>
        <v>18936.918726044823</v>
      </c>
      <c r="D85" s="544">
        <f>'Schedule 3B_Income_Eastern'!D85+'Schedule 3C_Income_Western'!D85+'Schedule 3D_Income_The Cape'!D85</f>
        <v>22147.046676235739</v>
      </c>
      <c r="E85" s="544">
        <f>'Schedule 3B_Income_Eastern'!E85+'Schedule 3C_Income_Western'!E85+'Schedule 3D_Income_The Cape'!E85</f>
        <v>16929.422867024296</v>
      </c>
      <c r="F85" s="544">
        <f>'Schedule 3B_Income_Eastern'!F85+'Schedule 3C_Income_Western'!F85+'Schedule 3D_Income_The Cape'!F85</f>
        <v>8649.623976135359</v>
      </c>
      <c r="G85" s="544">
        <f>'Schedule 3B_Income_Eastern'!G85+'Schedule 3C_Income_Western'!G85+'Schedule 3D_Income_The Cape'!G85</f>
        <v>66663.012245440215</v>
      </c>
      <c r="H85" s="544">
        <f>'Schedule 3B_Income_Eastern'!H85+'Schedule 3C_Income_Western'!H85+'Schedule 3D_Income_The Cape'!H85</f>
        <v>18936.918726044823</v>
      </c>
      <c r="I85" s="544">
        <f>'Schedule 3B_Income_Eastern'!I85+'Schedule 3C_Income_Western'!I85+'Schedule 3D_Income_The Cape'!I85</f>
        <v>22147.046676235739</v>
      </c>
      <c r="J85" s="544">
        <f>'Schedule 3B_Income_Eastern'!J85+'Schedule 3C_Income_Western'!J85+'Schedule 3D_Income_The Cape'!J85</f>
        <v>16929.422867024296</v>
      </c>
      <c r="K85" s="544">
        <f>'Schedule 3B_Income_Eastern'!K85+'Schedule 3C_Income_Western'!K85+'Schedule 3D_Income_The Cape'!K85</f>
        <v>8649.623976135359</v>
      </c>
      <c r="L85" s="544">
        <f>'Schedule 3B_Income_Eastern'!L85+'Schedule 3C_Income_Western'!L85+'Schedule 3D_Income_The Cape'!L85</f>
        <v>66663.012245440215</v>
      </c>
      <c r="M85" s="544">
        <f>'Schedule 3B_Income_Eastern'!M85+'Schedule 3C_Income_Western'!M85+'Schedule 3D_Income_The Cape'!M85</f>
        <v>133326.02449088043</v>
      </c>
      <c r="N85" s="210">
        <v>56</v>
      </c>
      <c r="O85" s="544">
        <f>'Schedule 3B_Income_Eastern'!O85+'Schedule 3C_Income_Western'!O85+'Schedule 3D_Income_The Cape'!O85</f>
        <v>21325.471706099928</v>
      </c>
      <c r="P85" s="544">
        <f>'Schedule 3B_Income_Eastern'!P85+'Schedule 3C_Income_Western'!P85+'Schedule 3D_Income_The Cape'!P85</f>
        <v>28984.830971066287</v>
      </c>
      <c r="Q85" s="544">
        <f>'Schedule 3B_Income_Eastern'!Q85+'Schedule 3C_Income_Western'!Q85+'Schedule 3D_Income_The Cape'!Q85</f>
        <v>23735.884758569977</v>
      </c>
      <c r="R85" s="544">
        <f>'Schedule 3B_Income_Eastern'!R85+'Schedule 3C_Income_Western'!R85+'Schedule 3D_Income_The Cape'!R85</f>
        <v>12890.807003107808</v>
      </c>
      <c r="S85" s="544">
        <f>'Schedule 3B_Income_Eastern'!S85+'Schedule 3C_Income_Western'!S85+'Schedule 3D_Income_The Cape'!S85</f>
        <v>86936.994438844005</v>
      </c>
      <c r="T85" s="544">
        <f>'Schedule 3B_Income_Eastern'!T85+'Schedule 3C_Income_Western'!T85+'Schedule 3D_Income_The Cape'!T85</f>
        <v>21325.471706099928</v>
      </c>
      <c r="U85" s="544">
        <f>'Schedule 3B_Income_Eastern'!U85+'Schedule 3C_Income_Western'!U85+'Schedule 3D_Income_The Cape'!U85</f>
        <v>28984.830971066287</v>
      </c>
      <c r="V85" s="544">
        <f>'Schedule 3B_Income_Eastern'!V85+'Schedule 3C_Income_Western'!V85+'Schedule 3D_Income_The Cape'!V85</f>
        <v>23735.884758569977</v>
      </c>
      <c r="W85" s="544">
        <f>'Schedule 3B_Income_Eastern'!W85+'Schedule 3C_Income_Western'!W85+'Schedule 3D_Income_The Cape'!W85</f>
        <v>12890.807003107808</v>
      </c>
      <c r="X85" s="544">
        <f>'Schedule 3B_Income_Eastern'!X85+'Schedule 3C_Income_Western'!X85+'Schedule 3D_Income_The Cape'!X85</f>
        <v>86936.994438844005</v>
      </c>
      <c r="Y85" s="544">
        <f>'Schedule 3B_Income_Eastern'!Y85+'Schedule 3C_Income_Western'!Y85+'Schedule 3D_Income_The Cape'!Y85</f>
        <v>173873.98887768801</v>
      </c>
      <c r="Z85" s="210">
        <v>56</v>
      </c>
      <c r="AA85" s="544">
        <f>'Schedule 3B_Income_Eastern'!AA85+'Schedule 3C_Income_Western'!AA85+'Schedule 3D_Income_The Cape'!AA85</f>
        <v>3257.3453113749347</v>
      </c>
      <c r="AB85" s="544">
        <f>'Schedule 3B_Income_Eastern'!AB85+'Schedule 3C_Income_Western'!AB85+'Schedule 3D_Income_The Cape'!AB85</f>
        <v>4362.6012986238693</v>
      </c>
      <c r="AC85" s="544">
        <f>'Schedule 3B_Income_Eastern'!AC85+'Schedule 3C_Income_Western'!AC85+'Schedule 3D_Income_The Cape'!AC85</f>
        <v>3707.9860199442201</v>
      </c>
      <c r="AD85" s="544">
        <f>'Schedule 3B_Income_Eastern'!AD85+'Schedule 3C_Income_Western'!AD85+'Schedule 3D_Income_The Cape'!AD85</f>
        <v>2052.1260453368313</v>
      </c>
      <c r="AE85" s="544">
        <f>'Schedule 3B_Income_Eastern'!AE85+'Schedule 3C_Income_Western'!AE85+'Schedule 3D_Income_The Cape'!AE85</f>
        <v>13380.058675279855</v>
      </c>
      <c r="AF85" s="544">
        <f>'Schedule 3B_Income_Eastern'!AF85+'Schedule 3C_Income_Western'!AF85+'Schedule 3D_Income_The Cape'!AF85</f>
        <v>3257.3453113749347</v>
      </c>
      <c r="AG85" s="544">
        <f>'Schedule 3B_Income_Eastern'!AG85+'Schedule 3C_Income_Western'!AG85+'Schedule 3D_Income_The Cape'!AG85</f>
        <v>4362.6012986238693</v>
      </c>
      <c r="AH85" s="544">
        <f>'Schedule 3B_Income_Eastern'!AH85+'Schedule 3C_Income_Western'!AH85+'Schedule 3D_Income_The Cape'!AH85</f>
        <v>3707.9860199442201</v>
      </c>
      <c r="AI85" s="544">
        <f>'Schedule 3B_Income_Eastern'!AI85+'Schedule 3C_Income_Western'!AI85+'Schedule 3D_Income_The Cape'!AI85</f>
        <v>2052.1260453368313</v>
      </c>
      <c r="AJ85" s="544">
        <f>'Schedule 3B_Income_Eastern'!AJ85+'Schedule 3C_Income_Western'!AJ85+'Schedule 3D_Income_The Cape'!AJ85</f>
        <v>13380.058675279855</v>
      </c>
      <c r="AK85" s="544">
        <f>'Schedule 3B_Income_Eastern'!AK85+'Schedule 3C_Income_Western'!AK85+'Schedule 3D_Income_The Cape'!AK85</f>
        <v>26760.117350559711</v>
      </c>
      <c r="AL85" s="210">
        <v>56</v>
      </c>
      <c r="AM85" s="544">
        <f>'Schedule 3B_Income_Eastern'!AM85+'Schedule 3C_Income_Western'!AM85+'Schedule 3D_Income_The Cape'!AM85</f>
        <v>73909.941269629577</v>
      </c>
      <c r="AN85" s="544">
        <f>'Schedule 3B_Income_Eastern'!AN85+'Schedule 3C_Income_Western'!AN85+'Schedule 3D_Income_The Cape'!AN85</f>
        <v>108873.37006544799</v>
      </c>
      <c r="AO85" s="544">
        <f>'Schedule 3B_Income_Eastern'!AO85+'Schedule 3C_Income_Western'!AO85+'Schedule 3D_Income_The Cape'!AO85</f>
        <v>96550.863446358722</v>
      </c>
      <c r="AP85" s="544">
        <f>'Schedule 3B_Income_Eastern'!AP85+'Schedule 3C_Income_Western'!AP85+'Schedule 3D_Income_The Cape'!AP85</f>
        <v>56690.326627269642</v>
      </c>
      <c r="AQ85" s="544">
        <f>'Schedule 3B_Income_Eastern'!AQ85+'Schedule 3C_Income_Western'!AQ85+'Schedule 3D_Income_The Cape'!AQ85</f>
        <v>336024.50140870595</v>
      </c>
      <c r="AR85" s="544">
        <f>'Schedule 3B_Income_Eastern'!AR85+'Schedule 3C_Income_Western'!AR85+'Schedule 3D_Income_The Cape'!AR85</f>
        <v>73909.941269629577</v>
      </c>
      <c r="AS85" s="544">
        <f>'Schedule 3B_Income_Eastern'!AS85+'Schedule 3C_Income_Western'!AS85+'Schedule 3D_Income_The Cape'!AS85</f>
        <v>108873.37006544799</v>
      </c>
      <c r="AT85" s="544">
        <f>'Schedule 3B_Income_Eastern'!AT85+'Schedule 3C_Income_Western'!AT85+'Schedule 3D_Income_The Cape'!AT85</f>
        <v>96550.863446358722</v>
      </c>
      <c r="AU85" s="544">
        <f>'Schedule 3B_Income_Eastern'!AU85+'Schedule 3C_Income_Western'!AU85+'Schedule 3D_Income_The Cape'!AU85</f>
        <v>56690.326627269642</v>
      </c>
      <c r="AV85" s="544">
        <f>'Schedule 3B_Income_Eastern'!AV85+'Schedule 3C_Income_Western'!AV85+'Schedule 3D_Income_The Cape'!AV85</f>
        <v>336024.50140870595</v>
      </c>
      <c r="AW85" s="544">
        <f>'Schedule 3B_Income_Eastern'!AW85+'Schedule 3C_Income_Western'!AW85+'Schedule 3D_Income_The Cape'!AW85</f>
        <v>672049.00281741191</v>
      </c>
      <c r="AX85" s="210">
        <v>56</v>
      </c>
      <c r="AY85" s="544">
        <f>'Schedule 3B_Income_Eastern'!AY85+'Schedule 3C_Income_Western'!AY85+'Schedule 3D_Income_The Cape'!AY85</f>
        <v>1035.2899971203192</v>
      </c>
      <c r="AZ85" s="544">
        <f>'Schedule 3B_Income_Eastern'!AZ85+'Schedule 3C_Income_Western'!AZ85+'Schedule 3D_Income_The Cape'!AZ85</f>
        <v>1567.980968835943</v>
      </c>
      <c r="BA85" s="544">
        <f>'Schedule 3B_Income_Eastern'!BA85+'Schedule 3C_Income_Western'!BA85+'Schedule 3D_Income_The Cape'!BA85</f>
        <v>1384.5269688203739</v>
      </c>
      <c r="BB85" s="544">
        <f>'Schedule 3B_Income_Eastern'!BB85+'Schedule 3C_Income_Western'!BB85+'Schedule 3D_Income_The Cape'!BB85</f>
        <v>794.93463019093554</v>
      </c>
      <c r="BC85" s="544">
        <f>'Schedule 3B_Income_Eastern'!BC85+'Schedule 3C_Income_Western'!BC85+'Schedule 3D_Income_The Cape'!BC85</f>
        <v>4782.7325649675722</v>
      </c>
      <c r="BD85" s="544">
        <f>'Schedule 3B_Income_Eastern'!BD85+'Schedule 3C_Income_Western'!BD85+'Schedule 3D_Income_The Cape'!BD85</f>
        <v>1035.2899971203192</v>
      </c>
      <c r="BE85" s="544">
        <f>'Schedule 3B_Income_Eastern'!BE85+'Schedule 3C_Income_Western'!BE85+'Schedule 3D_Income_The Cape'!BE85</f>
        <v>1567.980968835943</v>
      </c>
      <c r="BF85" s="544">
        <f>'Schedule 3B_Income_Eastern'!BF85+'Schedule 3C_Income_Western'!BF85+'Schedule 3D_Income_The Cape'!BF85</f>
        <v>1384.5269688203739</v>
      </c>
      <c r="BG85" s="544">
        <f>'Schedule 3B_Income_Eastern'!BG85+'Schedule 3C_Income_Western'!BG85+'Schedule 3D_Income_The Cape'!BG85</f>
        <v>794.93463019093554</v>
      </c>
      <c r="BH85" s="544">
        <f>'Schedule 3B_Income_Eastern'!BH85+'Schedule 3C_Income_Western'!BH85+'Schedule 3D_Income_The Cape'!BH85</f>
        <v>4782.7325649675722</v>
      </c>
      <c r="BI85" s="544">
        <f>'Schedule 3B_Income_Eastern'!BI85+'Schedule 3C_Income_Western'!BI85+'Schedule 3D_Income_The Cape'!BI85</f>
        <v>9565.4651299351444</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1145.4538662213931</v>
      </c>
      <c r="BX85" s="544">
        <f>'Schedule 3B_Income_Eastern'!BX85+'Schedule 3C_Income_Western'!BX85+'Schedule 3D_Income_The Cape'!BX85</f>
        <v>1646.4712850873348</v>
      </c>
      <c r="BY85" s="544">
        <f>'Schedule 3B_Income_Eastern'!BY85+'Schedule 3C_Income_Western'!BY85+'Schedule 3D_Income_The Cape'!BY85</f>
        <v>1448.1833811799313</v>
      </c>
      <c r="BZ85" s="544">
        <f>'Schedule 3B_Income_Eastern'!BZ85+'Schedule 3C_Income_Western'!BZ85+'Schedule 3D_Income_The Cape'!BZ85</f>
        <v>828.01861480003799</v>
      </c>
      <c r="CA85" s="544">
        <f>'Schedule 3B_Income_Eastern'!CA85+'Schedule 3C_Income_Western'!CA85+'Schedule 3D_Income_The Cape'!CA85</f>
        <v>5068.1271472886974</v>
      </c>
      <c r="CB85" s="544">
        <f>'Schedule 3B_Income_Eastern'!CB85+'Schedule 3C_Income_Western'!CB85+'Schedule 3D_Income_The Cape'!CB85</f>
        <v>1145.4538662213931</v>
      </c>
      <c r="CC85" s="544">
        <f>'Schedule 3B_Income_Eastern'!CC85+'Schedule 3C_Income_Western'!CC85+'Schedule 3D_Income_The Cape'!CC85</f>
        <v>1646.4712850873348</v>
      </c>
      <c r="CD85" s="544">
        <f>'Schedule 3B_Income_Eastern'!CD85+'Schedule 3C_Income_Western'!CD85+'Schedule 3D_Income_The Cape'!CD85</f>
        <v>1448.1833811799313</v>
      </c>
      <c r="CE85" s="544">
        <f>'Schedule 3B_Income_Eastern'!CE85+'Schedule 3C_Income_Western'!CE85+'Schedule 3D_Income_The Cape'!CE85</f>
        <v>828.01861480003799</v>
      </c>
      <c r="CF85" s="544">
        <f>'Schedule 3B_Income_Eastern'!CF85+'Schedule 3C_Income_Western'!CF85+'Schedule 3D_Income_The Cape'!CF85</f>
        <v>5068.1271472886974</v>
      </c>
      <c r="CG85" s="544">
        <f>'Schedule 3B_Income_Eastern'!CG85+'Schedule 3C_Income_Western'!CG85+'Schedule 3D_Income_The Cape'!CG85</f>
        <v>10136.254294577395</v>
      </c>
      <c r="CH85" s="210">
        <v>56</v>
      </c>
      <c r="CI85" s="544">
        <f>'Schedule 3B_Income_Eastern'!CI85+'Schedule 3C_Income_Western'!CI85+'Schedule 3D_Income_The Cape'!CI85</f>
        <v>119610.42087649099</v>
      </c>
      <c r="CJ85" s="544">
        <f>'Schedule 3B_Income_Eastern'!CJ85+'Schedule 3C_Income_Western'!CJ85+'Schedule 3D_Income_The Cape'!CJ85</f>
        <v>167582.30126529717</v>
      </c>
      <c r="CK85" s="544">
        <f>'Schedule 3B_Income_Eastern'!CK85+'Schedule 3C_Income_Western'!CK85+'Schedule 3D_Income_The Cape'!CK85</f>
        <v>143756.86744189751</v>
      </c>
      <c r="CL85" s="544">
        <f>'Schedule 3B_Income_Eastern'!CL85+'Schedule 3C_Income_Western'!CL85+'Schedule 3D_Income_The Cape'!CL85</f>
        <v>81905.836896840628</v>
      </c>
      <c r="CM85" s="372">
        <f t="shared" si="36"/>
        <v>512855.42648052634</v>
      </c>
      <c r="CN85" s="544">
        <f>'Schedule 3B_Income_Eastern'!CN85+'Schedule 3C_Income_Western'!CN85+'Schedule 3D_Income_The Cape'!CN85</f>
        <v>119610.42087649099</v>
      </c>
      <c r="CO85" s="544">
        <f>'Schedule 3B_Income_Eastern'!CO85+'Schedule 3C_Income_Western'!CO85+'Schedule 3D_Income_The Cape'!CO85</f>
        <v>167582.30126529717</v>
      </c>
      <c r="CP85" s="544">
        <f>'Schedule 3B_Income_Eastern'!CP85+'Schedule 3C_Income_Western'!CP85+'Schedule 3D_Income_The Cape'!CP85</f>
        <v>143756.86744189751</v>
      </c>
      <c r="CQ85" s="544">
        <f>'Schedule 3B_Income_Eastern'!CQ85+'Schedule 3C_Income_Western'!CQ85+'Schedule 3D_Income_The Cape'!CQ85</f>
        <v>81905.836896840628</v>
      </c>
      <c r="CR85" s="372">
        <f t="shared" si="37"/>
        <v>512855.42648052634</v>
      </c>
      <c r="CS85" s="544">
        <f>'Schedule 3B_Income_Eastern'!CS85+'Schedule 3C_Income_Western'!CS85+'Schedule 3D_Income_The Cape'!CS85</f>
        <v>239220.84175298197</v>
      </c>
      <c r="CT85" s="544">
        <f>'Schedule 3B_Income_Eastern'!CT85+'Schedule 3C_Income_Western'!CT85+'Schedule 3D_Income_The Cape'!CT85</f>
        <v>335164.60253059433</v>
      </c>
      <c r="CU85" s="544">
        <f>'Schedule 3B_Income_Eastern'!CU85+'Schedule 3C_Income_Western'!CU85+'Schedule 3D_Income_The Cape'!CU85</f>
        <v>287513.73488379503</v>
      </c>
      <c r="CV85" s="544">
        <f>'Schedule 3B_Income_Eastern'!CV85+'Schedule 3C_Income_Western'!CV85+'Schedule 3D_Income_The Cape'!CV85</f>
        <v>163811.67379368126</v>
      </c>
      <c r="CW85" s="372">
        <f t="shared" si="38"/>
        <v>1025710.8529610527</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3396542.9695484159</v>
      </c>
      <c r="D87" s="198">
        <f t="shared" si="39"/>
        <v>2495906.5139648407</v>
      </c>
      <c r="E87" s="198">
        <f t="shared" si="39"/>
        <v>1886010.2382859201</v>
      </c>
      <c r="F87" s="198">
        <f t="shared" si="39"/>
        <v>2140879.9808865939</v>
      </c>
      <c r="G87" s="203">
        <f t="shared" si="39"/>
        <v>9919339.7026857715</v>
      </c>
      <c r="H87" s="200">
        <f t="shared" si="39"/>
        <v>3396542.9695484159</v>
      </c>
      <c r="I87" s="198">
        <f t="shared" si="39"/>
        <v>2495906.5139648407</v>
      </c>
      <c r="J87" s="198">
        <f t="shared" si="39"/>
        <v>1886010.2382859201</v>
      </c>
      <c r="K87" s="198">
        <f t="shared" si="39"/>
        <v>2140879.9808865939</v>
      </c>
      <c r="L87" s="201">
        <f t="shared" si="39"/>
        <v>9919339.7026857715</v>
      </c>
      <c r="M87" s="200">
        <f t="shared" si="39"/>
        <v>19838679.405371543</v>
      </c>
      <c r="N87" s="210">
        <v>57</v>
      </c>
      <c r="O87" s="198">
        <f t="shared" ref="O87:Y87" si="40">SUM(O75:O85)</f>
        <v>3824956.0049089221</v>
      </c>
      <c r="P87" s="198">
        <f t="shared" si="40"/>
        <v>3266504.5359966788</v>
      </c>
      <c r="Q87" s="198">
        <f t="shared" si="40"/>
        <v>2644279.2539983545</v>
      </c>
      <c r="R87" s="198">
        <f t="shared" si="40"/>
        <v>3190620.8554925909</v>
      </c>
      <c r="S87" s="203">
        <f t="shared" si="40"/>
        <v>12926360.650396548</v>
      </c>
      <c r="T87" s="200">
        <f t="shared" si="40"/>
        <v>3824956.0049089221</v>
      </c>
      <c r="U87" s="198">
        <f t="shared" si="40"/>
        <v>3266504.5359966788</v>
      </c>
      <c r="V87" s="198">
        <f t="shared" si="40"/>
        <v>2644279.2539983545</v>
      </c>
      <c r="W87" s="198">
        <f t="shared" si="40"/>
        <v>3190620.8554925909</v>
      </c>
      <c r="X87" s="201">
        <f t="shared" si="40"/>
        <v>12926360.650396548</v>
      </c>
      <c r="Y87" s="200">
        <f t="shared" si="40"/>
        <v>25852721.300793096</v>
      </c>
      <c r="Z87" s="210">
        <v>57</v>
      </c>
      <c r="AA87" s="198">
        <f t="shared" ref="AA87:AK87" si="41">SUM(AA75:AA85)</f>
        <v>584240.41824320622</v>
      </c>
      <c r="AB87" s="198">
        <f t="shared" si="41"/>
        <v>491652.23509239015</v>
      </c>
      <c r="AC87" s="198">
        <f t="shared" si="41"/>
        <v>413085.52878418815</v>
      </c>
      <c r="AD87" s="198">
        <f t="shared" si="41"/>
        <v>507924.45785377879</v>
      </c>
      <c r="AE87" s="203">
        <f t="shared" si="41"/>
        <v>1996902.6399735629</v>
      </c>
      <c r="AF87" s="200">
        <f t="shared" si="41"/>
        <v>584240.41824320622</v>
      </c>
      <c r="AG87" s="198">
        <f t="shared" si="41"/>
        <v>491652.23509239015</v>
      </c>
      <c r="AH87" s="198">
        <f t="shared" si="41"/>
        <v>413085.52878418815</v>
      </c>
      <c r="AI87" s="198">
        <f t="shared" si="41"/>
        <v>507924.45785377879</v>
      </c>
      <c r="AJ87" s="201">
        <f t="shared" si="41"/>
        <v>1996902.6399735629</v>
      </c>
      <c r="AK87" s="200">
        <f t="shared" si="41"/>
        <v>3993805.2799471258</v>
      </c>
      <c r="AL87" s="210">
        <v>57</v>
      </c>
      <c r="AM87" s="198">
        <f t="shared" ref="AM87:AW87" si="42">SUM(AM75:AM85)</f>
        <v>13256554.301721321</v>
      </c>
      <c r="AN87" s="198">
        <f t="shared" si="42"/>
        <v>12269706.09292285</v>
      </c>
      <c r="AO87" s="198">
        <f t="shared" si="42"/>
        <v>10756179.841775404</v>
      </c>
      <c r="AP87" s="198">
        <f t="shared" si="42"/>
        <v>14031498.446764914</v>
      </c>
      <c r="AQ87" s="203">
        <f t="shared" si="42"/>
        <v>50313938.683184482</v>
      </c>
      <c r="AR87" s="200">
        <f t="shared" si="42"/>
        <v>13256554.301721321</v>
      </c>
      <c r="AS87" s="198">
        <f t="shared" si="42"/>
        <v>12269706.09292285</v>
      </c>
      <c r="AT87" s="198">
        <f t="shared" si="42"/>
        <v>10756179.841775404</v>
      </c>
      <c r="AU87" s="198">
        <f t="shared" si="42"/>
        <v>14031498.446764914</v>
      </c>
      <c r="AV87" s="201">
        <f t="shared" si="42"/>
        <v>50313938.683184482</v>
      </c>
      <c r="AW87" s="200">
        <f t="shared" si="42"/>
        <v>100627877.36636896</v>
      </c>
      <c r="AX87" s="210">
        <v>57</v>
      </c>
      <c r="AY87" s="198">
        <f t="shared" ref="AY87:BI87" si="43">SUM(AY75:AY85)</f>
        <v>185690.55568298671</v>
      </c>
      <c r="AZ87" s="198">
        <f t="shared" si="43"/>
        <v>176706.80750810169</v>
      </c>
      <c r="BA87" s="198">
        <f t="shared" si="43"/>
        <v>154242.23606963249</v>
      </c>
      <c r="BB87" s="198">
        <f t="shared" si="43"/>
        <v>196755.33186006208</v>
      </c>
      <c r="BC87" s="203">
        <f t="shared" si="43"/>
        <v>713394.93112078297</v>
      </c>
      <c r="BD87" s="200">
        <f t="shared" si="43"/>
        <v>185690.55568298671</v>
      </c>
      <c r="BE87" s="198">
        <f t="shared" si="43"/>
        <v>176706.80750810169</v>
      </c>
      <c r="BF87" s="198">
        <f t="shared" si="43"/>
        <v>154242.23606963249</v>
      </c>
      <c r="BG87" s="198">
        <f t="shared" si="43"/>
        <v>196755.33186006208</v>
      </c>
      <c r="BH87" s="201">
        <f t="shared" si="43"/>
        <v>713394.93112078297</v>
      </c>
      <c r="BI87" s="200">
        <f t="shared" si="43"/>
        <v>1426789.8622415659</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205449.64746062009</v>
      </c>
      <c r="BX87" s="198">
        <f t="shared" si="45"/>
        <v>185552.43349511965</v>
      </c>
      <c r="BY87" s="198">
        <f t="shared" si="45"/>
        <v>161333.83313030523</v>
      </c>
      <c r="BZ87" s="198">
        <f t="shared" si="45"/>
        <v>204943.99307042302</v>
      </c>
      <c r="CA87" s="203">
        <f t="shared" si="45"/>
        <v>757279.90715646779</v>
      </c>
      <c r="CB87" s="200">
        <f t="shared" si="45"/>
        <v>205449.64746062009</v>
      </c>
      <c r="CC87" s="198">
        <f t="shared" si="45"/>
        <v>185552.43349511965</v>
      </c>
      <c r="CD87" s="198">
        <f t="shared" si="45"/>
        <v>161333.83313030523</v>
      </c>
      <c r="CE87" s="198">
        <f t="shared" si="45"/>
        <v>204943.99307042302</v>
      </c>
      <c r="CF87" s="201">
        <f t="shared" si="45"/>
        <v>757279.90715646779</v>
      </c>
      <c r="CG87" s="200">
        <f t="shared" si="45"/>
        <v>1514559.8143129356</v>
      </c>
      <c r="CH87" s="210">
        <v>57</v>
      </c>
      <c r="CI87" s="201">
        <f t="shared" ref="CI87:CL87" si="46">SUM(CI75:CI85)</f>
        <v>21453433.897565477</v>
      </c>
      <c r="CJ87" s="201">
        <f t="shared" si="46"/>
        <v>18886028.618979976</v>
      </c>
      <c r="CK87" s="201">
        <f t="shared" si="46"/>
        <v>16015130.932043809</v>
      </c>
      <c r="CL87" s="201">
        <f t="shared" si="46"/>
        <v>20272623.065928362</v>
      </c>
      <c r="CM87" s="198">
        <f>SUM(CM75:CM85)</f>
        <v>76627216.514517635</v>
      </c>
      <c r="CN87" s="201">
        <f t="shared" ref="CN87:CQ87" si="47">SUM(CN75:CN85)</f>
        <v>21453433.897565477</v>
      </c>
      <c r="CO87" s="201">
        <f t="shared" si="47"/>
        <v>18886028.618979976</v>
      </c>
      <c r="CP87" s="201">
        <f t="shared" si="47"/>
        <v>16015130.932043809</v>
      </c>
      <c r="CQ87" s="201">
        <f t="shared" si="47"/>
        <v>20272623.065928362</v>
      </c>
      <c r="CR87" s="198">
        <f>SUM(CR75:CR85)</f>
        <v>76627216.514517635</v>
      </c>
      <c r="CS87" s="201">
        <f t="shared" ref="CS87:CV87" si="48">SUM(CS75:CS85)</f>
        <v>42906867.795130953</v>
      </c>
      <c r="CT87" s="201">
        <f t="shared" si="48"/>
        <v>37772057.237959951</v>
      </c>
      <c r="CU87" s="201">
        <f t="shared" si="48"/>
        <v>32030261.864087619</v>
      </c>
      <c r="CV87" s="201">
        <f t="shared" si="48"/>
        <v>40545246.131856725</v>
      </c>
      <c r="CW87" s="198">
        <f>SUM(CW75:CW85)</f>
        <v>153254433.02903527</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12994236.756744958</v>
      </c>
      <c r="D89" s="198">
        <f t="shared" si="49"/>
        <v>9916291.4138834495</v>
      </c>
      <c r="E89" s="198">
        <f t="shared" si="49"/>
        <v>6982492.7953951778</v>
      </c>
      <c r="F89" s="198">
        <f t="shared" si="49"/>
        <v>6397600.1259032311</v>
      </c>
      <c r="G89" s="203">
        <f t="shared" si="49"/>
        <v>36290621.091926821</v>
      </c>
      <c r="H89" s="200">
        <f t="shared" si="49"/>
        <v>32402119.764755785</v>
      </c>
      <c r="I89" s="198">
        <f t="shared" si="49"/>
        <v>26441290.11440314</v>
      </c>
      <c r="J89" s="198">
        <f t="shared" si="49"/>
        <v>22108530.055079293</v>
      </c>
      <c r="K89" s="198">
        <f t="shared" si="49"/>
        <v>19976522.584855825</v>
      </c>
      <c r="L89" s="201">
        <f t="shared" si="49"/>
        <v>100928462.51909402</v>
      </c>
      <c r="M89" s="200">
        <f t="shared" si="49"/>
        <v>137219083.6110208</v>
      </c>
      <c r="N89" s="210">
        <v>58</v>
      </c>
      <c r="O89" s="198">
        <f t="shared" ref="O89:Y89" si="50">O87+O65+O72-O69</f>
        <v>14378179.814901629</v>
      </c>
      <c r="P89" s="198">
        <f t="shared" si="50"/>
        <v>11690882.516962772</v>
      </c>
      <c r="Q89" s="198">
        <f t="shared" si="50"/>
        <v>10237083.589420576</v>
      </c>
      <c r="R89" s="198">
        <f t="shared" si="50"/>
        <v>10382016.355370343</v>
      </c>
      <c r="S89" s="203">
        <f t="shared" si="50"/>
        <v>46688162.276655331</v>
      </c>
      <c r="T89" s="200">
        <f t="shared" si="50"/>
        <v>31625227.807560224</v>
      </c>
      <c r="U89" s="198">
        <f t="shared" si="50"/>
        <v>31016885.328061283</v>
      </c>
      <c r="V89" s="198">
        <f t="shared" si="50"/>
        <v>29340795.734314095</v>
      </c>
      <c r="W89" s="198">
        <f t="shared" si="50"/>
        <v>27764545.557885565</v>
      </c>
      <c r="X89" s="201">
        <f t="shared" si="50"/>
        <v>119747454.42782116</v>
      </c>
      <c r="Y89" s="200">
        <f t="shared" si="50"/>
        <v>166435616.70447651</v>
      </c>
      <c r="Z89" s="210">
        <v>58</v>
      </c>
      <c r="AA89" s="198">
        <f t="shared" ref="AA89:AK89" si="51">AA87+AA65+AA72-AA69</f>
        <v>3003065.9984733085</v>
      </c>
      <c r="AB89" s="198">
        <f t="shared" si="51"/>
        <v>2741234.2077989527</v>
      </c>
      <c r="AC89" s="198">
        <f t="shared" si="51"/>
        <v>3260255.6173227192</v>
      </c>
      <c r="AD89" s="198">
        <f t="shared" si="51"/>
        <v>2755262.4255543733</v>
      </c>
      <c r="AE89" s="203">
        <f t="shared" si="51"/>
        <v>11759818.249149356</v>
      </c>
      <c r="AF89" s="200">
        <f t="shared" si="51"/>
        <v>6471368.9648347339</v>
      </c>
      <c r="AG89" s="198">
        <f t="shared" si="51"/>
        <v>6731906.3616242483</v>
      </c>
      <c r="AH89" s="198">
        <f t="shared" si="51"/>
        <v>6975261.6943318387</v>
      </c>
      <c r="AI89" s="198">
        <f t="shared" si="51"/>
        <v>6260058.8235166464</v>
      </c>
      <c r="AJ89" s="201">
        <f t="shared" si="51"/>
        <v>26438595.844307475</v>
      </c>
      <c r="AK89" s="200">
        <f t="shared" si="51"/>
        <v>38198414.09345682</v>
      </c>
      <c r="AL89" s="210">
        <v>58</v>
      </c>
      <c r="AM89" s="198">
        <f t="shared" ref="AM89:AW89" si="52">AM87+AM65+AM72-AM69</f>
        <v>115424450.16836256</v>
      </c>
      <c r="AN89" s="198">
        <f t="shared" si="52"/>
        <v>113698130.04633571</v>
      </c>
      <c r="AO89" s="198">
        <f t="shared" si="52"/>
        <v>111340354.38455306</v>
      </c>
      <c r="AP89" s="198">
        <f t="shared" si="52"/>
        <v>113552028.45949611</v>
      </c>
      <c r="AQ89" s="203">
        <f t="shared" si="52"/>
        <v>454014963.05874753</v>
      </c>
      <c r="AR89" s="200">
        <f t="shared" si="52"/>
        <v>198793560.56626913</v>
      </c>
      <c r="AS89" s="198">
        <f t="shared" si="52"/>
        <v>206563390.66113764</v>
      </c>
      <c r="AT89" s="198">
        <f t="shared" si="52"/>
        <v>210375770.81336206</v>
      </c>
      <c r="AU89" s="198">
        <f t="shared" si="52"/>
        <v>217638382.46078408</v>
      </c>
      <c r="AV89" s="201">
        <f t="shared" si="52"/>
        <v>833371104.50155306</v>
      </c>
      <c r="AW89" s="200">
        <f t="shared" si="52"/>
        <v>1287386067.5603006</v>
      </c>
      <c r="AX89" s="210">
        <v>58</v>
      </c>
      <c r="AY89" s="198">
        <f t="shared" ref="AY89:BI89" si="53">AY87+AY65+AY72-AY69</f>
        <v>5820869.430347315</v>
      </c>
      <c r="AZ89" s="198">
        <f t="shared" si="53"/>
        <v>6270464.6121899728</v>
      </c>
      <c r="BA89" s="198">
        <f t="shared" si="53"/>
        <v>6603378.3754330492</v>
      </c>
      <c r="BB89" s="198">
        <f t="shared" si="53"/>
        <v>6559323.9596173558</v>
      </c>
      <c r="BC89" s="203">
        <f t="shared" si="53"/>
        <v>25254036.377587691</v>
      </c>
      <c r="BD89" s="200">
        <f t="shared" si="53"/>
        <v>4210834.2262156997</v>
      </c>
      <c r="BE89" s="198">
        <f t="shared" si="53"/>
        <v>4258121.3391114753</v>
      </c>
      <c r="BF89" s="198">
        <f t="shared" si="53"/>
        <v>4575579.9415887157</v>
      </c>
      <c r="BG89" s="198">
        <f t="shared" si="53"/>
        <v>5104371.4248051131</v>
      </c>
      <c r="BH89" s="201">
        <f t="shared" si="53"/>
        <v>18148906.931720998</v>
      </c>
      <c r="BI89" s="200">
        <f t="shared" si="53"/>
        <v>43402943.309308685</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7361740.379857868</v>
      </c>
      <c r="BX89" s="198">
        <f t="shared" si="55"/>
        <v>7142349.6135705383</v>
      </c>
      <c r="BY89" s="198">
        <f t="shared" si="55"/>
        <v>7107410.6214423385</v>
      </c>
      <c r="BZ89" s="198">
        <f t="shared" si="55"/>
        <v>7552024.1978678145</v>
      </c>
      <c r="CA89" s="203">
        <f t="shared" si="55"/>
        <v>29163524.812738556</v>
      </c>
      <c r="CB89" s="200">
        <f t="shared" si="55"/>
        <v>4886195.5742277177</v>
      </c>
      <c r="CC89" s="198">
        <f t="shared" si="55"/>
        <v>5668447.2725842195</v>
      </c>
      <c r="CD89" s="198">
        <f t="shared" si="55"/>
        <v>5932113.6092282599</v>
      </c>
      <c r="CE89" s="198">
        <f t="shared" si="55"/>
        <v>5816760.8774536308</v>
      </c>
      <c r="CF89" s="201">
        <f t="shared" si="55"/>
        <v>22303517.333493825</v>
      </c>
      <c r="CG89" s="200">
        <f t="shared" si="55"/>
        <v>51467042.146232389</v>
      </c>
      <c r="CH89" s="210">
        <v>58</v>
      </c>
      <c r="CI89" s="201">
        <f t="shared" ref="CI89:CW89" si="56">CI87+CI65+CI72-CI69</f>
        <v>158982542.54868764</v>
      </c>
      <c r="CJ89" s="201">
        <f t="shared" si="56"/>
        <v>151459352.41074139</v>
      </c>
      <c r="CK89" s="201">
        <f t="shared" si="56"/>
        <v>145530975.38356695</v>
      </c>
      <c r="CL89" s="201">
        <f t="shared" si="56"/>
        <v>147198255.52380925</v>
      </c>
      <c r="CM89" s="198">
        <f t="shared" si="56"/>
        <v>603171125.8668052</v>
      </c>
      <c r="CN89" s="201">
        <f t="shared" ref="CN89:CQ89" si="57">CN87+CN65+CN72-CN69</f>
        <v>278389306.90386337</v>
      </c>
      <c r="CO89" s="201">
        <f t="shared" si="57"/>
        <v>280680041.07692206</v>
      </c>
      <c r="CP89" s="201">
        <f t="shared" si="57"/>
        <v>279308051.84790415</v>
      </c>
      <c r="CQ89" s="201">
        <f t="shared" si="57"/>
        <v>282560641.72930092</v>
      </c>
      <c r="CR89" s="198">
        <f t="shared" si="56"/>
        <v>1120938041.5579903</v>
      </c>
      <c r="CS89" s="201">
        <f t="shared" ref="CS89:CV89" si="58">CS87+CS65+CS72-CS69</f>
        <v>437371849.45255101</v>
      </c>
      <c r="CT89" s="201">
        <f t="shared" si="58"/>
        <v>432139393.48766345</v>
      </c>
      <c r="CU89" s="201">
        <f t="shared" si="58"/>
        <v>424839027.23147124</v>
      </c>
      <c r="CV89" s="201">
        <f t="shared" si="58"/>
        <v>429758897.25311005</v>
      </c>
      <c r="CW89" s="198">
        <f t="shared" si="56"/>
        <v>1724109167.4247959</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-8104702.5844474863</v>
      </c>
      <c r="D91" s="198">
        <f t="shared" si="59"/>
        <v>-5853983.4306677729</v>
      </c>
      <c r="E91" s="198">
        <f t="shared" si="59"/>
        <v>-3264008.0336642601</v>
      </c>
      <c r="F91" s="198">
        <f t="shared" si="59"/>
        <v>-3005135.8803820605</v>
      </c>
      <c r="G91" s="203">
        <f>SUM(C91:F91)</f>
        <v>-20227829.929161578</v>
      </c>
      <c r="H91" s="200">
        <f t="shared" ref="H91:K91" si="60">H31-H89</f>
        <v>-4071749.5791386887</v>
      </c>
      <c r="I91" s="198">
        <f t="shared" si="60"/>
        <v>-4269066.0487868227</v>
      </c>
      <c r="J91" s="198">
        <f t="shared" si="60"/>
        <v>-2669720.8369912989</v>
      </c>
      <c r="K91" s="198">
        <f t="shared" si="60"/>
        <v>-3054602.1065579988</v>
      </c>
      <c r="L91" s="201">
        <f>SUM(H91:K91)</f>
        <v>-14065138.571474809</v>
      </c>
      <c r="M91" s="200">
        <f>M31-M89</f>
        <v>-34292968.500636324</v>
      </c>
      <c r="N91" s="210">
        <v>59</v>
      </c>
      <c r="O91" s="198">
        <f t="shared" ref="O91:R91" si="61">O31-O89</f>
        <v>-1211314.2237911783</v>
      </c>
      <c r="P91" s="198">
        <f t="shared" si="61"/>
        <v>597773.42833759449</v>
      </c>
      <c r="Q91" s="198">
        <f t="shared" si="61"/>
        <v>1303713.6554015484</v>
      </c>
      <c r="R91" s="198">
        <f t="shared" si="61"/>
        <v>468856.64728231914</v>
      </c>
      <c r="S91" s="203">
        <f>SUM(O91:R91)</f>
        <v>1159029.5072302837</v>
      </c>
      <c r="T91" s="200">
        <f t="shared" ref="T91:W91" si="62">T31-T89</f>
        <v>-590849.27434486151</v>
      </c>
      <c r="U91" s="198">
        <f t="shared" si="62"/>
        <v>-2254887.7737984657</v>
      </c>
      <c r="V91" s="198">
        <f t="shared" si="62"/>
        <v>-2774121.0156754032</v>
      </c>
      <c r="W91" s="198">
        <f t="shared" si="62"/>
        <v>-3333437.4558171257</v>
      </c>
      <c r="X91" s="201">
        <f>SUM(T91:W91)</f>
        <v>-8953295.5196358562</v>
      </c>
      <c r="Y91" s="200">
        <f>Y31-Y89</f>
        <v>-7794266.0124055743</v>
      </c>
      <c r="Z91" s="210">
        <v>59</v>
      </c>
      <c r="AA91" s="198">
        <f t="shared" ref="AA91:AD91" si="63">AA31-AA89</f>
        <v>376825.83723083325</v>
      </c>
      <c r="AB91" s="198">
        <f t="shared" si="63"/>
        <v>368160.09808172658</v>
      </c>
      <c r="AC91" s="198">
        <f t="shared" si="63"/>
        <v>-231378.95576932142</v>
      </c>
      <c r="AD91" s="198">
        <f t="shared" si="63"/>
        <v>152687.50776062114</v>
      </c>
      <c r="AE91" s="203">
        <f>SUM(AA91:AD91)</f>
        <v>666294.48730385955</v>
      </c>
      <c r="AF91" s="200">
        <f t="shared" ref="AF91:AI91" si="64">AF31-AF89</f>
        <v>-839195.19013608899</v>
      </c>
      <c r="AG91" s="198">
        <f t="shared" si="64"/>
        <v>-1604542.6823492059</v>
      </c>
      <c r="AH91" s="198">
        <f t="shared" si="64"/>
        <v>-2011234.5865820795</v>
      </c>
      <c r="AI91" s="198">
        <f t="shared" si="64"/>
        <v>-1635284.3225419903</v>
      </c>
      <c r="AJ91" s="201">
        <f>SUM(AF91:AI91)</f>
        <v>-6090256.7816093648</v>
      </c>
      <c r="AK91" s="200">
        <f>AK31-AK89</f>
        <v>-5423962.2943055034</v>
      </c>
      <c r="AL91" s="210">
        <v>59</v>
      </c>
      <c r="AM91" s="198">
        <f t="shared" ref="AM91:AP91" si="65">AM31-AM89</f>
        <v>45683364.342721462</v>
      </c>
      <c r="AN91" s="198">
        <f t="shared" si="65"/>
        <v>49094403.028742597</v>
      </c>
      <c r="AO91" s="198">
        <f t="shared" si="65"/>
        <v>54274680.267038241</v>
      </c>
      <c r="AP91" s="198">
        <f t="shared" si="65"/>
        <v>54849389.539067239</v>
      </c>
      <c r="AQ91" s="203">
        <f>SUM(AM91:AP91)</f>
        <v>203901837.17756954</v>
      </c>
      <c r="AR91" s="200">
        <f t="shared" ref="AR91:AU91" si="66">AR31-AR89</f>
        <v>-46312400.031103224</v>
      </c>
      <c r="AS91" s="198">
        <f t="shared" si="66"/>
        <v>-55334179.249670208</v>
      </c>
      <c r="AT91" s="198">
        <f t="shared" si="66"/>
        <v>-58227056.095096916</v>
      </c>
      <c r="AU91" s="198">
        <f t="shared" si="66"/>
        <v>-64476781.286514193</v>
      </c>
      <c r="AV91" s="201">
        <f>SUM(AR91:AU91)</f>
        <v>-224350416.66238454</v>
      </c>
      <c r="AW91" s="200">
        <f>AW31-AW89</f>
        <v>-20448579.484815359</v>
      </c>
      <c r="AX91" s="210">
        <v>59</v>
      </c>
      <c r="AY91" s="198">
        <f t="shared" ref="AY91:BB91" si="67">AY31-AY89</f>
        <v>940258.1021669535</v>
      </c>
      <c r="AZ91" s="198">
        <f t="shared" si="67"/>
        <v>747093.04700369947</v>
      </c>
      <c r="BA91" s="198">
        <f t="shared" si="67"/>
        <v>502679.90109576285</v>
      </c>
      <c r="BB91" s="198">
        <f t="shared" si="67"/>
        <v>504484.69168347958</v>
      </c>
      <c r="BC91" s="203">
        <f>SUM(AY91:BB91)</f>
        <v>2694515.7419498954</v>
      </c>
      <c r="BD91" s="200">
        <f t="shared" ref="BD91:BG91" si="68">BD31-BD89</f>
        <v>-1089827.5318276314</v>
      </c>
      <c r="BE91" s="198">
        <f t="shared" si="68"/>
        <v>-988511.78222710406</v>
      </c>
      <c r="BF91" s="198">
        <f t="shared" si="68"/>
        <v>-1267225.9187312769</v>
      </c>
      <c r="BG91" s="198">
        <f t="shared" si="68"/>
        <v>-1900599.0707325987</v>
      </c>
      <c r="BH91" s="201">
        <f>SUM(BD91:BG91)</f>
        <v>-5246164.303518611</v>
      </c>
      <c r="BI91" s="200">
        <f>BI31-BI89</f>
        <v>-2551648.5615687072</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2625504.6699198578</v>
      </c>
      <c r="BX91" s="198">
        <f t="shared" si="71"/>
        <v>2642452.5504164612</v>
      </c>
      <c r="BY91" s="198">
        <f t="shared" si="71"/>
        <v>2737361.468216626</v>
      </c>
      <c r="BZ91" s="198">
        <f t="shared" si="71"/>
        <v>2152881.529750105</v>
      </c>
      <c r="CA91" s="203">
        <f>SUM(BW91:BZ91)</f>
        <v>10158200.218303051</v>
      </c>
      <c r="CB91" s="200">
        <f t="shared" ref="CB91:CE91" si="72">CB31-CB89</f>
        <v>-588914.51766419131</v>
      </c>
      <c r="CC91" s="198">
        <f t="shared" si="72"/>
        <v>-1478368.2802124643</v>
      </c>
      <c r="CD91" s="198">
        <f t="shared" si="72"/>
        <v>-1436191.7110210657</v>
      </c>
      <c r="CE91" s="198">
        <f t="shared" si="72"/>
        <v>-1498734.3471212927</v>
      </c>
      <c r="CF91" s="201">
        <f>SUM(CB91:CE91)</f>
        <v>-5002208.8560190145</v>
      </c>
      <c r="CG91" s="200">
        <f>CG31-CG89</f>
        <v>5155991.3622840345</v>
      </c>
      <c r="CH91" s="210">
        <v>59</v>
      </c>
      <c r="CI91" s="201">
        <f t="shared" ref="CI91:CW91" si="73">CI31-CI89</f>
        <v>40309936.143800467</v>
      </c>
      <c r="CJ91" s="201">
        <f t="shared" si="73"/>
        <v>47595898.721914291</v>
      </c>
      <c r="CK91" s="201">
        <f t="shared" si="73"/>
        <v>55323048.302318603</v>
      </c>
      <c r="CL91" s="201">
        <f t="shared" si="73"/>
        <v>55123164.035161674</v>
      </c>
      <c r="CM91" s="198">
        <f t="shared" si="73"/>
        <v>198352047.2031951</v>
      </c>
      <c r="CN91" s="201">
        <f t="shared" ref="CN91:CQ91" si="74">CN31-CN89</f>
        <v>-53492936.124214739</v>
      </c>
      <c r="CO91" s="201">
        <f t="shared" si="74"/>
        <v>-65929555.817044318</v>
      </c>
      <c r="CP91" s="201">
        <f t="shared" si="74"/>
        <v>-68385550.164097905</v>
      </c>
      <c r="CQ91" s="201">
        <f t="shared" si="74"/>
        <v>-75899438.589285225</v>
      </c>
      <c r="CR91" s="198">
        <f t="shared" si="73"/>
        <v>-263707480.69464195</v>
      </c>
      <c r="CS91" s="201">
        <f t="shared" ref="CS91:CV91" si="75">CS31-CS89</f>
        <v>-13182999.980414331</v>
      </c>
      <c r="CT91" s="201">
        <f t="shared" si="75"/>
        <v>-18333657.095130026</v>
      </c>
      <c r="CU91" s="201">
        <f t="shared" si="75"/>
        <v>-13062501.861779451</v>
      </c>
      <c r="CV91" s="201">
        <f t="shared" si="75"/>
        <v>-20776274.554123402</v>
      </c>
      <c r="CW91" s="198">
        <f t="shared" si="73"/>
        <v>-65355433.49144721</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-1.6575612929276831</v>
      </c>
      <c r="D93" s="346">
        <f t="shared" si="76"/>
        <v>-1.4410486489096344</v>
      </c>
      <c r="E93" s="346">
        <f t="shared" si="76"/>
        <v>-0.87777905324665007</v>
      </c>
      <c r="F93" s="346">
        <f t="shared" si="76"/>
        <v>-0.88582683939838947</v>
      </c>
      <c r="G93" s="347">
        <f t="shared" si="76"/>
        <v>-1.25929732411956</v>
      </c>
      <c r="H93" s="348">
        <f t="shared" si="76"/>
        <v>-0.14372383955666965</v>
      </c>
      <c r="I93" s="346">
        <f t="shared" si="76"/>
        <v>-0.19254117386478595</v>
      </c>
      <c r="J93" s="346">
        <f t="shared" si="76"/>
        <v>-0.13733973141251363</v>
      </c>
      <c r="K93" s="346">
        <f t="shared" si="76"/>
        <v>-0.18051155071172281</v>
      </c>
      <c r="L93" s="349">
        <f t="shared" si="76"/>
        <v>-0.16192263814307223</v>
      </c>
      <c r="M93" s="348">
        <f t="shared" si="76"/>
        <v>-0.33318044175531519</v>
      </c>
      <c r="N93" s="210">
        <v>60</v>
      </c>
      <c r="O93" s="346">
        <f t="shared" ref="O93:Y93" si="77">IF((O31-O27)=0,"",O91/(O31-O27))</f>
        <v>-9.1997158732218823E-2</v>
      </c>
      <c r="P93" s="346">
        <f t="shared" si="77"/>
        <v>4.8644329452986676E-2</v>
      </c>
      <c r="Q93" s="346">
        <f t="shared" si="77"/>
        <v>0.11296564940402801</v>
      </c>
      <c r="R93" s="346">
        <f t="shared" si="77"/>
        <v>4.3209117567563453E-2</v>
      </c>
      <c r="S93" s="347">
        <f t="shared" si="77"/>
        <v>2.4223563892011565E-2</v>
      </c>
      <c r="T93" s="348">
        <f t="shared" si="77"/>
        <v>-1.9038540556321742E-2</v>
      </c>
      <c r="U93" s="346">
        <f t="shared" si="77"/>
        <v>-7.8398163046372579E-2</v>
      </c>
      <c r="V93" s="346">
        <f t="shared" si="77"/>
        <v>-0.10442108562909948</v>
      </c>
      <c r="W93" s="346">
        <f t="shared" si="77"/>
        <v>-0.13644233580771981</v>
      </c>
      <c r="X93" s="349">
        <f t="shared" si="77"/>
        <v>-8.0810176347431956E-2</v>
      </c>
      <c r="Y93" s="348">
        <f t="shared" si="77"/>
        <v>-4.9131364416674372E-2</v>
      </c>
      <c r="Z93" s="210">
        <v>60</v>
      </c>
      <c r="AA93" s="346">
        <f t="shared" ref="AA93:AK93" si="78">IF((AA31-AA27)=0,"",AA91/(AA31-AA27))</f>
        <v>0.11149050192972466</v>
      </c>
      <c r="AB93" s="346">
        <f t="shared" si="78"/>
        <v>0.11840251247178249</v>
      </c>
      <c r="AC93" s="346">
        <f t="shared" si="78"/>
        <v>-7.6391012782493356E-2</v>
      </c>
      <c r="AD93" s="346">
        <f t="shared" si="78"/>
        <v>5.2506924555802435E-2</v>
      </c>
      <c r="AE93" s="347">
        <f t="shared" si="78"/>
        <v>5.3620508797511519E-2</v>
      </c>
      <c r="AF93" s="348">
        <f t="shared" si="78"/>
        <v>-0.14900023040943741</v>
      </c>
      <c r="AG93" s="346">
        <f t="shared" si="78"/>
        <v>-0.31293717058433274</v>
      </c>
      <c r="AH93" s="346">
        <f t="shared" si="78"/>
        <v>-0.40516188629231548</v>
      </c>
      <c r="AI93" s="346">
        <f t="shared" si="78"/>
        <v>-0.35359222859349349</v>
      </c>
      <c r="AJ93" s="349">
        <f t="shared" si="78"/>
        <v>-0.29929994594860176</v>
      </c>
      <c r="AK93" s="348">
        <f t="shared" si="78"/>
        <v>-0.16549360848336006</v>
      </c>
      <c r="AL93" s="210">
        <v>60</v>
      </c>
      <c r="AM93" s="346">
        <f t="shared" ref="AM93:AW93" si="79">IF((AM31-AM27)=0,"",AM91/(AM31-AM27))</f>
        <v>0.28355771867030388</v>
      </c>
      <c r="AN93" s="346">
        <f t="shared" si="79"/>
        <v>0.30157650416374282</v>
      </c>
      <c r="AO93" s="346">
        <f t="shared" si="79"/>
        <v>0.32771590080101914</v>
      </c>
      <c r="AP93" s="346">
        <f t="shared" si="79"/>
        <v>0.32570622142585026</v>
      </c>
      <c r="AQ93" s="347">
        <f t="shared" si="79"/>
        <v>0.30992039890808387</v>
      </c>
      <c r="AR93" s="348">
        <f t="shared" si="79"/>
        <v>-0.30372539052404735</v>
      </c>
      <c r="AS93" s="346">
        <f t="shared" si="79"/>
        <v>-0.36589610388905536</v>
      </c>
      <c r="AT93" s="346">
        <f t="shared" si="79"/>
        <v>-0.38269831068186394</v>
      </c>
      <c r="AU93" s="346">
        <f t="shared" si="79"/>
        <v>-0.42097223319800248</v>
      </c>
      <c r="AV93" s="349">
        <f t="shared" si="79"/>
        <v>-0.36837897487257693</v>
      </c>
      <c r="AW93" s="348">
        <f t="shared" si="79"/>
        <v>-1.6140164512676424E-2</v>
      </c>
      <c r="AX93" s="210">
        <v>60</v>
      </c>
      <c r="AY93" s="346">
        <f t="shared" ref="AY93:BI93" si="80">IF((AY31-AY27)=0,"",AY91/(AY31-AY27))</f>
        <v>0.13906823937948981</v>
      </c>
      <c r="AZ93" s="346">
        <f t="shared" si="80"/>
        <v>0.10646054985026536</v>
      </c>
      <c r="BA93" s="346">
        <f t="shared" si="80"/>
        <v>7.0739625476490375E-2</v>
      </c>
      <c r="BB93" s="346">
        <f t="shared" si="80"/>
        <v>7.1418227274683638E-2</v>
      </c>
      <c r="BC93" s="347">
        <f t="shared" si="80"/>
        <v>9.6409850872606728E-2</v>
      </c>
      <c r="BD93" s="348">
        <f t="shared" si="80"/>
        <v>-0.3491910266604899</v>
      </c>
      <c r="BE93" s="346">
        <f t="shared" si="80"/>
        <v>-0.30233328017583311</v>
      </c>
      <c r="BF93" s="346">
        <f t="shared" si="80"/>
        <v>-0.38303818454010818</v>
      </c>
      <c r="BG93" s="346">
        <f t="shared" si="80"/>
        <v>-0.59323786483038621</v>
      </c>
      <c r="BH93" s="349">
        <f t="shared" si="80"/>
        <v>-0.40659295893043051</v>
      </c>
      <c r="BI93" s="348">
        <f t="shared" si="80"/>
        <v>-6.2461877336455106E-2</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0.26288577649131484</v>
      </c>
      <c r="BX93" s="346">
        <f t="shared" si="82"/>
        <v>0.27005681935420395</v>
      </c>
      <c r="BY93" s="346">
        <f t="shared" si="82"/>
        <v>0.27805229448551427</v>
      </c>
      <c r="BZ93" s="346">
        <f t="shared" si="82"/>
        <v>0.22183435781591382</v>
      </c>
      <c r="CA93" s="347">
        <f t="shared" si="82"/>
        <v>0.25833556921228401</v>
      </c>
      <c r="CB93" s="348">
        <f t="shared" si="82"/>
        <v>-0.13704351889311558</v>
      </c>
      <c r="CC93" s="346">
        <f t="shared" si="82"/>
        <v>-0.35282587342718513</v>
      </c>
      <c r="CD93" s="346">
        <f t="shared" si="82"/>
        <v>-0.31944320731945219</v>
      </c>
      <c r="CE93" s="346">
        <f t="shared" si="82"/>
        <v>-0.34708780425347274</v>
      </c>
      <c r="CF93" s="349">
        <f t="shared" si="82"/>
        <v>-0.28912315288358492</v>
      </c>
      <c r="CG93" s="348">
        <f t="shared" si="82"/>
        <v>9.105819739432619E-2</v>
      </c>
      <c r="CH93" s="210">
        <v>60</v>
      </c>
      <c r="CI93" s="349">
        <f t="shared" ref="CI93:CW93" si="83">IF((CI31-CI27)=0,"",CI91/(CI31-CI27))</f>
        <v>0.20226521546756127</v>
      </c>
      <c r="CJ93" s="349">
        <f t="shared" si="83"/>
        <v>0.23910898331536667</v>
      </c>
      <c r="CK93" s="349">
        <f t="shared" si="83"/>
        <v>0.27543908400280792</v>
      </c>
      <c r="CL93" s="349">
        <f t="shared" si="83"/>
        <v>0.27245342660861888</v>
      </c>
      <c r="CM93" s="379">
        <f t="shared" si="83"/>
        <v>0.24746888657437754</v>
      </c>
      <c r="CN93" s="349">
        <f t="shared" ref="CN93:CQ93" si="84">IF((CN31-CN27)=0,"",CN91/(CN31-CN27))</f>
        <v>-0.23785593310719372</v>
      </c>
      <c r="CO93" s="349">
        <f t="shared" si="84"/>
        <v>-0.30700538691337742</v>
      </c>
      <c r="CP93" s="349">
        <f t="shared" si="84"/>
        <v>-0.32422121688379474</v>
      </c>
      <c r="CQ93" s="349">
        <f t="shared" si="84"/>
        <v>-0.36726505718570868</v>
      </c>
      <c r="CR93" s="379">
        <f t="shared" si="83"/>
        <v>-0.30762725074693142</v>
      </c>
      <c r="CS93" s="349">
        <f t="shared" ref="CS93:CV93" si="85">IF((CS31-CS27)=0,"",CS91/(CS31-CS27))</f>
        <v>-3.1078138892192336E-2</v>
      </c>
      <c r="CT93" s="349">
        <f t="shared" si="85"/>
        <v>-4.4304985365738958E-2</v>
      </c>
      <c r="CU93" s="349">
        <f t="shared" si="85"/>
        <v>-3.1722308235157343E-2</v>
      </c>
      <c r="CV93" s="349">
        <f t="shared" si="85"/>
        <v>-5.0799895645969408E-2</v>
      </c>
      <c r="CW93" s="379">
        <f t="shared" si="83"/>
        <v>-3.9400323359919137E-2</v>
      </c>
    </row>
    <row r="94" spans="1:101" ht="15.75" customHeight="1">
      <c r="A94" s="119" t="s">
        <v>300</v>
      </c>
      <c r="B94" s="210">
        <v>61</v>
      </c>
      <c r="C94" s="351">
        <f>IF((C31-C27-C24)=0,"",(C72+C65-C63)/(C31-C27-C24))</f>
        <v>1.9629055548019254</v>
      </c>
      <c r="D94" s="351">
        <f t="shared" ref="D94:M94" si="86">IF((D31-D27-D24)=0,"",(D72+D65-D63)/(D31-D27-D24))</f>
        <v>1.8266426205441757</v>
      </c>
      <c r="E94" s="351">
        <f t="shared" si="86"/>
        <v>1.3705804605037282</v>
      </c>
      <c r="F94" s="351">
        <f t="shared" si="86"/>
        <v>1.2547575558494044</v>
      </c>
      <c r="G94" s="347">
        <f t="shared" si="86"/>
        <v>1.6417620774633281</v>
      </c>
      <c r="H94" s="352">
        <f t="shared" si="86"/>
        <v>1.0238333140430711</v>
      </c>
      <c r="I94" s="351">
        <f t="shared" si="86"/>
        <v>1.0799721096798638</v>
      </c>
      <c r="J94" s="351">
        <f t="shared" si="86"/>
        <v>1.0403168007830503</v>
      </c>
      <c r="K94" s="351">
        <f t="shared" si="86"/>
        <v>1.0539963609238823</v>
      </c>
      <c r="L94" s="349">
        <f t="shared" si="86"/>
        <v>1.0477278404783248</v>
      </c>
      <c r="M94" s="353">
        <f t="shared" si="86"/>
        <v>1.1404336409643276</v>
      </c>
      <c r="N94" s="210">
        <v>61</v>
      </c>
      <c r="O94" s="351">
        <f>IF((O31-O27-O24)=0,"",(O72+O65-O63)/(O31-O27-O24))</f>
        <v>0.80149855992436569</v>
      </c>
      <c r="P94" s="351">
        <f t="shared" ref="P94:Y94" si="87">IF((P31-P27-P24)=0,"",(P72+P65-P63)/(P31-P27-P24))</f>
        <v>0.68554104032735053</v>
      </c>
      <c r="Q94" s="351">
        <f t="shared" si="87"/>
        <v>0.65790986310142463</v>
      </c>
      <c r="R94" s="351">
        <f t="shared" si="87"/>
        <v>0.66274810313600618</v>
      </c>
      <c r="S94" s="347">
        <f t="shared" si="87"/>
        <v>0.70561720275565643</v>
      </c>
      <c r="T94" s="352">
        <f t="shared" si="87"/>
        <v>0.89578954425967727</v>
      </c>
      <c r="U94" s="351">
        <f t="shared" si="87"/>
        <v>0.96482800750227149</v>
      </c>
      <c r="V94" s="351">
        <f t="shared" si="87"/>
        <v>1.0048873923083026</v>
      </c>
      <c r="W94" s="351">
        <f t="shared" si="87"/>
        <v>1.0058456865618979</v>
      </c>
      <c r="X94" s="349">
        <f t="shared" si="87"/>
        <v>0.9641401210143834</v>
      </c>
      <c r="Y94" s="353">
        <f t="shared" si="87"/>
        <v>0.88616804376911995</v>
      </c>
      <c r="Z94" s="210">
        <v>61</v>
      </c>
      <c r="AA94" s="351">
        <f>IF((AA31-AA27-AA24)=0,"",(AA72+AA65-AA63)/(AA31-AA27-AA24))</f>
        <v>0.71565177165682348</v>
      </c>
      <c r="AB94" s="351">
        <f t="shared" ref="AB94:AK94" si="88">IF((AB31-AB27-AB24)=0,"",(AB72+AB65-AB63)/(AB31-AB27-AB24))</f>
        <v>0.72347915748479175</v>
      </c>
      <c r="AC94" s="351">
        <f t="shared" si="88"/>
        <v>0.94000859284851956</v>
      </c>
      <c r="AD94" s="351">
        <f t="shared" si="88"/>
        <v>0.77282553662768261</v>
      </c>
      <c r="AE94" s="347">
        <f t="shared" si="88"/>
        <v>0.78567737282274352</v>
      </c>
      <c r="AF94" s="352">
        <f t="shared" si="88"/>
        <v>1.0452675613522817</v>
      </c>
      <c r="AG94" s="351">
        <f t="shared" si="88"/>
        <v>1.217049251207819</v>
      </c>
      <c r="AH94" s="351">
        <f t="shared" si="88"/>
        <v>1.3219460778735246</v>
      </c>
      <c r="AI94" s="351">
        <f t="shared" si="88"/>
        <v>1.2437653694143624</v>
      </c>
      <c r="AJ94" s="349">
        <f t="shared" si="88"/>
        <v>1.2011640423831746</v>
      </c>
      <c r="AK94" s="353">
        <f t="shared" si="88"/>
        <v>1.0436363367150328</v>
      </c>
      <c r="AL94" s="210">
        <v>61</v>
      </c>
      <c r="AM94" s="351">
        <f>IF((AM31-AM27-AM24)=0,"",(AM72+AM65-AM63)/(AM31-AM27-AM24))</f>
        <v>0.63415853648497111</v>
      </c>
      <c r="AN94" s="351">
        <f t="shared" ref="AN94:AW94" si="89">IF((AN31-AN27-AN24)=0,"",(AN72+AN65-AN63)/(AN31-AN27-AN24))</f>
        <v>0.62305329389177255</v>
      </c>
      <c r="AO94" s="351">
        <f t="shared" si="89"/>
        <v>0.60733721883631653</v>
      </c>
      <c r="AP94" s="351">
        <f t="shared" si="89"/>
        <v>0.590972042845745</v>
      </c>
      <c r="AQ94" s="347">
        <f t="shared" si="89"/>
        <v>0.61360497897387278</v>
      </c>
      <c r="AR94" s="352">
        <f t="shared" si="89"/>
        <v>1.2167864253745524</v>
      </c>
      <c r="AS94" s="351">
        <f t="shared" si="89"/>
        <v>1.2847629287676221</v>
      </c>
      <c r="AT94" s="351">
        <f t="shared" si="89"/>
        <v>1.3120031368074561</v>
      </c>
      <c r="AU94" s="351">
        <f t="shared" si="89"/>
        <v>1.3293598555577371</v>
      </c>
      <c r="AV94" s="349">
        <f t="shared" si="89"/>
        <v>1.2857644764034026</v>
      </c>
      <c r="AW94" s="353">
        <f t="shared" si="89"/>
        <v>0.93671408523608501</v>
      </c>
      <c r="AX94" s="210">
        <v>61</v>
      </c>
      <c r="AY94" s="351">
        <f>IF((AY31-AY27-AY24)=0,"",(AY72+AY65-AY63)/(AY31-AY27-AY24))</f>
        <v>0.83346732443142768</v>
      </c>
      <c r="AZ94" s="351">
        <f t="shared" ref="AZ94:BI94" si="90">IF((AZ31-AZ27-AZ24)=0,"",(AZ72+AZ65-AZ63)/(AZ31-AZ27-AZ24))</f>
        <v>0.86835877959598451</v>
      </c>
      <c r="BA94" s="351">
        <f t="shared" si="90"/>
        <v>0.90755463695883298</v>
      </c>
      <c r="BB94" s="351">
        <f t="shared" si="90"/>
        <v>0.9007277719202651</v>
      </c>
      <c r="BC94" s="347">
        <f t="shared" si="90"/>
        <v>0.8780648579398731</v>
      </c>
      <c r="BD94" s="352">
        <f t="shared" si="90"/>
        <v>1.2896940201283091</v>
      </c>
      <c r="BE94" s="351">
        <f t="shared" si="90"/>
        <v>1.2482880480361014</v>
      </c>
      <c r="BF94" s="351">
        <f t="shared" si="90"/>
        <v>1.3364161377446406</v>
      </c>
      <c r="BG94" s="351">
        <f t="shared" si="90"/>
        <v>1.5318242217511726</v>
      </c>
      <c r="BH94" s="349">
        <f t="shared" si="90"/>
        <v>1.3513027813552014</v>
      </c>
      <c r="BI94" s="353">
        <f t="shared" si="90"/>
        <v>1.0275354479282293</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0.71654302029532324</v>
      </c>
      <c r="BX94" s="351">
        <f t="shared" ref="BX94:CG94" si="92">IF((BX31-BX27-BX24)=0,"",(BX72+BX65-BX63)/(BX31-BX27-BX24))</f>
        <v>0.71097985053596047</v>
      </c>
      <c r="BY94" s="351">
        <f t="shared" si="92"/>
        <v>0.70555993831571306</v>
      </c>
      <c r="BZ94" s="351">
        <f t="shared" si="92"/>
        <v>0.7570480755819502</v>
      </c>
      <c r="CA94" s="347">
        <f t="shared" si="92"/>
        <v>0.7224058680832911</v>
      </c>
      <c r="CB94" s="352">
        <f t="shared" si="92"/>
        <v>1.0892343007488141</v>
      </c>
      <c r="CC94" s="351">
        <f t="shared" si="92"/>
        <v>1.3085421179579144</v>
      </c>
      <c r="CD94" s="351">
        <f t="shared" si="92"/>
        <v>1.2835587242739084</v>
      </c>
      <c r="CE94" s="351">
        <f t="shared" si="92"/>
        <v>1.2996253832537923</v>
      </c>
      <c r="CF94" s="349">
        <f t="shared" si="92"/>
        <v>1.2453530583764325</v>
      </c>
      <c r="CG94" s="353">
        <f t="shared" si="92"/>
        <v>0.88219368049940872</v>
      </c>
      <c r="CH94" s="210">
        <v>61</v>
      </c>
      <c r="CI94" s="349">
        <f t="shared" ref="CI94:CR94" si="93">IF((CI31-CI27-CI24)=0,"",(CI72+CI65-CI63)/(CI31-CI27-CI24))</f>
        <v>0.69008679882662327</v>
      </c>
      <c r="CJ94" s="349">
        <f t="shared" si="93"/>
        <v>0.66601269264386831</v>
      </c>
      <c r="CK94" s="349">
        <f t="shared" si="93"/>
        <v>0.64482573998155113</v>
      </c>
      <c r="CL94" s="349">
        <f t="shared" si="93"/>
        <v>0.62734649022609135</v>
      </c>
      <c r="CM94" s="350">
        <f t="shared" si="93"/>
        <v>0.65692911576781365</v>
      </c>
      <c r="CN94" s="349">
        <f t="shared" ref="CN94:CQ94" si="94">IF((CN31-CN27-CN24)=0,"",(CN72+CN65-CN63)/(CN31-CN27-CN24))</f>
        <v>1.1424634026577567</v>
      </c>
      <c r="CO94" s="349">
        <f t="shared" si="94"/>
        <v>1.2190613312986702</v>
      </c>
      <c r="CP94" s="349">
        <f t="shared" si="94"/>
        <v>1.2482922344177512</v>
      </c>
      <c r="CQ94" s="349">
        <f t="shared" si="94"/>
        <v>1.2691691264647724</v>
      </c>
      <c r="CR94" s="350">
        <f t="shared" si="93"/>
        <v>1.2182379778804304</v>
      </c>
      <c r="CS94" s="349">
        <f t="shared" ref="CS94:CV94" si="95">IF((CS31-CS27-CS24)=0,"",(CS72+CS65-CS63)/(CS31-CS27-CS24))</f>
        <v>0.9299277483325995</v>
      </c>
      <c r="CT94" s="349">
        <f t="shared" si="95"/>
        <v>0.95302530044100009</v>
      </c>
      <c r="CU94" s="349">
        <f t="shared" si="95"/>
        <v>0.95393676221518697</v>
      </c>
      <c r="CV94" s="349">
        <f t="shared" si="95"/>
        <v>0.95166305246107386</v>
      </c>
      <c r="CW94" s="350">
        <f>IF((CW31-CW27-CW24)=0,"",(CW72+CW65-CW63)/(CW31-CW27-CW24))</f>
        <v>0.94700901180239938</v>
      </c>
    </row>
    <row r="95" spans="1:101" ht="15.75" customHeight="1">
      <c r="A95" s="119" t="s">
        <v>302</v>
      </c>
      <c r="B95" s="210">
        <v>62</v>
      </c>
      <c r="C95" s="351">
        <f>IF((C31-C27)=0,"",(C72)/(C31-C27))</f>
        <v>0.24578726781431251</v>
      </c>
      <c r="D95" s="351">
        <f t="shared" ref="D95:M95" si="96">IF((D31-D27)=0,"",(D72)/(D31-D27))</f>
        <v>0.2882205660575623</v>
      </c>
      <c r="E95" s="351">
        <f t="shared" si="96"/>
        <v>0.22932109213856913</v>
      </c>
      <c r="F95" s="351">
        <f t="shared" si="96"/>
        <v>0.2166403331936381</v>
      </c>
      <c r="G95" s="347">
        <f t="shared" si="96"/>
        <v>0.24655101859597905</v>
      </c>
      <c r="H95" s="352">
        <f t="shared" si="96"/>
        <v>4.2304788841732853E-2</v>
      </c>
      <c r="I95" s="351">
        <f t="shared" si="96"/>
        <v>5.2665426912169029E-2</v>
      </c>
      <c r="J95" s="351">
        <f t="shared" si="96"/>
        <v>4.3762750141946923E-2</v>
      </c>
      <c r="K95" s="351">
        <f t="shared" si="96"/>
        <v>4.3310158432777954E-2</v>
      </c>
      <c r="L95" s="349">
        <f t="shared" si="96"/>
        <v>4.5471513209309693E-2</v>
      </c>
      <c r="M95" s="353">
        <f t="shared" si="96"/>
        <v>7.685225752939065E-2</v>
      </c>
      <c r="N95" s="210">
        <v>62</v>
      </c>
      <c r="O95" s="351">
        <f t="shared" ref="O95:Y95" si="97">IF((O31-O27)=0,"",(O72)/(O31-O27))</f>
        <v>0.10278595998863284</v>
      </c>
      <c r="P95" s="351">
        <f t="shared" si="97"/>
        <v>0.12469481035547725</v>
      </c>
      <c r="Q95" s="351">
        <f t="shared" si="97"/>
        <v>0.10359468354158367</v>
      </c>
      <c r="R95" s="351">
        <f t="shared" si="97"/>
        <v>0.10094220609458225</v>
      </c>
      <c r="S95" s="347">
        <f t="shared" si="97"/>
        <v>0.10818977345969898</v>
      </c>
      <c r="T95" s="352">
        <f t="shared" si="97"/>
        <v>4.3489864949283773E-2</v>
      </c>
      <c r="U95" s="351">
        <f t="shared" si="97"/>
        <v>5.3133787417703832E-2</v>
      </c>
      <c r="V95" s="351">
        <f t="shared" si="97"/>
        <v>4.4895244075223349E-2</v>
      </c>
      <c r="W95" s="351">
        <f t="shared" si="97"/>
        <v>4.4707371337082698E-2</v>
      </c>
      <c r="X95" s="349">
        <f t="shared" si="97"/>
        <v>4.6598871399760329E-2</v>
      </c>
      <c r="Y95" s="353">
        <f t="shared" si="97"/>
        <v>6.5175060332521934E-2</v>
      </c>
      <c r="Z95" s="210">
        <v>62</v>
      </c>
      <c r="AA95" s="351">
        <f t="shared" ref="AA95:AK95" si="98">IF((AA31-AA27)=0,"",(AA72)/(AA31-AA27))</f>
        <v>6.1161559552344355E-2</v>
      </c>
      <c r="AB95" s="351">
        <f t="shared" si="98"/>
        <v>7.4174002996736738E-2</v>
      </c>
      <c r="AC95" s="351">
        <f t="shared" si="98"/>
        <v>6.1662957932558854E-2</v>
      </c>
      <c r="AD95" s="351">
        <f t="shared" si="98"/>
        <v>5.9961774077354937E-2</v>
      </c>
      <c r="AE95" s="347">
        <f t="shared" si="98"/>
        <v>6.425911516993156E-2</v>
      </c>
      <c r="AF95" s="352">
        <f t="shared" si="98"/>
        <v>3.6603298231056458E-2</v>
      </c>
      <c r="AG95" s="351">
        <f t="shared" si="98"/>
        <v>4.4861154760849002E-2</v>
      </c>
      <c r="AH95" s="351">
        <f t="shared" si="98"/>
        <v>3.753496836330119E-2</v>
      </c>
      <c r="AI95" s="351">
        <f t="shared" si="98"/>
        <v>3.7597214051523421E-2</v>
      </c>
      <c r="AJ95" s="349">
        <f t="shared" si="98"/>
        <v>3.9137289129045759E-2</v>
      </c>
      <c r="AK95" s="353">
        <f t="shared" si="98"/>
        <v>4.8661983682066375E-2</v>
      </c>
      <c r="AL95" s="210">
        <v>62</v>
      </c>
      <c r="AM95" s="351">
        <f t="shared" ref="AM95:AW95" si="99">IF((AM31-AM27)=0,"",(AM72)/(AM31-AM27))</f>
        <v>2.9114129087138785E-2</v>
      </c>
      <c r="AN95" s="351">
        <f t="shared" si="99"/>
        <v>3.5356492718835772E-2</v>
      </c>
      <c r="AO95" s="351">
        <f t="shared" si="99"/>
        <v>2.9364611315686701E-2</v>
      </c>
      <c r="AP95" s="351">
        <f t="shared" si="99"/>
        <v>2.8603592443859925E-2</v>
      </c>
      <c r="AQ95" s="347">
        <f t="shared" si="99"/>
        <v>3.0591092003913134E-2</v>
      </c>
      <c r="AR95" s="352">
        <f t="shared" si="99"/>
        <v>3.0677441332517857E-2</v>
      </c>
      <c r="AS95" s="351">
        <f t="shared" si="99"/>
        <v>3.795814894126464E-2</v>
      </c>
      <c r="AT95" s="351">
        <f t="shared" si="99"/>
        <v>3.1887464235879223E-2</v>
      </c>
      <c r="AU95" s="351">
        <f t="shared" si="99"/>
        <v>3.13618198467479E-2</v>
      </c>
      <c r="AV95" s="349">
        <f t="shared" si="99"/>
        <v>3.2959760532042574E-2</v>
      </c>
      <c r="AW95" s="353">
        <f t="shared" si="99"/>
        <v>3.1729718139647499E-2</v>
      </c>
      <c r="AX95" s="210">
        <v>62</v>
      </c>
      <c r="AY95" s="351">
        <f t="shared" ref="AY95:BI95" si="100">IF((AY31-AY27)=0,"",(AY72)/(AY31-AY27))</f>
        <v>9.7176318606225082E-3</v>
      </c>
      <c r="AZ95" s="351">
        <f t="shared" si="100"/>
        <v>1.1812363137156461E-2</v>
      </c>
      <c r="BA95" s="351">
        <f t="shared" si="100"/>
        <v>9.8138747134255896E-3</v>
      </c>
      <c r="BB95" s="351">
        <f t="shared" si="100"/>
        <v>9.5620246025075063E-3</v>
      </c>
      <c r="BC95" s="347">
        <f t="shared" si="100"/>
        <v>1.0228736152434741E-2</v>
      </c>
      <c r="BD95" s="352">
        <f t="shared" si="100"/>
        <v>2.0994221914338151E-2</v>
      </c>
      <c r="BE95" s="351">
        <f t="shared" si="100"/>
        <v>2.5285057167486878E-2</v>
      </c>
      <c r="BF95" s="351">
        <f t="shared" si="100"/>
        <v>2.1029141995393557E-2</v>
      </c>
      <c r="BG95" s="351">
        <f t="shared" si="100"/>
        <v>2.1023836079724762E-2</v>
      </c>
      <c r="BH95" s="349">
        <f t="shared" si="100"/>
        <v>2.2097844717336588E-2</v>
      </c>
      <c r="BI95" s="353">
        <f t="shared" si="100"/>
        <v>1.397755375992547E-2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7.2786267441008025E-3</v>
      </c>
      <c r="BX95" s="351">
        <f t="shared" si="102"/>
        <v>8.8957814315946196E-3</v>
      </c>
      <c r="BY95" s="351">
        <f t="shared" si="102"/>
        <v>7.4094461725763535E-3</v>
      </c>
      <c r="BZ95" s="351">
        <f t="shared" si="102"/>
        <v>7.2494681395319071E-3</v>
      </c>
      <c r="CA95" s="347">
        <f t="shared" si="102"/>
        <v>7.7065948615259059E-3</v>
      </c>
      <c r="CB95" s="352">
        <f t="shared" si="102"/>
        <v>1.6870047650709576E-2</v>
      </c>
      <c r="CC95" s="351">
        <f t="shared" si="102"/>
        <v>2.07181511541395E-2</v>
      </c>
      <c r="CD95" s="351">
        <f t="shared" si="102"/>
        <v>1.6185902191436972E-2</v>
      </c>
      <c r="CE95" s="351">
        <f t="shared" si="102"/>
        <v>1.6247890680530244E-2</v>
      </c>
      <c r="CF95" s="349">
        <f t="shared" si="102"/>
        <v>1.7468933151682849E-2</v>
      </c>
      <c r="CG95" s="353">
        <f t="shared" si="102"/>
        <v>1.0689501564927192E-2</v>
      </c>
      <c r="CH95" s="210">
        <v>62</v>
      </c>
      <c r="CI95" s="349">
        <f t="shared" ref="CI95:CW95" si="103">IF((CI31-CI27)=0,"",(CI72)/(CI31-CI27))</f>
        <v>3.808865721563591E-2</v>
      </c>
      <c r="CJ95" s="349">
        <f t="shared" si="103"/>
        <v>4.4507838463714353E-2</v>
      </c>
      <c r="CK95" s="349">
        <f t="shared" si="103"/>
        <v>3.6050884027266472E-2</v>
      </c>
      <c r="CL95" s="349">
        <f t="shared" si="103"/>
        <v>3.4397775282107544E-2</v>
      </c>
      <c r="CM95" s="350">
        <f t="shared" si="103"/>
        <v>3.8240533447082586E-2</v>
      </c>
      <c r="CN95" s="349">
        <f t="shared" si="103"/>
        <v>3.366038175622367E-2</v>
      </c>
      <c r="CO95" s="349">
        <f t="shared" si="103"/>
        <v>4.1144618789115267E-2</v>
      </c>
      <c r="CP95" s="349">
        <f t="shared" si="103"/>
        <v>3.4248203663152198E-2</v>
      </c>
      <c r="CQ95" s="349">
        <f t="shared" si="103"/>
        <v>3.3581345514788932E-2</v>
      </c>
      <c r="CR95" s="350">
        <f t="shared" si="103"/>
        <v>3.5660887518983247E-2</v>
      </c>
      <c r="CS95" s="349">
        <f t="shared" si="103"/>
        <v>3.5740874899166018E-2</v>
      </c>
      <c r="CT95" s="349">
        <f t="shared" si="103"/>
        <v>4.2762446861722168E-2</v>
      </c>
      <c r="CU95" s="349">
        <f t="shared" si="103"/>
        <v>3.5127504891474572E-2</v>
      </c>
      <c r="CV95" s="349">
        <f t="shared" si="103"/>
        <v>3.3985228761475611E-2</v>
      </c>
      <c r="CW95" s="350">
        <f t="shared" si="103"/>
        <v>3.6907393222264676E-2</v>
      </c>
    </row>
    <row r="96" spans="1:101" ht="15.75" customHeight="1">
      <c r="A96" s="119" t="s">
        <v>304</v>
      </c>
      <c r="B96" s="210">
        <v>63</v>
      </c>
      <c r="C96" s="351">
        <f t="shared" ref="C96:M96" si="104">IF((C31-C27)=0,"",C87/(C31-C27))</f>
        <v>0.69465573812575765</v>
      </c>
      <c r="D96" s="351">
        <f t="shared" si="104"/>
        <v>0.61440602836545877</v>
      </c>
      <c r="E96" s="351">
        <f t="shared" si="104"/>
        <v>0.50719859274292178</v>
      </c>
      <c r="F96" s="351">
        <f t="shared" si="104"/>
        <v>0.63106928354898528</v>
      </c>
      <c r="G96" s="354">
        <f t="shared" si="104"/>
        <v>0.61753524665623183</v>
      </c>
      <c r="H96" s="352">
        <f t="shared" si="104"/>
        <v>0.11989052551359847</v>
      </c>
      <c r="I96" s="351">
        <f t="shared" si="104"/>
        <v>0.11256906418492224</v>
      </c>
      <c r="J96" s="351">
        <f t="shared" si="104"/>
        <v>9.7022930629463142E-2</v>
      </c>
      <c r="K96" s="351">
        <f t="shared" si="104"/>
        <v>0.12651518978784049</v>
      </c>
      <c r="L96" s="355">
        <f t="shared" si="104"/>
        <v>0.11419479766474724</v>
      </c>
      <c r="M96" s="352">
        <f t="shared" si="104"/>
        <v>0.19274680079098766</v>
      </c>
      <c r="N96" s="210">
        <v>63</v>
      </c>
      <c r="O96" s="351">
        <f t="shared" ref="O96:Y96" si="105">IF((O31-O27)=0,"",O87/(O31-O27))</f>
        <v>0.29049859880785323</v>
      </c>
      <c r="P96" s="351">
        <f t="shared" si="105"/>
        <v>0.2658146302196629</v>
      </c>
      <c r="Q96" s="351">
        <f t="shared" si="105"/>
        <v>0.22912448749454747</v>
      </c>
      <c r="R96" s="351">
        <f t="shared" si="105"/>
        <v>0.29404277929643036</v>
      </c>
      <c r="S96" s="354">
        <f t="shared" si="105"/>
        <v>0.27015923335233233</v>
      </c>
      <c r="T96" s="352">
        <f t="shared" si="105"/>
        <v>0.12324899629664444</v>
      </c>
      <c r="U96" s="351">
        <f t="shared" si="105"/>
        <v>0.11357015554410094</v>
      </c>
      <c r="V96" s="351">
        <f t="shared" si="105"/>
        <v>9.9533693320797006E-2</v>
      </c>
      <c r="W96" s="351">
        <f t="shared" si="105"/>
        <v>0.13059664924582196</v>
      </c>
      <c r="X96" s="355">
        <f t="shared" si="105"/>
        <v>0.11667005533304847</v>
      </c>
      <c r="Y96" s="352">
        <f t="shared" si="105"/>
        <v>0.1629633206475545</v>
      </c>
      <c r="Z96" s="210">
        <v>63</v>
      </c>
      <c r="AA96" s="351">
        <f t="shared" ref="AA96:AK96" si="106">IF((AA31-AA27)=0,"",AA87/(AA31-AA27))</f>
        <v>0.1728577264134519</v>
      </c>
      <c r="AB96" s="351">
        <f t="shared" si="106"/>
        <v>0.15811833004342582</v>
      </c>
      <c r="AC96" s="351">
        <f t="shared" si="106"/>
        <v>0.13638241993397382</v>
      </c>
      <c r="AD96" s="351">
        <f t="shared" si="106"/>
        <v>0.17466753881651492</v>
      </c>
      <c r="AE96" s="354">
        <f t="shared" si="106"/>
        <v>0.1607021183797451</v>
      </c>
      <c r="AF96" s="352">
        <f t="shared" si="106"/>
        <v>0.10373266905715575</v>
      </c>
      <c r="AG96" s="351">
        <f t="shared" si="106"/>
        <v>9.5887919376513753E-2</v>
      </c>
      <c r="AH96" s="351">
        <f t="shared" si="106"/>
        <v>8.3215808418790796E-2</v>
      </c>
      <c r="AI96" s="351">
        <f t="shared" si="106"/>
        <v>0.10982685917913086</v>
      </c>
      <c r="AJ96" s="355">
        <f t="shared" si="106"/>
        <v>9.8135903565427521E-2</v>
      </c>
      <c r="AK96" s="352">
        <f t="shared" si="106"/>
        <v>0.12185727176832731</v>
      </c>
      <c r="AL96" s="210">
        <v>63</v>
      </c>
      <c r="AM96" s="351">
        <f t="shared" ref="AM96:AW96" si="107">IF((AM31-AM27)=0,"",AM87/(AM31-AM27))</f>
        <v>8.2283744844725004E-2</v>
      </c>
      <c r="AN96" s="351">
        <f t="shared" si="107"/>
        <v>7.5370201944484655E-2</v>
      </c>
      <c r="AO96" s="351">
        <f t="shared" si="107"/>
        <v>6.4946880362664314E-2</v>
      </c>
      <c r="AP96" s="351">
        <f t="shared" si="107"/>
        <v>8.3321735728404719E-2</v>
      </c>
      <c r="AQ96" s="354">
        <f t="shared" si="107"/>
        <v>7.647462211804322E-2</v>
      </c>
      <c r="AR96" s="352">
        <f t="shared" si="107"/>
        <v>8.6938965149494868E-2</v>
      </c>
      <c r="AS96" s="351">
        <f t="shared" si="107"/>
        <v>8.1133175121433324E-2</v>
      </c>
      <c r="AT96" s="351">
        <f t="shared" si="107"/>
        <v>7.0695173874407671E-2</v>
      </c>
      <c r="AU96" s="351">
        <f t="shared" si="107"/>
        <v>9.1612377640265308E-2</v>
      </c>
      <c r="AV96" s="355">
        <f t="shared" si="107"/>
        <v>8.2614498469174333E-2</v>
      </c>
      <c r="AW96" s="352">
        <f t="shared" si="107"/>
        <v>7.942607927659133E-2</v>
      </c>
      <c r="AX96" s="210">
        <v>63</v>
      </c>
      <c r="AY96" s="351">
        <f t="shared" ref="AY96:BI96" si="108">IF((AY31-AY27)=0,"",AY87/(AY31-AY27))</f>
        <v>2.7464436189082467E-2</v>
      </c>
      <c r="AZ96" s="351">
        <f t="shared" si="108"/>
        <v>2.5180670553750114E-2</v>
      </c>
      <c r="BA96" s="351">
        <f t="shared" si="108"/>
        <v>2.17057375646766E-2</v>
      </c>
      <c r="BB96" s="351">
        <f t="shared" si="108"/>
        <v>2.7854000805051338E-2</v>
      </c>
      <c r="BC96" s="354">
        <f t="shared" si="108"/>
        <v>2.5525291187520244E-2</v>
      </c>
      <c r="BD96" s="352">
        <f t="shared" si="108"/>
        <v>5.9497006532180742E-2</v>
      </c>
      <c r="BE96" s="351">
        <f t="shared" si="108"/>
        <v>5.4045232139731864E-2</v>
      </c>
      <c r="BF96" s="351">
        <f t="shared" si="108"/>
        <v>4.6622046795467449E-2</v>
      </c>
      <c r="BG96" s="351">
        <f t="shared" si="108"/>
        <v>6.1413643079213834E-2</v>
      </c>
      <c r="BH96" s="355">
        <f t="shared" si="108"/>
        <v>5.5290177575228666E-2</v>
      </c>
      <c r="BI96" s="352">
        <f t="shared" si="108"/>
        <v>3.4926429408225802E-2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2.057120321336188E-2</v>
      </c>
      <c r="BX96" s="351">
        <f t="shared" si="110"/>
        <v>1.8963330109835645E-2</v>
      </c>
      <c r="BY96" s="351">
        <f t="shared" si="110"/>
        <v>1.6387767198772607E-2</v>
      </c>
      <c r="BZ96" s="351">
        <f t="shared" si="110"/>
        <v>2.1117566602136047E-2</v>
      </c>
      <c r="CA96" s="354">
        <f t="shared" si="110"/>
        <v>1.9258562704424869E-2</v>
      </c>
      <c r="CB96" s="352">
        <f t="shared" si="110"/>
        <v>4.7809218144301509E-2</v>
      </c>
      <c r="CC96" s="351">
        <f t="shared" si="110"/>
        <v>4.4283755469270859E-2</v>
      </c>
      <c r="CD96" s="351">
        <f t="shared" si="110"/>
        <v>3.5884483045543814E-2</v>
      </c>
      <c r="CE96" s="351">
        <f t="shared" si="110"/>
        <v>4.7462420999680482E-2</v>
      </c>
      <c r="CF96" s="355">
        <f t="shared" si="110"/>
        <v>4.3770094507152302E-2</v>
      </c>
      <c r="CG96" s="352">
        <f t="shared" si="110"/>
        <v>2.6748122106265062E-2</v>
      </c>
      <c r="CH96" s="210">
        <v>63</v>
      </c>
      <c r="CI96" s="355">
        <f t="shared" ref="CI96:CW96" si="111">IF((CI31-CI27)=0,"",CI87/(CI31-CI27))</f>
        <v>0.10764798570581538</v>
      </c>
      <c r="CJ96" s="355">
        <f t="shared" si="111"/>
        <v>9.4878324040765072E-2</v>
      </c>
      <c r="CK96" s="355">
        <f t="shared" si="111"/>
        <v>7.9735176015640993E-2</v>
      </c>
      <c r="CL96" s="355">
        <f t="shared" si="111"/>
        <v>0.10020008316528972</v>
      </c>
      <c r="CM96" s="379">
        <f t="shared" si="111"/>
        <v>9.5601997657808788E-2</v>
      </c>
      <c r="CN96" s="355">
        <f t="shared" ref="CN96:CQ96" si="112">IF((CN31-CN27)=0,"",CN87/(CN31-CN27))</f>
        <v>9.5392530449436866E-2</v>
      </c>
      <c r="CO96" s="355">
        <f t="shared" si="112"/>
        <v>8.7944055614706862E-2</v>
      </c>
      <c r="CP96" s="355">
        <f t="shared" si="112"/>
        <v>7.5928982466043765E-2</v>
      </c>
      <c r="CQ96" s="355">
        <f t="shared" si="112"/>
        <v>9.8095930720936489E-2</v>
      </c>
      <c r="CR96" s="379">
        <f t="shared" si="111"/>
        <v>8.9389272866501113E-2</v>
      </c>
      <c r="CS96" s="355">
        <f t="shared" ref="CS96:CV96" si="113">IF((CS31-CS27)=0,"",CS87/(CS31-CS27))</f>
        <v>0.10115039055959282</v>
      </c>
      <c r="CT96" s="355">
        <f t="shared" si="113"/>
        <v>9.1279684924738758E-2</v>
      </c>
      <c r="CU96" s="355">
        <f t="shared" si="113"/>
        <v>7.7785546019970273E-2</v>
      </c>
      <c r="CV96" s="355">
        <f t="shared" si="113"/>
        <v>9.9136843184895504E-2</v>
      </c>
      <c r="CW96" s="379">
        <f t="shared" si="111"/>
        <v>9.239131155751977E-2</v>
      </c>
    </row>
    <row r="98" spans="7:7">
      <c r="G98" s="289"/>
    </row>
    <row r="99" spans="7:7">
      <c r="G99" s="289"/>
    </row>
  </sheetData>
  <sheetProtection formatColumns="0"/>
  <mergeCells count="18">
    <mergeCell ref="B10:B12"/>
    <mergeCell ref="N10:N12"/>
    <mergeCell ref="Z10:Z12"/>
    <mergeCell ref="AK11:AK12"/>
    <mergeCell ref="AL10:AL12"/>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CL62" zoomScaleNormal="100" workbookViewId="0">
      <selection activeCell="CO87" sqref="CO87"/>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45957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7473</v>
      </c>
      <c r="D13" s="540">
        <f>INDEX('Schedule 1_Enrollment'!$D$11:$J$31,MATCH(D12,'Schedule 1_Enrollment'!$B$10:$B$28,0)+MATCH($A$8,'Schedule 1_Enrollment'!$C$11:$C$13,0)-1,MATCH(C10,'Schedule 1_Enrollment'!$D$10:$J$10,0))</f>
        <v>5903</v>
      </c>
      <c r="E13" s="540">
        <f>INDEX('Schedule 1_Enrollment'!$D$11:$J$31,MATCH(E12,'Schedule 1_Enrollment'!$B$10:$B$28,0)+MATCH($A$8,'Schedule 1_Enrollment'!$C$11:$C$13,0)-1,MATCH(C10,'Schedule 1_Enrollment'!$D$10:$J$10,0))</f>
        <v>5161</v>
      </c>
      <c r="F13" s="540">
        <f>INDEX('Schedule 1_Enrollment'!$D$11:$J$31,MATCH(F12,'Schedule 1_Enrollment'!$B$10:$B$28,0)+MATCH($A$8,'Schedule 1_Enrollment'!$C$11:$C$13,0)-1,MATCH(C10,'Schedule 1_Enrollment'!$D$10:$J$10,0))</f>
        <v>4587</v>
      </c>
      <c r="G13" s="543">
        <f>SUM(C13:F13)</f>
        <v>23124</v>
      </c>
      <c r="H13" s="542">
        <f>INDEX('Schedule 1_Enrollment'!$D$11:$J$31,MATCH(H12,'Schedule 1_Enrollment'!$B$10:$B$28,0)+MATCH($A$8,'Schedule 1_Enrollment'!$C$11:$C$13,0)-1,MATCH(C10,'Schedule 1_Enrollment'!$D$10:$J$10,0))</f>
        <v>7473</v>
      </c>
      <c r="I13" s="540">
        <f>INDEX('Schedule 1_Enrollment'!$D$11:$J$31,MATCH(I12,'Schedule 1_Enrollment'!$B$10:$B$28,0)+MATCH($A$8,'Schedule 1_Enrollment'!$C$11:$C$13,0)-1,MATCH(C10,'Schedule 1_Enrollment'!$D$10:$J$10,0))</f>
        <v>5903</v>
      </c>
      <c r="J13" s="540">
        <f>INDEX('Schedule 1_Enrollment'!$D$11:$J$31,MATCH(J12,'Schedule 1_Enrollment'!$B$10:$B$28,0)+MATCH($A$8,'Schedule 1_Enrollment'!$C$11:$C$13,0)-1,MATCH(C10,'Schedule 1_Enrollment'!$D$10:$J$10,0))</f>
        <v>5161</v>
      </c>
      <c r="K13" s="540">
        <f>INDEX('Schedule 1_Enrollment'!$D$11:$J$31,MATCH(K12,'Schedule 1_Enrollment'!$B$10:$B$28,0)+MATCH($A$8,'Schedule 1_Enrollment'!$C$11:$C$13,0)-1,MATCH(C10,'Schedule 1_Enrollment'!$D$10:$J$10,0))</f>
        <v>4587</v>
      </c>
      <c r="L13" s="543">
        <f>SUM(H13:K13)</f>
        <v>23124</v>
      </c>
      <c r="M13" s="540">
        <f>L13</f>
        <v>23124</v>
      </c>
      <c r="N13" s="124"/>
      <c r="O13" s="540">
        <f>INDEX('Schedule 1_Enrollment'!$D$11:$J$31,MATCH(O12,'Schedule 1_Enrollment'!$B$10:$B$28,0)+MATCH($A$8,'Schedule 1_Enrollment'!$C$11:$C$13,0)-1,MATCH(O10,'Schedule 1_Enrollment'!$D$10:$J$10,0))</f>
        <v>8767</v>
      </c>
      <c r="P13" s="540">
        <f>INDEX('Schedule 1_Enrollment'!$D$11:$J$31,MATCH(P12,'Schedule 1_Enrollment'!$B$10:$B$28,0)+MATCH($A$8,'Schedule 1_Enrollment'!$C$11:$C$13,0)-1,MATCH(O10,'Schedule 1_Enrollment'!$D$10:$J$10,0))</f>
        <v>8111</v>
      </c>
      <c r="Q13" s="540">
        <f>INDEX('Schedule 1_Enrollment'!$D$11:$J$31,MATCH(Q12,'Schedule 1_Enrollment'!$B$10:$B$28,0)+MATCH($A$8,'Schedule 1_Enrollment'!$C$11:$C$13,0)-1,MATCH(O10,'Schedule 1_Enrollment'!$D$10:$J$10,0))</f>
        <v>7633</v>
      </c>
      <c r="R13" s="540">
        <f>INDEX('Schedule 1_Enrollment'!$D$11:$J$31,MATCH(R12,'Schedule 1_Enrollment'!$B$10:$B$28,0)+MATCH($A$8,'Schedule 1_Enrollment'!$C$11:$C$13,0)-1,MATCH(O10,'Schedule 1_Enrollment'!$D$10:$J$10,0))</f>
        <v>7193</v>
      </c>
      <c r="S13" s="543">
        <f>SUM(O13:R13)</f>
        <v>31704</v>
      </c>
      <c r="T13" s="542">
        <f>INDEX('Schedule 1_Enrollment'!$D$11:$J$31,MATCH(T12,'Schedule 1_Enrollment'!$B$10:$B$28,0)+MATCH($A$8,'Schedule 1_Enrollment'!$C$11:$C$13,0)-1,MATCH(O10,'Schedule 1_Enrollment'!$D$10:$J$10,0))</f>
        <v>8767</v>
      </c>
      <c r="U13" s="540">
        <f>INDEX('Schedule 1_Enrollment'!$D$11:$J$31,MATCH(U12,'Schedule 1_Enrollment'!$B$10:$B$28,0)+MATCH($A$8,'Schedule 1_Enrollment'!$C$11:$C$13,0)-1,MATCH(O10,'Schedule 1_Enrollment'!$D$10:$J$10,0))</f>
        <v>8111</v>
      </c>
      <c r="V13" s="540">
        <f>INDEX('Schedule 1_Enrollment'!$D$11:$J$31,MATCH(V12,'Schedule 1_Enrollment'!$B$10:$B$28,0)+MATCH($A$8,'Schedule 1_Enrollment'!$C$11:$C$13,0)-1,MATCH(O10,'Schedule 1_Enrollment'!$D$10:$J$10,0))</f>
        <v>7633</v>
      </c>
      <c r="W13" s="540">
        <f>INDEX('Schedule 1_Enrollment'!$D$11:$J$31,MATCH(W12,'Schedule 1_Enrollment'!$B$10:$B$28,0)+MATCH($A$8,'Schedule 1_Enrollment'!$C$11:$C$13,0)-1,MATCH(O10,'Schedule 1_Enrollment'!$D$10:$J$10,0))</f>
        <v>7193</v>
      </c>
      <c r="X13" s="543">
        <f>SUM(T13:W13)</f>
        <v>31704</v>
      </c>
      <c r="Y13" s="540">
        <f>X13</f>
        <v>31704</v>
      </c>
      <c r="Z13" s="124"/>
      <c r="AA13" s="540">
        <f>INDEX('Schedule 1_Enrollment'!$D$11:$J$31,MATCH(AA12,'Schedule 1_Enrollment'!$B$10:$B$28,0)+MATCH($A$8,'Schedule 1_Enrollment'!$C$11:$C$13,0)-1,MATCH(AA10,'Schedule 1_Enrollment'!$D$10:$J$10,0))</f>
        <v>1218</v>
      </c>
      <c r="AB13" s="540">
        <f>INDEX('Schedule 1_Enrollment'!$D$11:$J$31,MATCH(AB12,'Schedule 1_Enrollment'!$B$10:$B$28,0)+MATCH($A$8,'Schedule 1_Enrollment'!$C$11:$C$13,0)-1,MATCH(AA10,'Schedule 1_Enrollment'!$D$10:$J$10,0))</f>
        <v>1113</v>
      </c>
      <c r="AC13" s="540">
        <f>INDEX('Schedule 1_Enrollment'!$D$11:$J$31,MATCH(AC12,'Schedule 1_Enrollment'!$B$10:$B$28,0)+MATCH($A$8,'Schedule 1_Enrollment'!$C$11:$C$13,0)-1,MATCH(AA10,'Schedule 1_Enrollment'!$D$10:$J$10,0))</f>
        <v>1108</v>
      </c>
      <c r="AD13" s="540">
        <f>INDEX('Schedule 1_Enrollment'!$D$11:$J$31,MATCH(AD12,'Schedule 1_Enrollment'!$B$10:$B$28,0)+MATCH($A$8,'Schedule 1_Enrollment'!$C$11:$C$13,0)-1,MATCH(AA10,'Schedule 1_Enrollment'!$D$10:$J$10,0))</f>
        <v>1061</v>
      </c>
      <c r="AE13" s="543">
        <f>SUM(AA13:AD13)</f>
        <v>4500</v>
      </c>
      <c r="AF13" s="542">
        <f>INDEX('Schedule 1_Enrollment'!$D$11:$J$31,MATCH(AF12,'Schedule 1_Enrollment'!$B$10:$B$28,0)+MATCH($A$8,'Schedule 1_Enrollment'!$C$11:$C$13,0)-1,MATCH(AA10,'Schedule 1_Enrollment'!$D$10:$J$10,0))</f>
        <v>1218</v>
      </c>
      <c r="AG13" s="540">
        <f>INDEX('Schedule 1_Enrollment'!$D$11:$J$31,MATCH(AG12,'Schedule 1_Enrollment'!$B$10:$B$28,0)+MATCH($A$8,'Schedule 1_Enrollment'!$C$11:$C$13,0)-1,MATCH(AA10,'Schedule 1_Enrollment'!$D$10:$J$10,0))</f>
        <v>1113</v>
      </c>
      <c r="AH13" s="540">
        <f>INDEX('Schedule 1_Enrollment'!$D$11:$J$31,MATCH(AH12,'Schedule 1_Enrollment'!$B$10:$B$28,0)+MATCH($A$8,'Schedule 1_Enrollment'!$C$11:$C$13,0)-1,MATCH(AA10,'Schedule 1_Enrollment'!$D$10:$J$10,0))</f>
        <v>1108</v>
      </c>
      <c r="AI13" s="540">
        <f>INDEX('Schedule 1_Enrollment'!$D$11:$J$31,MATCH(AI12,'Schedule 1_Enrollment'!$B$10:$B$28,0)+MATCH($A$8,'Schedule 1_Enrollment'!$C$11:$C$13,0)-1,MATCH(AA10,'Schedule 1_Enrollment'!$D$10:$J$10,0))</f>
        <v>1061</v>
      </c>
      <c r="AJ13" s="543">
        <f>SUM(AF13:AI13)</f>
        <v>4500</v>
      </c>
      <c r="AK13" s="540">
        <f>AJ13</f>
        <v>4500</v>
      </c>
      <c r="AL13" s="124"/>
      <c r="AM13" s="540">
        <f>INDEX('Schedule 1_Enrollment'!$D$11:$J$31,MATCH(AM12,'Schedule 1_Enrollment'!$B$10:$B$28,0)+MATCH($A$8,'Schedule 1_Enrollment'!$C$11:$C$13,0)-1,MATCH(AM10,'Schedule 1_Enrollment'!$D$10:$J$10,0))</f>
        <v>27904</v>
      </c>
      <c r="AN13" s="540">
        <f>INDEX('Schedule 1_Enrollment'!$D$11:$J$31,MATCH(AN12,'Schedule 1_Enrollment'!$B$10:$B$28,0)+MATCH($A$8,'Schedule 1_Enrollment'!$C$11:$C$13,0)-1,MATCH(AM10,'Schedule 1_Enrollment'!$D$10:$J$10,0))</f>
        <v>28226</v>
      </c>
      <c r="AO13" s="540">
        <f>INDEX('Schedule 1_Enrollment'!$D$11:$J$31,MATCH(AO12,'Schedule 1_Enrollment'!$B$10:$B$28,0)+MATCH($A$8,'Schedule 1_Enrollment'!$C$11:$C$13,0)-1,MATCH(AM10,'Schedule 1_Enrollment'!$D$10:$J$10,0))</f>
        <v>28864</v>
      </c>
      <c r="AP13" s="540">
        <f>INDEX('Schedule 1_Enrollment'!$D$11:$J$31,MATCH(AP12,'Schedule 1_Enrollment'!$B$10:$B$28,0)+MATCH($A$8,'Schedule 1_Enrollment'!$C$11:$C$13,0)-1,MATCH(AM10,'Schedule 1_Enrollment'!$D$10:$J$10,0))</f>
        <v>29433</v>
      </c>
      <c r="AQ13" s="543">
        <f>SUM(AM13:AP13)</f>
        <v>114427</v>
      </c>
      <c r="AR13" s="542">
        <f>INDEX('Schedule 1_Enrollment'!$D$11:$J$31,MATCH(AR12,'Schedule 1_Enrollment'!$B$10:$B$28,0)+MATCH($A$8,'Schedule 1_Enrollment'!$C$11:$C$13,0)-1,MATCH(AM10,'Schedule 1_Enrollment'!$D$10:$J$10,0))</f>
        <v>27904</v>
      </c>
      <c r="AS13" s="540">
        <f>INDEX('Schedule 1_Enrollment'!$D$11:$J$31,MATCH(AS12,'Schedule 1_Enrollment'!$B$10:$B$28,0)+MATCH($A$8,'Schedule 1_Enrollment'!$C$11:$C$13,0)-1,MATCH(AM10,'Schedule 1_Enrollment'!$D$10:$J$10,0))</f>
        <v>28226</v>
      </c>
      <c r="AT13" s="540">
        <f>INDEX('Schedule 1_Enrollment'!$D$11:$J$31,MATCH(AT12,'Schedule 1_Enrollment'!$B$10:$B$28,0)+MATCH($A$8,'Schedule 1_Enrollment'!$C$11:$C$13,0)-1,MATCH(AM10,'Schedule 1_Enrollment'!$D$10:$J$10,0))</f>
        <v>28864</v>
      </c>
      <c r="AU13" s="540">
        <f>INDEX('Schedule 1_Enrollment'!$D$11:$J$31,MATCH(AU12,'Schedule 1_Enrollment'!$B$10:$B$28,0)+MATCH($A$8,'Schedule 1_Enrollment'!$C$11:$C$13,0)-1,MATCH(AM10,'Schedule 1_Enrollment'!$D$10:$J$10,0))</f>
        <v>29433</v>
      </c>
      <c r="AV13" s="543">
        <f>SUM(AR13:AU13)</f>
        <v>114427</v>
      </c>
      <c r="AW13" s="540">
        <f>AV13</f>
        <v>114427</v>
      </c>
      <c r="AX13" s="124"/>
      <c r="AY13" s="540">
        <f>INDEX('Schedule 1_Enrollment'!$D$11:$J$31,MATCH(AY12,'Schedule 1_Enrollment'!$B$10:$B$28,0)+MATCH($A$8,'Schedule 1_Enrollment'!$C$11:$C$13,0)-1,MATCH(AY10,'Schedule 1_Enrollment'!$D$10:$J$10,0))</f>
        <v>536</v>
      </c>
      <c r="AZ13" s="540">
        <f>INDEX('Schedule 1_Enrollment'!$D$11:$J$31,MATCH(AZ12,'Schedule 1_Enrollment'!$B$10:$B$28,0)+MATCH($A$8,'Schedule 1_Enrollment'!$C$11:$C$13,0)-1,MATCH(AY10,'Schedule 1_Enrollment'!$D$10:$J$10,0))</f>
        <v>559</v>
      </c>
      <c r="BA13" s="540">
        <f>INDEX('Schedule 1_Enrollment'!$D$11:$J$31,MATCH(BA12,'Schedule 1_Enrollment'!$B$10:$B$28,0)+MATCH($A$8,'Schedule 1_Enrollment'!$C$11:$C$13,0)-1,MATCH(AY10,'Schedule 1_Enrollment'!$D$10:$J$10,0))</f>
        <v>562</v>
      </c>
      <c r="BB13" s="540">
        <f>INDEX('Schedule 1_Enrollment'!$D$11:$J$31,MATCH(BB12,'Schedule 1_Enrollment'!$B$10:$B$28,0)+MATCH($A$8,'Schedule 1_Enrollment'!$C$11:$C$13,0)-1,MATCH(AY10,'Schedule 1_Enrollment'!$D$10:$J$10,0))</f>
        <v>564</v>
      </c>
      <c r="BC13" s="543">
        <f>SUM(AY13:BB13)</f>
        <v>2221</v>
      </c>
      <c r="BD13" s="542">
        <f>INDEX('Schedule 1_Enrollment'!$D$11:$J$31,MATCH(BD12,'Schedule 1_Enrollment'!$B$10:$B$28,0)+MATCH($A$8,'Schedule 1_Enrollment'!$C$11:$C$13,0)-1,MATCH(AY10,'Schedule 1_Enrollment'!$D$10:$J$10,0))</f>
        <v>536</v>
      </c>
      <c r="BE13" s="540">
        <f>INDEX('Schedule 1_Enrollment'!$D$11:$J$31,MATCH(BE12,'Schedule 1_Enrollment'!$B$10:$B$28,0)+MATCH($A$8,'Schedule 1_Enrollment'!$C$11:$C$13,0)-1,MATCH(AY10,'Schedule 1_Enrollment'!$D$10:$J$10,0))</f>
        <v>559</v>
      </c>
      <c r="BF13" s="540">
        <f>INDEX('Schedule 1_Enrollment'!$D$11:$J$31,MATCH(BF12,'Schedule 1_Enrollment'!$B$10:$B$28,0)+MATCH($A$8,'Schedule 1_Enrollment'!$C$11:$C$13,0)-1,MATCH(AY10,'Schedule 1_Enrollment'!$D$10:$J$10,0))</f>
        <v>562</v>
      </c>
      <c r="BG13" s="540">
        <f>INDEX('Schedule 1_Enrollment'!$D$11:$J$31,MATCH(BG12,'Schedule 1_Enrollment'!$B$10:$B$28,0)+MATCH($A$8,'Schedule 1_Enrollment'!$C$11:$C$13,0)-1,MATCH(AY10,'Schedule 1_Enrollment'!$D$10:$J$10,0))</f>
        <v>564</v>
      </c>
      <c r="BH13" s="543">
        <f>SUM(BD13:BG13)</f>
        <v>2221</v>
      </c>
      <c r="BI13" s="540">
        <f>BH13</f>
        <v>2221</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532</v>
      </c>
      <c r="BX13" s="540">
        <f>INDEX('Schedule 1_Enrollment'!$D$11:$J$31,MATCH(BX12,'Schedule 1_Enrollment'!$B$10:$B$28,0)+MATCH($A$8,'Schedule 1_Enrollment'!$C$11:$C$13,0)-1,MATCH(BW10,'Schedule 1_Enrollment'!$D$10:$J$10,0))</f>
        <v>530</v>
      </c>
      <c r="BY13" s="540">
        <f>INDEX('Schedule 1_Enrollment'!$D$11:$J$31,MATCH(BY12,'Schedule 1_Enrollment'!$B$10:$B$28,0)+MATCH($A$8,'Schedule 1_Enrollment'!$C$11:$C$13,0)-1,MATCH(BW10,'Schedule 1_Enrollment'!$D$10:$J$10,0))</f>
        <v>521</v>
      </c>
      <c r="BZ13" s="540">
        <f>INDEX('Schedule 1_Enrollment'!$D$11:$J$31,MATCH(BZ12,'Schedule 1_Enrollment'!$B$10:$B$28,0)+MATCH($A$8,'Schedule 1_Enrollment'!$C$11:$C$13,0)-1,MATCH(BW10,'Schedule 1_Enrollment'!$D$10:$J$10,0))</f>
        <v>507</v>
      </c>
      <c r="CA13" s="543">
        <f>SUM(BW13:BZ13)</f>
        <v>2090</v>
      </c>
      <c r="CB13" s="542">
        <f>INDEX('Schedule 1_Enrollment'!$D$11:$J$31,MATCH(CB12,'Schedule 1_Enrollment'!$B$10:$B$28,0)+MATCH($A$8,'Schedule 1_Enrollment'!$C$11:$C$13,0)-1,MATCH(BW10,'Schedule 1_Enrollment'!$D$10:$J$10,0))</f>
        <v>532</v>
      </c>
      <c r="CC13" s="540">
        <f>INDEX('Schedule 1_Enrollment'!$D$11:$J$31,MATCH(CC12,'Schedule 1_Enrollment'!$B$10:$B$28,0)+MATCH($A$8,'Schedule 1_Enrollment'!$C$11:$C$13,0)-1,MATCH(BW10,'Schedule 1_Enrollment'!$D$10:$J$10,0))</f>
        <v>530</v>
      </c>
      <c r="CD13" s="540">
        <f>INDEX('Schedule 1_Enrollment'!$D$11:$J$31,MATCH(CD12,'Schedule 1_Enrollment'!$B$10:$B$28,0)+MATCH($A$8,'Schedule 1_Enrollment'!$C$11:$C$13,0)-1,MATCH(BW10,'Schedule 1_Enrollment'!$D$10:$J$10,0))</f>
        <v>521</v>
      </c>
      <c r="CE13" s="540">
        <f>INDEX('Schedule 1_Enrollment'!$D$11:$J$31,MATCH(CE12,'Schedule 1_Enrollment'!$B$10:$B$28,0)+MATCH($A$8,'Schedule 1_Enrollment'!$C$11:$C$13,0)-1,MATCH(BW10,'Schedule 1_Enrollment'!$D$10:$J$10,0))</f>
        <v>507</v>
      </c>
      <c r="CF13" s="543">
        <f>SUM(CB13:CE13)</f>
        <v>2090</v>
      </c>
      <c r="CG13" s="540">
        <f>CF13</f>
        <v>2090</v>
      </c>
      <c r="CH13" s="124"/>
      <c r="CI13" s="540">
        <f>+C13+O13+AA13+AM13+AY13+BK13+BW13</f>
        <v>46430</v>
      </c>
      <c r="CJ13" s="540">
        <f t="shared" ref="CJ13:CL13" si="0">+D13+P13+AB13+AN13+AZ13+BL13+BX13</f>
        <v>44442</v>
      </c>
      <c r="CK13" s="540">
        <f t="shared" si="0"/>
        <v>43849</v>
      </c>
      <c r="CL13" s="540">
        <f t="shared" si="0"/>
        <v>43345</v>
      </c>
      <c r="CM13" s="541">
        <f>SUM(CI13:CL13)</f>
        <v>178066</v>
      </c>
      <c r="CN13" s="540">
        <f>+H13+T13+AF13+AR13+BD13+BP13+CB13</f>
        <v>46430</v>
      </c>
      <c r="CO13" s="540">
        <f t="shared" ref="CO13:CQ13" si="1">+I13+U13+AG13+AS13+BE13+BQ13+CC13</f>
        <v>44442</v>
      </c>
      <c r="CP13" s="540">
        <f t="shared" si="1"/>
        <v>43849</v>
      </c>
      <c r="CQ13" s="540">
        <f t="shared" si="1"/>
        <v>43345</v>
      </c>
      <c r="CR13" s="541">
        <f>SUM(CN13:CQ13)</f>
        <v>178066</v>
      </c>
      <c r="CS13" s="540">
        <f>CI13</f>
        <v>46430</v>
      </c>
      <c r="CT13" s="540">
        <f t="shared" ref="CT13:CV13" si="2">CJ13</f>
        <v>44442</v>
      </c>
      <c r="CU13" s="540">
        <f t="shared" si="2"/>
        <v>43849</v>
      </c>
      <c r="CV13" s="540">
        <f t="shared" si="2"/>
        <v>43345</v>
      </c>
      <c r="CW13" s="541">
        <f>SUM(CS13:CV13)</f>
        <v>178066</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2394934.8357156757</v>
      </c>
      <c r="D15" s="214">
        <v>1960578.5211600936</v>
      </c>
      <c r="E15" s="214">
        <v>1786805.6028032901</v>
      </c>
      <c r="F15" s="214">
        <v>1652899.9836083481</v>
      </c>
      <c r="G15" s="368">
        <f t="shared" ref="G15:G22" si="3">SUM(C15:F15)</f>
        <v>7795218.943287408</v>
      </c>
      <c r="H15" s="369">
        <v>0</v>
      </c>
      <c r="I15" s="214">
        <v>0</v>
      </c>
      <c r="J15" s="214">
        <v>0</v>
      </c>
      <c r="K15" s="214">
        <v>0</v>
      </c>
      <c r="L15" s="370">
        <f t="shared" ref="L15:L22" si="4">SUM(H15:K15)</f>
        <v>0</v>
      </c>
      <c r="M15" s="371">
        <f t="shared" ref="M15:M22" si="5">SUM(G15,L15)</f>
        <v>7795218.943287408</v>
      </c>
      <c r="N15" s="210">
        <v>1</v>
      </c>
      <c r="O15" s="214">
        <v>6695619.3638504064</v>
      </c>
      <c r="P15" s="214">
        <v>6196576.9378579836</v>
      </c>
      <c r="Q15" s="214">
        <v>5831551.0213885717</v>
      </c>
      <c r="R15" s="214">
        <v>5495386.046249372</v>
      </c>
      <c r="S15" s="368">
        <f t="shared" ref="S15:S22" si="6">SUM(O15:R15)</f>
        <v>24219133.369346332</v>
      </c>
      <c r="T15" s="369">
        <v>0</v>
      </c>
      <c r="U15" s="214">
        <v>0</v>
      </c>
      <c r="V15" s="214">
        <v>0</v>
      </c>
      <c r="W15" s="214">
        <v>0</v>
      </c>
      <c r="X15" s="370">
        <f t="shared" ref="X15:X22" si="7">SUM(T15:W15)</f>
        <v>0</v>
      </c>
      <c r="Y15" s="371">
        <f t="shared" ref="Y15:Y22" si="8">SUM(S15,X15)</f>
        <v>24219133.369346332</v>
      </c>
      <c r="Z15" s="210">
        <v>1</v>
      </c>
      <c r="AA15" s="214">
        <v>1565198.140833634</v>
      </c>
      <c r="AB15" s="214">
        <v>1433426.8527871696</v>
      </c>
      <c r="AC15" s="214">
        <v>1426415.4883673072</v>
      </c>
      <c r="AD15" s="214">
        <v>1367189.0171597698</v>
      </c>
      <c r="AE15" s="368">
        <f t="shared" ref="AE15:AE22" si="9">SUM(AA15:AD15)</f>
        <v>5792229.4991478808</v>
      </c>
      <c r="AF15" s="369">
        <v>0</v>
      </c>
      <c r="AG15" s="214">
        <v>0</v>
      </c>
      <c r="AH15" s="214">
        <v>0</v>
      </c>
      <c r="AI15" s="214">
        <v>0</v>
      </c>
      <c r="AJ15" s="370">
        <f t="shared" ref="AJ15:AJ22" si="10">SUM(AF15:AI15)</f>
        <v>0</v>
      </c>
      <c r="AK15" s="371">
        <f t="shared" ref="AK15:AK22" si="11">SUM(AE15,AJ15)</f>
        <v>5792229.4991478808</v>
      </c>
      <c r="AL15" s="210">
        <v>1</v>
      </c>
      <c r="AM15" s="214">
        <v>77493804.415889338</v>
      </c>
      <c r="AN15" s="214">
        <v>78404257.55325149</v>
      </c>
      <c r="AO15" s="214">
        <v>80185301.901737213</v>
      </c>
      <c r="AP15" s="214">
        <v>81759497.15730606</v>
      </c>
      <c r="AQ15" s="368">
        <f t="shared" ref="AQ15:AQ22" si="12">SUM(AM15:AP15)</f>
        <v>317842861.02818412</v>
      </c>
      <c r="AR15" s="369">
        <v>0</v>
      </c>
      <c r="AS15" s="214">
        <v>0</v>
      </c>
      <c r="AT15" s="214">
        <v>0</v>
      </c>
      <c r="AU15" s="214">
        <v>0</v>
      </c>
      <c r="AV15" s="370">
        <f t="shared" ref="AV15:AV22" si="13">SUM(AR15:AU15)</f>
        <v>0</v>
      </c>
      <c r="AW15" s="371">
        <f t="shared" ref="AW15:AW22" si="14">SUM(AQ15,AV15)</f>
        <v>317842861.02818412</v>
      </c>
      <c r="AX15" s="210">
        <v>1</v>
      </c>
      <c r="AY15" s="214">
        <v>4424632.3799667805</v>
      </c>
      <c r="AZ15" s="214">
        <v>4614545.2690146249</v>
      </c>
      <c r="BA15" s="214">
        <v>4639316.5154121667</v>
      </c>
      <c r="BB15" s="214">
        <v>4655830.6796771977</v>
      </c>
      <c r="BC15" s="368">
        <f t="shared" ref="BC15:BC22" si="15">SUM(AY15:BB15)</f>
        <v>18334324.84407077</v>
      </c>
      <c r="BD15" s="369">
        <v>0</v>
      </c>
      <c r="BE15" s="214">
        <v>0</v>
      </c>
      <c r="BF15" s="214">
        <v>0</v>
      </c>
      <c r="BG15" s="214">
        <v>0</v>
      </c>
      <c r="BH15" s="370">
        <f t="shared" ref="BH15:BH22" si="16">SUM(BD15:BG15)</f>
        <v>0</v>
      </c>
      <c r="BI15" s="371">
        <f t="shared" ref="BI15:BI22" si="17">SUM(BC15,BH15)</f>
        <v>18334324.84407077</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6338642.9365759529</v>
      </c>
      <c r="BX15" s="214">
        <v>6258443.7154816985</v>
      </c>
      <c r="BY15" s="214">
        <v>6150278.3198407134</v>
      </c>
      <c r="BZ15" s="214">
        <v>5969073.6683692504</v>
      </c>
      <c r="CA15" s="368">
        <f t="shared" ref="CA15:CA22" si="21">SUM(BW15:BZ15)</f>
        <v>24716438.640267618</v>
      </c>
      <c r="CB15" s="369">
        <v>0</v>
      </c>
      <c r="CC15" s="214">
        <v>0</v>
      </c>
      <c r="CD15" s="214">
        <v>0</v>
      </c>
      <c r="CE15" s="214">
        <v>0</v>
      </c>
      <c r="CF15" s="370">
        <f t="shared" ref="CF15:CF22" si="22">SUM(CB15:CE15)</f>
        <v>0</v>
      </c>
      <c r="CG15" s="371">
        <f t="shared" ref="CG15:CG22" si="23">SUM(CA15,CF15)</f>
        <v>24716438.640267618</v>
      </c>
      <c r="CH15" s="210">
        <v>1</v>
      </c>
      <c r="CI15" s="370">
        <f>+C15+O15+AA15+AM15+AY15+BK15+BW15</f>
        <v>98912832.07283178</v>
      </c>
      <c r="CJ15" s="370">
        <f t="shared" ref="CJ15:CJ22" si="24">+D15+P15+AB15+AN15+AZ15+BL15+BX15</f>
        <v>98867828.849553064</v>
      </c>
      <c r="CK15" s="370">
        <f t="shared" ref="CK15:CK22" si="25">+E15+Q15+AC15+AO15+BA15+BM15+BY15</f>
        <v>100019668.84954926</v>
      </c>
      <c r="CL15" s="370">
        <f t="shared" ref="CL15:CL22" si="26">+F15+R15+AD15+AP15+BB15+BN15+BZ15</f>
        <v>100899876.55237</v>
      </c>
      <c r="CM15" s="372">
        <f>SUM(CI15:CL15)</f>
        <v>398700206.32430416</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98912832.07283178</v>
      </c>
      <c r="CT15" s="370">
        <f t="shared" ref="CT15:CT22" si="30">CJ15+CO15</f>
        <v>98867828.849553064</v>
      </c>
      <c r="CU15" s="370">
        <f t="shared" ref="CU15:CU22" si="31">CK15+CP15</f>
        <v>100019668.84954926</v>
      </c>
      <c r="CV15" s="370">
        <f t="shared" ref="CV15:CV22" si="32">CL15+CQ15</f>
        <v>100899876.55237</v>
      </c>
      <c r="CW15" s="372">
        <f>SUM(CS15:CV15)</f>
        <v>398700206.32430416</v>
      </c>
      <c r="CX15" s="289"/>
      <c r="CY15" s="289"/>
      <c r="CZ15" s="289"/>
      <c r="DA15" s="289"/>
      <c r="DB15" s="289"/>
    </row>
    <row r="16" spans="1:137" ht="15.75" customHeight="1">
      <c r="A16" s="79" t="s">
        <v>1381</v>
      </c>
      <c r="B16" s="210"/>
      <c r="C16" s="214">
        <v>0</v>
      </c>
      <c r="D16" s="214">
        <v>0</v>
      </c>
      <c r="E16" s="214">
        <v>0</v>
      </c>
      <c r="F16" s="214">
        <v>0</v>
      </c>
      <c r="G16" s="368">
        <f t="shared" si="3"/>
        <v>0</v>
      </c>
      <c r="H16" s="373">
        <v>8953824.9817768633</v>
      </c>
      <c r="I16" s="212">
        <v>6682272.6843084684</v>
      </c>
      <c r="J16" s="212">
        <v>5870584.5851728711</v>
      </c>
      <c r="K16" s="212">
        <v>5058517.7683660891</v>
      </c>
      <c r="L16" s="370">
        <f t="shared" si="4"/>
        <v>26565200.019624293</v>
      </c>
      <c r="M16" s="371">
        <f t="shared" si="5"/>
        <v>26565200.019624293</v>
      </c>
      <c r="N16" s="210"/>
      <c r="O16" s="214">
        <v>0</v>
      </c>
      <c r="P16" s="214">
        <v>0</v>
      </c>
      <c r="Q16" s="214">
        <v>0</v>
      </c>
      <c r="R16" s="214">
        <v>0</v>
      </c>
      <c r="S16" s="368">
        <f t="shared" si="6"/>
        <v>0</v>
      </c>
      <c r="T16" s="373">
        <v>9897773.0471309815</v>
      </c>
      <c r="U16" s="212">
        <v>9024318.1487413812</v>
      </c>
      <c r="V16" s="212">
        <v>8329798.3428771459</v>
      </c>
      <c r="W16" s="212">
        <v>7566439.2578875739</v>
      </c>
      <c r="X16" s="370">
        <f t="shared" si="7"/>
        <v>34818328.796637081</v>
      </c>
      <c r="Y16" s="371">
        <f t="shared" si="8"/>
        <v>34818328.796637081</v>
      </c>
      <c r="Z16" s="210"/>
      <c r="AA16" s="214">
        <v>0</v>
      </c>
      <c r="AB16" s="214">
        <v>0</v>
      </c>
      <c r="AC16" s="214">
        <v>0</v>
      </c>
      <c r="AD16" s="214">
        <v>0</v>
      </c>
      <c r="AE16" s="368">
        <f t="shared" si="9"/>
        <v>0</v>
      </c>
      <c r="AF16" s="373">
        <v>1867524.720936456</v>
      </c>
      <c r="AG16" s="212">
        <v>1665202.4618640353</v>
      </c>
      <c r="AH16" s="212">
        <v>1667563.6291271087</v>
      </c>
      <c r="AI16" s="212">
        <v>1520086.4620340534</v>
      </c>
      <c r="AJ16" s="370">
        <f t="shared" si="10"/>
        <v>6720377.273961653</v>
      </c>
      <c r="AK16" s="371">
        <f t="shared" si="11"/>
        <v>6720377.273961653</v>
      </c>
      <c r="AL16" s="210"/>
      <c r="AM16" s="214">
        <v>0</v>
      </c>
      <c r="AN16" s="214">
        <v>0</v>
      </c>
      <c r="AO16" s="214">
        <v>0</v>
      </c>
      <c r="AP16" s="214">
        <v>0</v>
      </c>
      <c r="AQ16" s="368">
        <f t="shared" si="12"/>
        <v>0</v>
      </c>
      <c r="AR16" s="373">
        <v>53289128.193404324</v>
      </c>
      <c r="AS16" s="212">
        <v>52573791.938064002</v>
      </c>
      <c r="AT16" s="212">
        <v>52987149.363271147</v>
      </c>
      <c r="AU16" s="212">
        <v>53326144.099548586</v>
      </c>
      <c r="AV16" s="370">
        <f t="shared" si="13"/>
        <v>212176213.59428805</v>
      </c>
      <c r="AW16" s="371">
        <f t="shared" si="14"/>
        <v>212176213.59428805</v>
      </c>
      <c r="AX16" s="210"/>
      <c r="AY16" s="214">
        <v>0</v>
      </c>
      <c r="AZ16" s="214">
        <v>0</v>
      </c>
      <c r="BA16" s="214">
        <v>0</v>
      </c>
      <c r="BB16" s="214">
        <v>0</v>
      </c>
      <c r="BC16" s="368">
        <f t="shared" si="15"/>
        <v>0</v>
      </c>
      <c r="BD16" s="373">
        <v>1682731.8553431749</v>
      </c>
      <c r="BE16" s="212">
        <v>1762150.1465391887</v>
      </c>
      <c r="BF16" s="212">
        <v>1777970.3044324582</v>
      </c>
      <c r="BG16" s="212">
        <v>1747267.9471896095</v>
      </c>
      <c r="BH16" s="370">
        <f t="shared" si="16"/>
        <v>6970120.2535044318</v>
      </c>
      <c r="BI16" s="371">
        <f t="shared" si="17"/>
        <v>6970120.2535044318</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1964675.2489111302</v>
      </c>
      <c r="CC16" s="212">
        <v>1917580.7657786498</v>
      </c>
      <c r="CD16" s="212">
        <v>2020156.2302948209</v>
      </c>
      <c r="CE16" s="212">
        <v>1927944.4074780517</v>
      </c>
      <c r="CF16" s="370">
        <f t="shared" si="22"/>
        <v>7830356.652462652</v>
      </c>
      <c r="CG16" s="371">
        <f t="shared" si="23"/>
        <v>7830356.652462652</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77655658.047502935</v>
      </c>
      <c r="CO16" s="370">
        <f t="shared" si="27"/>
        <v>73625316.145295709</v>
      </c>
      <c r="CP16" s="370">
        <f t="shared" si="28"/>
        <v>72653222.455175549</v>
      </c>
      <c r="CQ16" s="370">
        <f t="shared" si="29"/>
        <v>71146399.942503959</v>
      </c>
      <c r="CR16" s="372">
        <f t="shared" ref="CR16:CR29" si="36">SUM(CN16:CQ16)</f>
        <v>295080596.59047818</v>
      </c>
      <c r="CS16" s="370">
        <f t="shared" ref="CS16:CS22" si="37">CI16+CN16</f>
        <v>77655658.047502935</v>
      </c>
      <c r="CT16" s="370">
        <f t="shared" si="30"/>
        <v>73625316.145295709</v>
      </c>
      <c r="CU16" s="370">
        <f t="shared" si="31"/>
        <v>72653222.455175549</v>
      </c>
      <c r="CV16" s="370">
        <f t="shared" si="32"/>
        <v>71146399.942503959</v>
      </c>
      <c r="CW16" s="372">
        <f t="shared" ref="CW16:CW29" si="38">SUM(CS16:CV16)</f>
        <v>295080596.59047818</v>
      </c>
      <c r="CX16" s="289"/>
      <c r="CZ16" s="289"/>
      <c r="DB16" s="289"/>
    </row>
    <row r="17" spans="1:135" ht="15.75" customHeight="1">
      <c r="A17" s="79" t="s">
        <v>1382</v>
      </c>
      <c r="B17" s="210"/>
      <c r="C17" s="212">
        <v>0</v>
      </c>
      <c r="D17" s="212">
        <v>0</v>
      </c>
      <c r="E17" s="212">
        <v>0</v>
      </c>
      <c r="F17" s="212">
        <v>0</v>
      </c>
      <c r="G17" s="368">
        <f t="shared" si="3"/>
        <v>0</v>
      </c>
      <c r="H17" s="373">
        <v>751905.19907208183</v>
      </c>
      <c r="I17" s="212">
        <v>575957.67831009987</v>
      </c>
      <c r="J17" s="212">
        <v>500340.61048142001</v>
      </c>
      <c r="K17" s="212">
        <v>444193.15314918658</v>
      </c>
      <c r="L17" s="370">
        <f t="shared" si="4"/>
        <v>2272396.6410127883</v>
      </c>
      <c r="M17" s="371">
        <f t="shared" si="5"/>
        <v>2272396.6410127883</v>
      </c>
      <c r="N17" s="210"/>
      <c r="O17" s="212">
        <v>0</v>
      </c>
      <c r="P17" s="212">
        <v>0</v>
      </c>
      <c r="Q17" s="212">
        <v>0</v>
      </c>
      <c r="R17" s="212">
        <v>0</v>
      </c>
      <c r="S17" s="368">
        <f t="shared" si="6"/>
        <v>0</v>
      </c>
      <c r="T17" s="373">
        <v>965514.93070993642</v>
      </c>
      <c r="U17" s="212">
        <v>883181.27024184458</v>
      </c>
      <c r="V17" s="212">
        <v>822093.06022905465</v>
      </c>
      <c r="W17" s="212">
        <v>758968.82071765466</v>
      </c>
      <c r="X17" s="370">
        <f t="shared" si="7"/>
        <v>3429758.0818984904</v>
      </c>
      <c r="Y17" s="371">
        <f t="shared" si="8"/>
        <v>3429758.0818984904</v>
      </c>
      <c r="Z17" s="210"/>
      <c r="AA17" s="212">
        <v>0</v>
      </c>
      <c r="AB17" s="212">
        <v>0</v>
      </c>
      <c r="AC17" s="212">
        <v>0</v>
      </c>
      <c r="AD17" s="212">
        <v>0</v>
      </c>
      <c r="AE17" s="368">
        <f t="shared" si="9"/>
        <v>0</v>
      </c>
      <c r="AF17" s="373">
        <v>131790.92893675499</v>
      </c>
      <c r="AG17" s="212">
        <v>119180.05934672891</v>
      </c>
      <c r="AH17" s="212">
        <v>117634.07594813091</v>
      </c>
      <c r="AI17" s="212">
        <v>109105.87850598105</v>
      </c>
      <c r="AJ17" s="370">
        <f t="shared" si="10"/>
        <v>477710.94273759588</v>
      </c>
      <c r="AK17" s="371">
        <f t="shared" si="11"/>
        <v>477710.94273759588</v>
      </c>
      <c r="AL17" s="210"/>
      <c r="AM17" s="212">
        <v>0</v>
      </c>
      <c r="AN17" s="212">
        <v>0</v>
      </c>
      <c r="AO17" s="212">
        <v>0</v>
      </c>
      <c r="AP17" s="212">
        <v>0</v>
      </c>
      <c r="AQ17" s="368">
        <f t="shared" si="12"/>
        <v>0</v>
      </c>
      <c r="AR17" s="373">
        <v>3799850.7435434847</v>
      </c>
      <c r="AS17" s="212">
        <v>3828161.6711430782</v>
      </c>
      <c r="AT17" s="212">
        <v>3899582.0831482932</v>
      </c>
      <c r="AU17" s="212">
        <v>3969760.6815892137</v>
      </c>
      <c r="AV17" s="370">
        <f t="shared" si="13"/>
        <v>15497355.17942407</v>
      </c>
      <c r="AW17" s="371">
        <f t="shared" si="14"/>
        <v>15497355.17942407</v>
      </c>
      <c r="AX17" s="210"/>
      <c r="AY17" s="212">
        <v>0</v>
      </c>
      <c r="AZ17" s="212">
        <v>0</v>
      </c>
      <c r="BA17" s="212">
        <v>0</v>
      </c>
      <c r="BB17" s="212">
        <v>0</v>
      </c>
      <c r="BC17" s="368">
        <f t="shared" si="15"/>
        <v>0</v>
      </c>
      <c r="BD17" s="373">
        <v>62125.956772674792</v>
      </c>
      <c r="BE17" s="212">
        <v>64741.427943663526</v>
      </c>
      <c r="BF17" s="212">
        <v>64445.178422606201</v>
      </c>
      <c r="BG17" s="212">
        <v>64797.809670858427</v>
      </c>
      <c r="BH17" s="370">
        <f t="shared" si="16"/>
        <v>256110.37280980294</v>
      </c>
      <c r="BI17" s="371">
        <f t="shared" si="17"/>
        <v>256110.37280980294</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95254.354127658211</v>
      </c>
      <c r="CC17" s="212">
        <v>92146.278350541921</v>
      </c>
      <c r="CD17" s="212">
        <v>91169.412807509842</v>
      </c>
      <c r="CE17" s="212">
        <v>89977.717086810881</v>
      </c>
      <c r="CF17" s="370">
        <f t="shared" si="22"/>
        <v>368547.76237252087</v>
      </c>
      <c r="CG17" s="371">
        <f t="shared" si="23"/>
        <v>368547.76237252087</v>
      </c>
      <c r="CH17" s="210"/>
      <c r="CI17" s="370">
        <f t="shared" si="33"/>
        <v>0</v>
      </c>
      <c r="CJ17" s="370">
        <f t="shared" si="24"/>
        <v>0</v>
      </c>
      <c r="CK17" s="370">
        <f t="shared" si="25"/>
        <v>0</v>
      </c>
      <c r="CL17" s="370">
        <f t="shared" si="26"/>
        <v>0</v>
      </c>
      <c r="CM17" s="372">
        <f t="shared" si="34"/>
        <v>0</v>
      </c>
      <c r="CN17" s="370">
        <f t="shared" si="35"/>
        <v>5806442.1131625911</v>
      </c>
      <c r="CO17" s="370">
        <f t="shared" si="27"/>
        <v>5563368.3853359576</v>
      </c>
      <c r="CP17" s="370">
        <f t="shared" si="28"/>
        <v>5495264.4210370155</v>
      </c>
      <c r="CQ17" s="370">
        <f t="shared" si="29"/>
        <v>5436804.0607197043</v>
      </c>
      <c r="CR17" s="372">
        <f t="shared" si="36"/>
        <v>22301878.980255269</v>
      </c>
      <c r="CS17" s="370">
        <f t="shared" si="37"/>
        <v>5806442.1131625911</v>
      </c>
      <c r="CT17" s="370">
        <f t="shared" si="30"/>
        <v>5563368.3853359576</v>
      </c>
      <c r="CU17" s="370">
        <f t="shared" si="31"/>
        <v>5495264.4210370155</v>
      </c>
      <c r="CV17" s="370">
        <f t="shared" si="32"/>
        <v>5436804.0607197043</v>
      </c>
      <c r="CW17" s="372">
        <f t="shared" si="38"/>
        <v>22301878.980255269</v>
      </c>
      <c r="CZ17" s="289"/>
      <c r="DB17" s="289"/>
    </row>
    <row r="18" spans="1:135" ht="15.75" customHeight="1">
      <c r="A18" s="79" t="s">
        <v>1383</v>
      </c>
      <c r="B18" s="210"/>
      <c r="C18" s="212">
        <v>0</v>
      </c>
      <c r="D18" s="212">
        <v>0</v>
      </c>
      <c r="E18" s="212">
        <v>0</v>
      </c>
      <c r="F18" s="212">
        <v>0</v>
      </c>
      <c r="G18" s="368">
        <f t="shared" si="3"/>
        <v>0</v>
      </c>
      <c r="H18" s="373">
        <v>4703555.0650833212</v>
      </c>
      <c r="I18" s="212">
        <v>3728554.0483723357</v>
      </c>
      <c r="J18" s="212">
        <v>3263576.7718146034</v>
      </c>
      <c r="K18" s="212">
        <v>2901586.6135858521</v>
      </c>
      <c r="L18" s="370">
        <f t="shared" si="4"/>
        <v>14597272.498856112</v>
      </c>
      <c r="M18" s="371">
        <f t="shared" si="5"/>
        <v>14597272.498856112</v>
      </c>
      <c r="N18" s="210"/>
      <c r="O18" s="212">
        <v>0</v>
      </c>
      <c r="P18" s="212">
        <v>0</v>
      </c>
      <c r="Q18" s="212">
        <v>0</v>
      </c>
      <c r="R18" s="212">
        <v>0</v>
      </c>
      <c r="S18" s="368">
        <f t="shared" si="6"/>
        <v>0</v>
      </c>
      <c r="T18" s="373">
        <v>5543035.2342841802</v>
      </c>
      <c r="U18" s="212">
        <v>5128035.107179584</v>
      </c>
      <c r="V18" s="212">
        <v>4825009.0997358374</v>
      </c>
      <c r="W18" s="212">
        <v>4546655.3559461702</v>
      </c>
      <c r="X18" s="370">
        <f t="shared" si="7"/>
        <v>20042734.797145769</v>
      </c>
      <c r="Y18" s="371">
        <f t="shared" si="8"/>
        <v>20042734.797145769</v>
      </c>
      <c r="Z18" s="210"/>
      <c r="AA18" s="212">
        <v>0</v>
      </c>
      <c r="AB18" s="212">
        <v>0</v>
      </c>
      <c r="AC18" s="212">
        <v>0</v>
      </c>
      <c r="AD18" s="212">
        <v>0</v>
      </c>
      <c r="AE18" s="368">
        <f t="shared" si="9"/>
        <v>0</v>
      </c>
      <c r="AF18" s="373">
        <v>769268.52829143452</v>
      </c>
      <c r="AG18" s="212">
        <v>704108.44735885412</v>
      </c>
      <c r="AH18" s="212">
        <v>700945.33663397154</v>
      </c>
      <c r="AI18" s="212">
        <v>671212.09582007583</v>
      </c>
      <c r="AJ18" s="370">
        <f t="shared" si="10"/>
        <v>2845534.4081043359</v>
      </c>
      <c r="AK18" s="371">
        <f t="shared" si="11"/>
        <v>2845534.4081043359</v>
      </c>
      <c r="AL18" s="210"/>
      <c r="AM18" s="212">
        <v>0</v>
      </c>
      <c r="AN18" s="212">
        <v>0</v>
      </c>
      <c r="AO18" s="212">
        <v>0</v>
      </c>
      <c r="AP18" s="212">
        <v>0</v>
      </c>
      <c r="AQ18" s="368">
        <f t="shared" si="12"/>
        <v>0</v>
      </c>
      <c r="AR18" s="373">
        <v>17646241.237855546</v>
      </c>
      <c r="AS18" s="212">
        <v>17851331.686947152</v>
      </c>
      <c r="AT18" s="212">
        <v>18257223.938600708</v>
      </c>
      <c r="AU18" s="212">
        <v>18616171.860223815</v>
      </c>
      <c r="AV18" s="370">
        <f t="shared" si="13"/>
        <v>72370968.723627225</v>
      </c>
      <c r="AW18" s="371">
        <f t="shared" si="14"/>
        <v>72370968.723627225</v>
      </c>
      <c r="AX18" s="210"/>
      <c r="AY18" s="212">
        <v>0</v>
      </c>
      <c r="AZ18" s="212">
        <v>0</v>
      </c>
      <c r="BA18" s="212">
        <v>0</v>
      </c>
      <c r="BB18" s="212">
        <v>0</v>
      </c>
      <c r="BC18" s="368">
        <f t="shared" si="15"/>
        <v>0</v>
      </c>
      <c r="BD18" s="373">
        <v>339085.46970740857</v>
      </c>
      <c r="BE18" s="212">
        <v>353635.77904186817</v>
      </c>
      <c r="BF18" s="212">
        <v>355533.64547679783</v>
      </c>
      <c r="BG18" s="212">
        <v>356798.8897667508</v>
      </c>
      <c r="BH18" s="370">
        <f t="shared" si="16"/>
        <v>1405053.7839928253</v>
      </c>
      <c r="BI18" s="371">
        <f t="shared" si="17"/>
        <v>1405053.7839928253</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335038.57141615456</v>
      </c>
      <c r="CC18" s="212">
        <v>333391.87040261994</v>
      </c>
      <c r="CD18" s="212">
        <v>328330.89324280794</v>
      </c>
      <c r="CE18" s="212">
        <v>320739.42750308983</v>
      </c>
      <c r="CF18" s="370">
        <f t="shared" si="22"/>
        <v>1317500.7625646722</v>
      </c>
      <c r="CG18" s="371">
        <f t="shared" si="23"/>
        <v>1317500.7625646722</v>
      </c>
      <c r="CH18" s="210"/>
      <c r="CI18" s="370">
        <f t="shared" si="33"/>
        <v>0</v>
      </c>
      <c r="CJ18" s="370">
        <f t="shared" si="24"/>
        <v>0</v>
      </c>
      <c r="CK18" s="370">
        <f t="shared" si="25"/>
        <v>0</v>
      </c>
      <c r="CL18" s="370">
        <f t="shared" si="26"/>
        <v>0</v>
      </c>
      <c r="CM18" s="372">
        <f t="shared" si="34"/>
        <v>0</v>
      </c>
      <c r="CN18" s="370">
        <f t="shared" si="35"/>
        <v>29336224.106638044</v>
      </c>
      <c r="CO18" s="370">
        <f t="shared" si="27"/>
        <v>28099056.939302411</v>
      </c>
      <c r="CP18" s="370">
        <f t="shared" si="28"/>
        <v>27730619.685504723</v>
      </c>
      <c r="CQ18" s="370">
        <f t="shared" si="29"/>
        <v>27413164.242845751</v>
      </c>
      <c r="CR18" s="372">
        <f t="shared" si="36"/>
        <v>112579064.97429094</v>
      </c>
      <c r="CS18" s="370">
        <f t="shared" si="37"/>
        <v>29336224.106638044</v>
      </c>
      <c r="CT18" s="370">
        <f t="shared" si="30"/>
        <v>28099056.939302411</v>
      </c>
      <c r="CU18" s="370">
        <f t="shared" si="31"/>
        <v>27730619.685504723</v>
      </c>
      <c r="CV18" s="370">
        <f t="shared" si="32"/>
        <v>27413164.242845751</v>
      </c>
      <c r="CW18" s="372">
        <f t="shared" si="38"/>
        <v>112579064.97429094</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14409285.245932266</v>
      </c>
      <c r="I19" s="213">
        <f t="shared" si="40"/>
        <v>10986784.410990905</v>
      </c>
      <c r="J19" s="213">
        <f t="shared" si="40"/>
        <v>9634501.967468895</v>
      </c>
      <c r="K19" s="213">
        <f t="shared" si="40"/>
        <v>8404297.5351011269</v>
      </c>
      <c r="L19" s="370">
        <f t="shared" si="4"/>
        <v>43434869.159493193</v>
      </c>
      <c r="M19" s="371">
        <f t="shared" si="5"/>
        <v>43434869.159493193</v>
      </c>
      <c r="N19" s="210">
        <v>2</v>
      </c>
      <c r="O19" s="213">
        <f t="shared" ref="O19:R19" si="41">SUM(O16:O18)</f>
        <v>0</v>
      </c>
      <c r="P19" s="213">
        <f t="shared" si="41"/>
        <v>0</v>
      </c>
      <c r="Q19" s="213">
        <f t="shared" si="41"/>
        <v>0</v>
      </c>
      <c r="R19" s="213">
        <f t="shared" si="41"/>
        <v>0</v>
      </c>
      <c r="S19" s="368">
        <f t="shared" si="6"/>
        <v>0</v>
      </c>
      <c r="T19" s="374">
        <f t="shared" ref="T19:W19" si="42">SUM(T16:T18)</f>
        <v>16406323.212125096</v>
      </c>
      <c r="U19" s="213">
        <f t="shared" si="42"/>
        <v>15035534.526162811</v>
      </c>
      <c r="V19" s="213">
        <f t="shared" si="42"/>
        <v>13976900.502842039</v>
      </c>
      <c r="W19" s="213">
        <f t="shared" si="42"/>
        <v>12872063.434551399</v>
      </c>
      <c r="X19" s="370">
        <f t="shared" si="7"/>
        <v>58290821.675681353</v>
      </c>
      <c r="Y19" s="371">
        <f t="shared" si="8"/>
        <v>58290821.675681353</v>
      </c>
      <c r="Z19" s="210">
        <v>2</v>
      </c>
      <c r="AA19" s="213">
        <f t="shared" ref="AA19:AD19" si="43">SUM(AA16:AA18)</f>
        <v>0</v>
      </c>
      <c r="AB19" s="213">
        <f t="shared" si="43"/>
        <v>0</v>
      </c>
      <c r="AC19" s="213">
        <f t="shared" si="43"/>
        <v>0</v>
      </c>
      <c r="AD19" s="213">
        <f t="shared" si="43"/>
        <v>0</v>
      </c>
      <c r="AE19" s="368">
        <f t="shared" si="9"/>
        <v>0</v>
      </c>
      <c r="AF19" s="374">
        <f t="shared" ref="AF19:AI19" si="44">SUM(AF16:AF18)</f>
        <v>2768584.1781646456</v>
      </c>
      <c r="AG19" s="213">
        <f t="shared" si="44"/>
        <v>2488490.9685696186</v>
      </c>
      <c r="AH19" s="213">
        <f t="shared" si="44"/>
        <v>2486143.0417092112</v>
      </c>
      <c r="AI19" s="213">
        <f t="shared" si="44"/>
        <v>2300404.4363601105</v>
      </c>
      <c r="AJ19" s="370">
        <f t="shared" si="10"/>
        <v>10043622.624803584</v>
      </c>
      <c r="AK19" s="371">
        <f t="shared" si="11"/>
        <v>10043622.624803584</v>
      </c>
      <c r="AL19" s="210">
        <v>2</v>
      </c>
      <c r="AM19" s="213">
        <f t="shared" ref="AM19:AP19" si="45">SUM(AM16:AM18)</f>
        <v>0</v>
      </c>
      <c r="AN19" s="213">
        <f t="shared" si="45"/>
        <v>0</v>
      </c>
      <c r="AO19" s="213">
        <f t="shared" si="45"/>
        <v>0</v>
      </c>
      <c r="AP19" s="213">
        <f t="shared" si="45"/>
        <v>0</v>
      </c>
      <c r="AQ19" s="368">
        <f t="shared" si="12"/>
        <v>0</v>
      </c>
      <c r="AR19" s="374">
        <f t="shared" ref="AR19:AU19" si="46">SUM(AR16:AR18)</f>
        <v>74735220.174803346</v>
      </c>
      <c r="AS19" s="213">
        <f t="shared" si="46"/>
        <v>74253285.296154231</v>
      </c>
      <c r="AT19" s="213">
        <f t="shared" si="46"/>
        <v>75143955.385020152</v>
      </c>
      <c r="AU19" s="213">
        <f t="shared" si="46"/>
        <v>75912076.641361624</v>
      </c>
      <c r="AV19" s="370">
        <f t="shared" si="13"/>
        <v>300044537.49733937</v>
      </c>
      <c r="AW19" s="371">
        <f t="shared" si="14"/>
        <v>300044537.49733937</v>
      </c>
      <c r="AX19" s="210">
        <v>2</v>
      </c>
      <c r="AY19" s="213">
        <f t="shared" ref="AY19:BB19" si="47">SUM(AY16:AY18)</f>
        <v>0</v>
      </c>
      <c r="AZ19" s="213">
        <f t="shared" si="47"/>
        <v>0</v>
      </c>
      <c r="BA19" s="213">
        <f t="shared" si="47"/>
        <v>0</v>
      </c>
      <c r="BB19" s="213">
        <f t="shared" si="47"/>
        <v>0</v>
      </c>
      <c r="BC19" s="368">
        <f t="shared" si="15"/>
        <v>0</v>
      </c>
      <c r="BD19" s="374">
        <f t="shared" ref="BD19:BG19" si="48">SUM(BD16:BD18)</f>
        <v>2083943.2818232584</v>
      </c>
      <c r="BE19" s="213">
        <f t="shared" si="48"/>
        <v>2180527.3535247203</v>
      </c>
      <c r="BF19" s="213">
        <f t="shared" si="48"/>
        <v>2197949.1283318624</v>
      </c>
      <c r="BG19" s="213">
        <f t="shared" si="48"/>
        <v>2168864.6466272185</v>
      </c>
      <c r="BH19" s="370">
        <f t="shared" si="16"/>
        <v>8631284.4103070609</v>
      </c>
      <c r="BI19" s="371">
        <f t="shared" si="17"/>
        <v>8631284.4103070609</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2394968.1744549433</v>
      </c>
      <c r="CC19" s="213">
        <f t="shared" si="52"/>
        <v>2343118.9145318116</v>
      </c>
      <c r="CD19" s="213">
        <f t="shared" si="52"/>
        <v>2439656.5363451387</v>
      </c>
      <c r="CE19" s="213">
        <f t="shared" si="52"/>
        <v>2338661.5520679522</v>
      </c>
      <c r="CF19" s="370">
        <f t="shared" si="22"/>
        <v>9516405.1773998458</v>
      </c>
      <c r="CG19" s="371">
        <f t="shared" si="23"/>
        <v>9516405.1773998458</v>
      </c>
      <c r="CH19" s="210">
        <v>2</v>
      </c>
      <c r="CI19" s="370">
        <f t="shared" si="33"/>
        <v>0</v>
      </c>
      <c r="CJ19" s="370">
        <f t="shared" si="24"/>
        <v>0</v>
      </c>
      <c r="CK19" s="370">
        <f t="shared" si="25"/>
        <v>0</v>
      </c>
      <c r="CL19" s="370">
        <f t="shared" si="26"/>
        <v>0</v>
      </c>
      <c r="CM19" s="372">
        <f t="shared" si="34"/>
        <v>0</v>
      </c>
      <c r="CN19" s="370">
        <f t="shared" si="35"/>
        <v>112798324.26730356</v>
      </c>
      <c r="CO19" s="370">
        <f t="shared" si="27"/>
        <v>107287741.46993409</v>
      </c>
      <c r="CP19" s="370">
        <f t="shared" si="28"/>
        <v>105879106.56171729</v>
      </c>
      <c r="CQ19" s="370">
        <f t="shared" si="29"/>
        <v>103996368.24606943</v>
      </c>
      <c r="CR19" s="372">
        <f t="shared" si="36"/>
        <v>429961540.54502434</v>
      </c>
      <c r="CS19" s="370">
        <f t="shared" si="37"/>
        <v>112798324.26730356</v>
      </c>
      <c r="CT19" s="370">
        <f t="shared" si="30"/>
        <v>107287741.46993409</v>
      </c>
      <c r="CU19" s="370">
        <f t="shared" si="31"/>
        <v>105879106.56171729</v>
      </c>
      <c r="CV19" s="370">
        <f t="shared" si="32"/>
        <v>103996368.24606943</v>
      </c>
      <c r="CW19" s="372">
        <f t="shared" si="38"/>
        <v>429961540.54502434</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33"/>
        <v>0</v>
      </c>
      <c r="CJ21" s="370">
        <f t="shared" si="24"/>
        <v>0</v>
      </c>
      <c r="CK21" s="370">
        <f t="shared" si="25"/>
        <v>0</v>
      </c>
      <c r="CL21" s="370">
        <f t="shared" si="26"/>
        <v>0</v>
      </c>
      <c r="CM21" s="372">
        <f t="shared" si="34"/>
        <v>0</v>
      </c>
      <c r="CN21" s="370">
        <f t="shared" si="35"/>
        <v>0</v>
      </c>
      <c r="CO21" s="370">
        <f t="shared" si="27"/>
        <v>0</v>
      </c>
      <c r="CP21" s="370">
        <f t="shared" si="28"/>
        <v>0</v>
      </c>
      <c r="CQ21" s="370">
        <f t="shared" si="29"/>
        <v>0</v>
      </c>
      <c r="CR21" s="372">
        <f t="shared" si="36"/>
        <v>0</v>
      </c>
      <c r="CS21" s="370">
        <f t="shared" si="37"/>
        <v>0</v>
      </c>
      <c r="CT21" s="370">
        <f t="shared" si="30"/>
        <v>0</v>
      </c>
      <c r="CU21" s="370">
        <f t="shared" si="31"/>
        <v>0</v>
      </c>
      <c r="CV21" s="370">
        <f t="shared" si="32"/>
        <v>0</v>
      </c>
      <c r="CW21" s="372">
        <f t="shared" si="38"/>
        <v>0</v>
      </c>
      <c r="CX21" s="289"/>
      <c r="CZ21" s="289"/>
      <c r="DB21" s="289"/>
    </row>
    <row r="22" spans="1:135" ht="15.75" customHeight="1">
      <c r="A22" s="119" t="s">
        <v>202</v>
      </c>
      <c r="B22" s="210">
        <v>5</v>
      </c>
      <c r="C22" s="121">
        <f t="shared" ref="C22:F22" si="53">C15+C19+C20+C21</f>
        <v>2394934.8357156757</v>
      </c>
      <c r="D22" s="121">
        <f t="shared" si="53"/>
        <v>1960578.5211600936</v>
      </c>
      <c r="E22" s="121">
        <f t="shared" si="53"/>
        <v>1786805.6028032901</v>
      </c>
      <c r="F22" s="121">
        <f t="shared" si="53"/>
        <v>1652899.9836083481</v>
      </c>
      <c r="G22" s="368">
        <f t="shared" si="3"/>
        <v>7795218.943287408</v>
      </c>
      <c r="H22" s="199">
        <f t="shared" ref="H22:K22" si="54">H15+H19+H20+H21</f>
        <v>14409285.245932266</v>
      </c>
      <c r="I22" s="121">
        <f t="shared" si="54"/>
        <v>10986784.410990905</v>
      </c>
      <c r="J22" s="121">
        <f t="shared" si="54"/>
        <v>9634501.967468895</v>
      </c>
      <c r="K22" s="121">
        <f t="shared" si="54"/>
        <v>8404297.5351011269</v>
      </c>
      <c r="L22" s="370">
        <f t="shared" si="4"/>
        <v>43434869.159493193</v>
      </c>
      <c r="M22" s="199">
        <f t="shared" si="5"/>
        <v>51230088.102780603</v>
      </c>
      <c r="N22" s="210">
        <v>5</v>
      </c>
      <c r="O22" s="121">
        <f t="shared" ref="O22:R22" si="55">O15+O19+O20+O21</f>
        <v>6695619.3638504064</v>
      </c>
      <c r="P22" s="121">
        <f t="shared" si="55"/>
        <v>6196576.9378579836</v>
      </c>
      <c r="Q22" s="121">
        <f t="shared" si="55"/>
        <v>5831551.0213885717</v>
      </c>
      <c r="R22" s="121">
        <f t="shared" si="55"/>
        <v>5495386.046249372</v>
      </c>
      <c r="S22" s="368">
        <f t="shared" si="6"/>
        <v>24219133.369346332</v>
      </c>
      <c r="T22" s="199">
        <f t="shared" ref="T22:W22" si="56">T15+T19+T20+T21</f>
        <v>16406323.212125096</v>
      </c>
      <c r="U22" s="121">
        <f t="shared" si="56"/>
        <v>15035534.526162811</v>
      </c>
      <c r="V22" s="121">
        <f t="shared" si="56"/>
        <v>13976900.502842039</v>
      </c>
      <c r="W22" s="121">
        <f t="shared" si="56"/>
        <v>12872063.434551399</v>
      </c>
      <c r="X22" s="370">
        <f t="shared" si="7"/>
        <v>58290821.675681353</v>
      </c>
      <c r="Y22" s="199">
        <f t="shared" si="8"/>
        <v>82509955.045027688</v>
      </c>
      <c r="Z22" s="210">
        <v>5</v>
      </c>
      <c r="AA22" s="121">
        <f t="shared" ref="AA22:AD22" si="57">AA15+AA19+AA20+AA21</f>
        <v>1565198.140833634</v>
      </c>
      <c r="AB22" s="121">
        <f t="shared" si="57"/>
        <v>1433426.8527871696</v>
      </c>
      <c r="AC22" s="121">
        <f t="shared" si="57"/>
        <v>1426415.4883673072</v>
      </c>
      <c r="AD22" s="121">
        <f t="shared" si="57"/>
        <v>1367189.0171597698</v>
      </c>
      <c r="AE22" s="368">
        <f t="shared" si="9"/>
        <v>5792229.4991478808</v>
      </c>
      <c r="AF22" s="199">
        <f t="shared" ref="AF22:AI22" si="58">AF15+AF19+AF20+AF21</f>
        <v>2768584.1781646456</v>
      </c>
      <c r="AG22" s="121">
        <f t="shared" si="58"/>
        <v>2488490.9685696186</v>
      </c>
      <c r="AH22" s="121">
        <f t="shared" si="58"/>
        <v>2486143.0417092112</v>
      </c>
      <c r="AI22" s="121">
        <f t="shared" si="58"/>
        <v>2300404.4363601105</v>
      </c>
      <c r="AJ22" s="370">
        <f t="shared" si="10"/>
        <v>10043622.624803584</v>
      </c>
      <c r="AK22" s="199">
        <f t="shared" si="11"/>
        <v>15835852.123951465</v>
      </c>
      <c r="AL22" s="210">
        <v>5</v>
      </c>
      <c r="AM22" s="121">
        <f t="shared" ref="AM22:AP22" si="59">AM15+AM19+AM20+AM21</f>
        <v>77493804.415889338</v>
      </c>
      <c r="AN22" s="121">
        <f t="shared" si="59"/>
        <v>78404257.55325149</v>
      </c>
      <c r="AO22" s="121">
        <f t="shared" si="59"/>
        <v>80185301.901737213</v>
      </c>
      <c r="AP22" s="121">
        <f t="shared" si="59"/>
        <v>81759497.15730606</v>
      </c>
      <c r="AQ22" s="368">
        <f t="shared" si="12"/>
        <v>317842861.02818412</v>
      </c>
      <c r="AR22" s="199">
        <f t="shared" ref="AR22:AU22" si="60">AR15+AR19+AR20+AR21</f>
        <v>74735220.174803346</v>
      </c>
      <c r="AS22" s="121">
        <f t="shared" si="60"/>
        <v>74253285.296154231</v>
      </c>
      <c r="AT22" s="121">
        <f t="shared" si="60"/>
        <v>75143955.385020152</v>
      </c>
      <c r="AU22" s="121">
        <f t="shared" si="60"/>
        <v>75912076.641361624</v>
      </c>
      <c r="AV22" s="370">
        <f t="shared" si="13"/>
        <v>300044537.49733937</v>
      </c>
      <c r="AW22" s="199">
        <f t="shared" si="14"/>
        <v>617887398.52552342</v>
      </c>
      <c r="AX22" s="210">
        <v>5</v>
      </c>
      <c r="AY22" s="121">
        <f t="shared" ref="AY22:BB22" si="61">AY15+AY19+AY20+AY21</f>
        <v>4424632.3799667805</v>
      </c>
      <c r="AZ22" s="121">
        <f t="shared" si="61"/>
        <v>4614545.2690146249</v>
      </c>
      <c r="BA22" s="121">
        <f t="shared" si="61"/>
        <v>4639316.5154121667</v>
      </c>
      <c r="BB22" s="121">
        <f t="shared" si="61"/>
        <v>4655830.6796771977</v>
      </c>
      <c r="BC22" s="368">
        <f t="shared" si="15"/>
        <v>18334324.84407077</v>
      </c>
      <c r="BD22" s="199">
        <f t="shared" ref="BD22:BG22" si="62">BD15+BD19+BD20+BD21</f>
        <v>2083943.2818232584</v>
      </c>
      <c r="BE22" s="121">
        <f t="shared" si="62"/>
        <v>2180527.3535247203</v>
      </c>
      <c r="BF22" s="121">
        <f t="shared" si="62"/>
        <v>2197949.1283318624</v>
      </c>
      <c r="BG22" s="121">
        <f t="shared" si="62"/>
        <v>2168864.6466272185</v>
      </c>
      <c r="BH22" s="370">
        <f t="shared" si="16"/>
        <v>8631284.4103070609</v>
      </c>
      <c r="BI22" s="199">
        <f t="shared" si="17"/>
        <v>26965609.254377831</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6338642.9365759529</v>
      </c>
      <c r="BX22" s="121">
        <f t="shared" si="65"/>
        <v>6258443.7154816985</v>
      </c>
      <c r="BY22" s="121">
        <f t="shared" si="65"/>
        <v>6150278.3198407134</v>
      </c>
      <c r="BZ22" s="121">
        <f t="shared" si="65"/>
        <v>5969073.6683692504</v>
      </c>
      <c r="CA22" s="368">
        <f t="shared" si="21"/>
        <v>24716438.640267618</v>
      </c>
      <c r="CB22" s="199">
        <f t="shared" ref="CB22:CE22" si="66">CB15+CB19+CB20+CB21</f>
        <v>2394968.1744549433</v>
      </c>
      <c r="CC22" s="121">
        <f t="shared" si="66"/>
        <v>2343118.9145318116</v>
      </c>
      <c r="CD22" s="121">
        <f t="shared" si="66"/>
        <v>2439656.5363451387</v>
      </c>
      <c r="CE22" s="121">
        <f t="shared" si="66"/>
        <v>2338661.5520679522</v>
      </c>
      <c r="CF22" s="370">
        <f t="shared" si="22"/>
        <v>9516405.1773998458</v>
      </c>
      <c r="CG22" s="199">
        <f t="shared" si="23"/>
        <v>34232843.817667462</v>
      </c>
      <c r="CH22" s="210">
        <v>5</v>
      </c>
      <c r="CI22" s="370">
        <f t="shared" si="33"/>
        <v>98912832.07283178</v>
      </c>
      <c r="CJ22" s="370">
        <f t="shared" si="24"/>
        <v>98867828.849553064</v>
      </c>
      <c r="CK22" s="370">
        <f t="shared" si="25"/>
        <v>100019668.84954926</v>
      </c>
      <c r="CL22" s="370">
        <f t="shared" si="26"/>
        <v>100899876.55237</v>
      </c>
      <c r="CM22" s="372">
        <f t="shared" si="34"/>
        <v>398700206.32430416</v>
      </c>
      <c r="CN22" s="370">
        <f t="shared" si="35"/>
        <v>112798324.26730356</v>
      </c>
      <c r="CO22" s="370">
        <f t="shared" si="27"/>
        <v>107287741.46993409</v>
      </c>
      <c r="CP22" s="370">
        <f t="shared" si="28"/>
        <v>105879106.56171729</v>
      </c>
      <c r="CQ22" s="370">
        <f t="shared" si="29"/>
        <v>103996368.24606943</v>
      </c>
      <c r="CR22" s="372">
        <f t="shared" si="36"/>
        <v>429961540.54502434</v>
      </c>
      <c r="CS22" s="370">
        <f t="shared" si="37"/>
        <v>211711156.34013534</v>
      </c>
      <c r="CT22" s="370">
        <f t="shared" si="30"/>
        <v>206155570.31948715</v>
      </c>
      <c r="CU22" s="370">
        <f t="shared" si="31"/>
        <v>205898775.41126657</v>
      </c>
      <c r="CV22" s="370">
        <f t="shared" si="32"/>
        <v>204896244.79843944</v>
      </c>
      <c r="CW22" s="372">
        <f t="shared" si="38"/>
        <v>828661746.8693285</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7">SUM(C24:F24)</f>
        <v>0</v>
      </c>
      <c r="H24" s="373">
        <v>0</v>
      </c>
      <c r="I24" s="212">
        <v>0</v>
      </c>
      <c r="J24" s="212">
        <v>0</v>
      </c>
      <c r="K24" s="212">
        <v>0</v>
      </c>
      <c r="L24" s="370">
        <f t="shared" ref="L24:L29" si="68">SUM(H24:K24)</f>
        <v>0</v>
      </c>
      <c r="M24" s="371">
        <f t="shared" ref="M24:M29" si="69">SUM(G24,L24)</f>
        <v>0</v>
      </c>
      <c r="N24" s="210">
        <v>6</v>
      </c>
      <c r="O24" s="212">
        <v>0</v>
      </c>
      <c r="P24" s="212">
        <v>0</v>
      </c>
      <c r="Q24" s="212">
        <v>0</v>
      </c>
      <c r="R24" s="212">
        <v>0</v>
      </c>
      <c r="S24" s="368">
        <f t="shared" ref="S24:S29" si="70">SUM(O24:R24)</f>
        <v>0</v>
      </c>
      <c r="T24" s="373">
        <v>0</v>
      </c>
      <c r="U24" s="212">
        <v>0</v>
      </c>
      <c r="V24" s="212">
        <v>0</v>
      </c>
      <c r="W24" s="212">
        <v>0</v>
      </c>
      <c r="X24" s="370">
        <f t="shared" ref="X24:X29" si="71">SUM(T24:W24)</f>
        <v>0</v>
      </c>
      <c r="Y24" s="371">
        <f t="shared" ref="Y24:Y29" si="72">SUM(S24,X24)</f>
        <v>0</v>
      </c>
      <c r="Z24" s="210">
        <v>6</v>
      </c>
      <c r="AA24" s="212">
        <v>0</v>
      </c>
      <c r="AB24" s="212">
        <v>0</v>
      </c>
      <c r="AC24" s="212">
        <v>0</v>
      </c>
      <c r="AD24" s="212">
        <v>0</v>
      </c>
      <c r="AE24" s="368">
        <f t="shared" ref="AE24:AE29" si="73">SUM(AA24:AD24)</f>
        <v>0</v>
      </c>
      <c r="AF24" s="373">
        <v>0</v>
      </c>
      <c r="AG24" s="212">
        <v>0</v>
      </c>
      <c r="AH24" s="212">
        <v>0</v>
      </c>
      <c r="AI24" s="212">
        <v>0</v>
      </c>
      <c r="AJ24" s="370">
        <f t="shared" ref="AJ24:AJ29" si="74">SUM(AF24:AI24)</f>
        <v>0</v>
      </c>
      <c r="AK24" s="371">
        <f t="shared" ref="AK24:AK29" si="75">SUM(AE24,AJ24)</f>
        <v>0</v>
      </c>
      <c r="AL24" s="210">
        <v>6</v>
      </c>
      <c r="AM24" s="212">
        <v>0</v>
      </c>
      <c r="AN24" s="212">
        <v>0</v>
      </c>
      <c r="AO24" s="212">
        <v>0</v>
      </c>
      <c r="AP24" s="212">
        <v>0</v>
      </c>
      <c r="AQ24" s="368">
        <f t="shared" ref="AQ24:AQ29" si="76">SUM(AM24:AP24)</f>
        <v>0</v>
      </c>
      <c r="AR24" s="373">
        <v>0</v>
      </c>
      <c r="AS24" s="212">
        <v>0</v>
      </c>
      <c r="AT24" s="212">
        <v>0</v>
      </c>
      <c r="AU24" s="212">
        <v>0</v>
      </c>
      <c r="AV24" s="370">
        <f t="shared" ref="AV24:AV29" si="77">SUM(AR24:AU24)</f>
        <v>0</v>
      </c>
      <c r="AW24" s="371">
        <f t="shared" ref="AW24:AW29" si="78">SUM(AQ24,AV24)</f>
        <v>0</v>
      </c>
      <c r="AX24" s="210">
        <v>6</v>
      </c>
      <c r="AY24" s="212">
        <v>0</v>
      </c>
      <c r="AZ24" s="212">
        <v>0</v>
      </c>
      <c r="BA24" s="212">
        <v>0</v>
      </c>
      <c r="BB24" s="212">
        <v>0</v>
      </c>
      <c r="BC24" s="368">
        <f t="shared" ref="BC24:BC29" si="79">SUM(AY24:BB24)</f>
        <v>0</v>
      </c>
      <c r="BD24" s="373">
        <v>0</v>
      </c>
      <c r="BE24" s="212">
        <v>0</v>
      </c>
      <c r="BF24" s="212">
        <v>0</v>
      </c>
      <c r="BG24" s="212">
        <v>0</v>
      </c>
      <c r="BH24" s="370">
        <f t="shared" ref="BH24:BH29" si="80">SUM(BD24:BG24)</f>
        <v>0</v>
      </c>
      <c r="BI24" s="371">
        <f t="shared" ref="BI24:BI29" si="81">SUM(BC24,BH24)</f>
        <v>0</v>
      </c>
      <c r="BJ24" s="210">
        <v>6</v>
      </c>
      <c r="BK24" s="212">
        <v>0</v>
      </c>
      <c r="BL24" s="212">
        <v>0</v>
      </c>
      <c r="BM24" s="212">
        <v>0</v>
      </c>
      <c r="BN24" s="212">
        <v>0</v>
      </c>
      <c r="BO24" s="368">
        <f t="shared" ref="BO24:BO29" si="82">SUM(BK24:BN24)</f>
        <v>0</v>
      </c>
      <c r="BP24" s="373">
        <v>0</v>
      </c>
      <c r="BQ24" s="212">
        <v>0</v>
      </c>
      <c r="BR24" s="212">
        <v>0</v>
      </c>
      <c r="BS24" s="212">
        <v>0</v>
      </c>
      <c r="BT24" s="370">
        <f t="shared" ref="BT24:BT29" si="83">SUM(BP24:BS24)</f>
        <v>0</v>
      </c>
      <c r="BU24" s="371">
        <f t="shared" ref="BU24:BU29" si="84">SUM(BO24,BT24)</f>
        <v>0</v>
      </c>
      <c r="BV24" s="210">
        <v>6</v>
      </c>
      <c r="BW24" s="212">
        <v>0</v>
      </c>
      <c r="BX24" s="212">
        <v>0</v>
      </c>
      <c r="BY24" s="212">
        <v>0</v>
      </c>
      <c r="BZ24" s="212">
        <v>0</v>
      </c>
      <c r="CA24" s="368">
        <f t="shared" ref="CA24:CA29" si="85">SUM(BW24:BZ24)</f>
        <v>0</v>
      </c>
      <c r="CB24" s="373">
        <v>0</v>
      </c>
      <c r="CC24" s="212">
        <v>0</v>
      </c>
      <c r="CD24" s="212">
        <v>0</v>
      </c>
      <c r="CE24" s="212">
        <v>0</v>
      </c>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2">
        <v>0</v>
      </c>
      <c r="D25" s="212">
        <v>0</v>
      </c>
      <c r="E25" s="212">
        <v>0</v>
      </c>
      <c r="F25" s="212">
        <v>0</v>
      </c>
      <c r="G25" s="368">
        <f t="shared" si="67"/>
        <v>0</v>
      </c>
      <c r="H25" s="373">
        <v>0</v>
      </c>
      <c r="I25" s="212">
        <v>0</v>
      </c>
      <c r="J25" s="212">
        <v>0</v>
      </c>
      <c r="K25" s="212">
        <v>0</v>
      </c>
      <c r="L25" s="370">
        <f t="shared" si="68"/>
        <v>0</v>
      </c>
      <c r="M25" s="371">
        <f t="shared" si="69"/>
        <v>0</v>
      </c>
      <c r="N25" s="210">
        <v>7</v>
      </c>
      <c r="O25" s="212">
        <v>0</v>
      </c>
      <c r="P25" s="212">
        <v>0</v>
      </c>
      <c r="Q25" s="212">
        <v>0</v>
      </c>
      <c r="R25" s="212">
        <v>0</v>
      </c>
      <c r="S25" s="368">
        <f t="shared" si="70"/>
        <v>0</v>
      </c>
      <c r="T25" s="373">
        <v>0</v>
      </c>
      <c r="U25" s="212">
        <v>0</v>
      </c>
      <c r="V25" s="212">
        <v>0</v>
      </c>
      <c r="W25" s="212">
        <v>0</v>
      </c>
      <c r="X25" s="370">
        <f t="shared" si="71"/>
        <v>0</v>
      </c>
      <c r="Y25" s="371">
        <f t="shared" si="72"/>
        <v>0</v>
      </c>
      <c r="Z25" s="210">
        <v>7</v>
      </c>
      <c r="AA25" s="212">
        <v>0</v>
      </c>
      <c r="AB25" s="212">
        <v>0</v>
      </c>
      <c r="AC25" s="212">
        <v>0</v>
      </c>
      <c r="AD25" s="212">
        <v>0</v>
      </c>
      <c r="AE25" s="368">
        <f t="shared" si="73"/>
        <v>0</v>
      </c>
      <c r="AF25" s="373">
        <v>0</v>
      </c>
      <c r="AG25" s="212">
        <v>0</v>
      </c>
      <c r="AH25" s="212">
        <v>0</v>
      </c>
      <c r="AI25" s="212">
        <v>0</v>
      </c>
      <c r="AJ25" s="370">
        <f t="shared" si="74"/>
        <v>0</v>
      </c>
      <c r="AK25" s="371">
        <f t="shared" si="75"/>
        <v>0</v>
      </c>
      <c r="AL25" s="210">
        <v>7</v>
      </c>
      <c r="AM25" s="212">
        <v>0</v>
      </c>
      <c r="AN25" s="212">
        <v>0</v>
      </c>
      <c r="AO25" s="212">
        <v>0</v>
      </c>
      <c r="AP25" s="212">
        <v>0</v>
      </c>
      <c r="AQ25" s="368">
        <f t="shared" si="76"/>
        <v>0</v>
      </c>
      <c r="AR25" s="373">
        <v>0</v>
      </c>
      <c r="AS25" s="212">
        <v>0</v>
      </c>
      <c r="AT25" s="212">
        <v>0</v>
      </c>
      <c r="AU25" s="212">
        <v>0</v>
      </c>
      <c r="AV25" s="370">
        <f t="shared" si="77"/>
        <v>0</v>
      </c>
      <c r="AW25" s="371">
        <f t="shared" si="78"/>
        <v>0</v>
      </c>
      <c r="AX25" s="210">
        <v>7</v>
      </c>
      <c r="AY25" s="212">
        <v>0</v>
      </c>
      <c r="AZ25" s="212">
        <v>0</v>
      </c>
      <c r="BA25" s="212">
        <v>0</v>
      </c>
      <c r="BB25" s="212">
        <v>0</v>
      </c>
      <c r="BC25" s="368">
        <f t="shared" si="79"/>
        <v>0</v>
      </c>
      <c r="BD25" s="373">
        <v>0</v>
      </c>
      <c r="BE25" s="212">
        <v>0</v>
      </c>
      <c r="BF25" s="212">
        <v>0</v>
      </c>
      <c r="BG25" s="212">
        <v>0</v>
      </c>
      <c r="BH25" s="370">
        <f t="shared" si="80"/>
        <v>0</v>
      </c>
      <c r="BI25" s="371">
        <f t="shared" si="81"/>
        <v>0</v>
      </c>
      <c r="BJ25" s="210">
        <v>7</v>
      </c>
      <c r="BK25" s="212">
        <v>0</v>
      </c>
      <c r="BL25" s="212">
        <v>0</v>
      </c>
      <c r="BM25" s="212">
        <v>0</v>
      </c>
      <c r="BN25" s="212">
        <v>0</v>
      </c>
      <c r="BO25" s="368">
        <f t="shared" si="82"/>
        <v>0</v>
      </c>
      <c r="BP25" s="373">
        <v>0</v>
      </c>
      <c r="BQ25" s="212">
        <v>0</v>
      </c>
      <c r="BR25" s="212">
        <v>0</v>
      </c>
      <c r="BS25" s="212">
        <v>0</v>
      </c>
      <c r="BT25" s="370">
        <f t="shared" si="83"/>
        <v>0</v>
      </c>
      <c r="BU25" s="371">
        <f t="shared" si="84"/>
        <v>0</v>
      </c>
      <c r="BV25" s="210">
        <v>7</v>
      </c>
      <c r="BW25" s="212">
        <v>0</v>
      </c>
      <c r="BX25" s="212">
        <v>0</v>
      </c>
      <c r="BY25" s="212">
        <v>0</v>
      </c>
      <c r="BZ25" s="212">
        <v>0</v>
      </c>
      <c r="CA25" s="368">
        <f t="shared" si="85"/>
        <v>0</v>
      </c>
      <c r="CB25" s="373">
        <v>0</v>
      </c>
      <c r="CC25" s="212">
        <v>0</v>
      </c>
      <c r="CD25" s="212">
        <v>0</v>
      </c>
      <c r="CE25" s="212">
        <v>0</v>
      </c>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2">
        <v>0</v>
      </c>
      <c r="D26" s="212">
        <v>0</v>
      </c>
      <c r="E26" s="212">
        <v>0</v>
      </c>
      <c r="F26" s="212">
        <v>0</v>
      </c>
      <c r="G26" s="368">
        <f t="shared" si="67"/>
        <v>0</v>
      </c>
      <c r="H26" s="373">
        <v>0</v>
      </c>
      <c r="I26" s="212">
        <v>0</v>
      </c>
      <c r="J26" s="212">
        <v>0</v>
      </c>
      <c r="K26" s="212">
        <v>0</v>
      </c>
      <c r="L26" s="370">
        <f t="shared" si="68"/>
        <v>0</v>
      </c>
      <c r="M26" s="371">
        <f t="shared" si="69"/>
        <v>0</v>
      </c>
      <c r="N26" s="210">
        <v>8</v>
      </c>
      <c r="O26" s="212">
        <v>0</v>
      </c>
      <c r="P26" s="212">
        <v>0</v>
      </c>
      <c r="Q26" s="212">
        <v>0</v>
      </c>
      <c r="R26" s="212">
        <v>0</v>
      </c>
      <c r="S26" s="368">
        <f t="shared" si="70"/>
        <v>0</v>
      </c>
      <c r="T26" s="373">
        <v>0</v>
      </c>
      <c r="U26" s="212">
        <v>0</v>
      </c>
      <c r="V26" s="212">
        <v>0</v>
      </c>
      <c r="W26" s="212">
        <v>0</v>
      </c>
      <c r="X26" s="370">
        <f t="shared" si="71"/>
        <v>0</v>
      </c>
      <c r="Y26" s="371">
        <f t="shared" si="72"/>
        <v>0</v>
      </c>
      <c r="Z26" s="210">
        <v>8</v>
      </c>
      <c r="AA26" s="212">
        <v>0</v>
      </c>
      <c r="AB26" s="212">
        <v>0</v>
      </c>
      <c r="AC26" s="212">
        <v>0</v>
      </c>
      <c r="AD26" s="212">
        <v>0</v>
      </c>
      <c r="AE26" s="368">
        <f t="shared" si="73"/>
        <v>0</v>
      </c>
      <c r="AF26" s="373">
        <v>0</v>
      </c>
      <c r="AG26" s="212">
        <v>0</v>
      </c>
      <c r="AH26" s="212">
        <v>0</v>
      </c>
      <c r="AI26" s="212">
        <v>0</v>
      </c>
      <c r="AJ26" s="370">
        <f t="shared" si="74"/>
        <v>0</v>
      </c>
      <c r="AK26" s="371">
        <f t="shared" si="75"/>
        <v>0</v>
      </c>
      <c r="AL26" s="210">
        <v>8</v>
      </c>
      <c r="AM26" s="212">
        <v>0</v>
      </c>
      <c r="AN26" s="212">
        <v>0</v>
      </c>
      <c r="AO26" s="212">
        <v>0</v>
      </c>
      <c r="AP26" s="212">
        <v>0</v>
      </c>
      <c r="AQ26" s="368">
        <f t="shared" si="76"/>
        <v>0</v>
      </c>
      <c r="AR26" s="373">
        <v>0</v>
      </c>
      <c r="AS26" s="212">
        <v>0</v>
      </c>
      <c r="AT26" s="212">
        <v>0</v>
      </c>
      <c r="AU26" s="212">
        <v>0</v>
      </c>
      <c r="AV26" s="370">
        <f t="shared" si="77"/>
        <v>0</v>
      </c>
      <c r="AW26" s="371">
        <f t="shared" si="78"/>
        <v>0</v>
      </c>
      <c r="AX26" s="210">
        <v>8</v>
      </c>
      <c r="AY26" s="212">
        <v>0</v>
      </c>
      <c r="AZ26" s="212">
        <v>0</v>
      </c>
      <c r="BA26" s="212">
        <v>0</v>
      </c>
      <c r="BB26" s="212">
        <v>0</v>
      </c>
      <c r="BC26" s="368">
        <f t="shared" si="79"/>
        <v>0</v>
      </c>
      <c r="BD26" s="373">
        <v>0</v>
      </c>
      <c r="BE26" s="212">
        <v>0</v>
      </c>
      <c r="BF26" s="212">
        <v>0</v>
      </c>
      <c r="BG26" s="212">
        <v>0</v>
      </c>
      <c r="BH26" s="370">
        <f t="shared" si="80"/>
        <v>0</v>
      </c>
      <c r="BI26" s="371">
        <f t="shared" si="81"/>
        <v>0</v>
      </c>
      <c r="BJ26" s="210">
        <v>8</v>
      </c>
      <c r="BK26" s="212">
        <v>0</v>
      </c>
      <c r="BL26" s="212">
        <v>0</v>
      </c>
      <c r="BM26" s="212">
        <v>0</v>
      </c>
      <c r="BN26" s="212">
        <v>0</v>
      </c>
      <c r="BO26" s="368">
        <f t="shared" si="82"/>
        <v>0</v>
      </c>
      <c r="BP26" s="373">
        <v>0</v>
      </c>
      <c r="BQ26" s="212">
        <v>0</v>
      </c>
      <c r="BR26" s="212">
        <v>0</v>
      </c>
      <c r="BS26" s="212">
        <v>0</v>
      </c>
      <c r="BT26" s="370">
        <f t="shared" si="83"/>
        <v>0</v>
      </c>
      <c r="BU26" s="371">
        <f t="shared" si="84"/>
        <v>0</v>
      </c>
      <c r="BV26" s="210">
        <v>8</v>
      </c>
      <c r="BW26" s="212">
        <v>0</v>
      </c>
      <c r="BX26" s="212">
        <v>0</v>
      </c>
      <c r="BY26" s="212">
        <v>0</v>
      </c>
      <c r="BZ26" s="212">
        <v>0</v>
      </c>
      <c r="CA26" s="368">
        <f t="shared" si="85"/>
        <v>0</v>
      </c>
      <c r="CB26" s="373">
        <v>0</v>
      </c>
      <c r="CC26" s="212">
        <v>0</v>
      </c>
      <c r="CD26" s="212">
        <v>0</v>
      </c>
      <c r="CE26" s="212">
        <v>0</v>
      </c>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2">
        <v>0</v>
      </c>
      <c r="D27" s="212">
        <v>0</v>
      </c>
      <c r="E27" s="212">
        <v>0</v>
      </c>
      <c r="F27" s="212">
        <v>0</v>
      </c>
      <c r="G27" s="368">
        <f t="shared" si="67"/>
        <v>0</v>
      </c>
      <c r="H27" s="373">
        <v>0</v>
      </c>
      <c r="I27" s="212">
        <v>0</v>
      </c>
      <c r="J27" s="212">
        <v>0</v>
      </c>
      <c r="K27" s="212">
        <v>0</v>
      </c>
      <c r="L27" s="370">
        <f t="shared" si="68"/>
        <v>0</v>
      </c>
      <c r="M27" s="371">
        <f t="shared" si="69"/>
        <v>0</v>
      </c>
      <c r="N27" s="210">
        <v>9</v>
      </c>
      <c r="O27" s="212">
        <v>0</v>
      </c>
      <c r="P27" s="212">
        <v>0</v>
      </c>
      <c r="Q27" s="212">
        <v>0</v>
      </c>
      <c r="R27" s="212">
        <v>0</v>
      </c>
      <c r="S27" s="368">
        <f t="shared" si="70"/>
        <v>0</v>
      </c>
      <c r="T27" s="373">
        <v>0</v>
      </c>
      <c r="U27" s="212">
        <v>0</v>
      </c>
      <c r="V27" s="212">
        <v>0</v>
      </c>
      <c r="W27" s="212">
        <v>0</v>
      </c>
      <c r="X27" s="370">
        <f t="shared" si="71"/>
        <v>0</v>
      </c>
      <c r="Y27" s="371">
        <f t="shared" si="72"/>
        <v>0</v>
      </c>
      <c r="Z27" s="210">
        <v>9</v>
      </c>
      <c r="AA27" s="212">
        <v>0</v>
      </c>
      <c r="AB27" s="212">
        <v>0</v>
      </c>
      <c r="AC27" s="212">
        <v>0</v>
      </c>
      <c r="AD27" s="212">
        <v>0</v>
      </c>
      <c r="AE27" s="368">
        <f t="shared" si="73"/>
        <v>0</v>
      </c>
      <c r="AF27" s="373">
        <v>0</v>
      </c>
      <c r="AG27" s="212">
        <v>0</v>
      </c>
      <c r="AH27" s="212">
        <v>0</v>
      </c>
      <c r="AI27" s="212">
        <v>0</v>
      </c>
      <c r="AJ27" s="370">
        <f t="shared" si="74"/>
        <v>0</v>
      </c>
      <c r="AK27" s="371">
        <f t="shared" si="75"/>
        <v>0</v>
      </c>
      <c r="AL27" s="210">
        <v>9</v>
      </c>
      <c r="AM27" s="212">
        <v>0</v>
      </c>
      <c r="AN27" s="212">
        <v>0</v>
      </c>
      <c r="AO27" s="212">
        <v>0</v>
      </c>
      <c r="AP27" s="212">
        <v>0</v>
      </c>
      <c r="AQ27" s="368">
        <f t="shared" si="76"/>
        <v>0</v>
      </c>
      <c r="AR27" s="373">
        <v>0</v>
      </c>
      <c r="AS27" s="212">
        <v>0</v>
      </c>
      <c r="AT27" s="212">
        <v>0</v>
      </c>
      <c r="AU27" s="212">
        <v>0</v>
      </c>
      <c r="AV27" s="370">
        <f t="shared" si="77"/>
        <v>0</v>
      </c>
      <c r="AW27" s="371">
        <f t="shared" si="78"/>
        <v>0</v>
      </c>
      <c r="AX27" s="210">
        <v>9</v>
      </c>
      <c r="AY27" s="212">
        <v>0</v>
      </c>
      <c r="AZ27" s="212">
        <v>0</v>
      </c>
      <c r="BA27" s="212">
        <v>0</v>
      </c>
      <c r="BB27" s="212">
        <v>0</v>
      </c>
      <c r="BC27" s="368">
        <f t="shared" si="79"/>
        <v>0</v>
      </c>
      <c r="BD27" s="373">
        <v>0</v>
      </c>
      <c r="BE27" s="212">
        <v>0</v>
      </c>
      <c r="BF27" s="212">
        <v>0</v>
      </c>
      <c r="BG27" s="212">
        <v>0</v>
      </c>
      <c r="BH27" s="370">
        <f t="shared" si="80"/>
        <v>0</v>
      </c>
      <c r="BI27" s="371">
        <f t="shared" si="81"/>
        <v>0</v>
      </c>
      <c r="BJ27" s="210">
        <v>9</v>
      </c>
      <c r="BK27" s="212">
        <v>0</v>
      </c>
      <c r="BL27" s="212">
        <v>0</v>
      </c>
      <c r="BM27" s="212">
        <v>0</v>
      </c>
      <c r="BN27" s="212">
        <v>0</v>
      </c>
      <c r="BO27" s="368">
        <f t="shared" si="82"/>
        <v>0</v>
      </c>
      <c r="BP27" s="373">
        <v>0</v>
      </c>
      <c r="BQ27" s="212">
        <v>0</v>
      </c>
      <c r="BR27" s="212">
        <v>0</v>
      </c>
      <c r="BS27" s="212">
        <v>0</v>
      </c>
      <c r="BT27" s="370">
        <f t="shared" si="83"/>
        <v>0</v>
      </c>
      <c r="BU27" s="371">
        <f t="shared" si="84"/>
        <v>0</v>
      </c>
      <c r="BV27" s="210">
        <v>9</v>
      </c>
      <c r="BW27" s="212">
        <v>0</v>
      </c>
      <c r="BX27" s="212">
        <v>0</v>
      </c>
      <c r="BY27" s="212">
        <v>0</v>
      </c>
      <c r="BZ27" s="212">
        <v>0</v>
      </c>
      <c r="CA27" s="368">
        <f t="shared" si="85"/>
        <v>0</v>
      </c>
      <c r="CB27" s="373">
        <v>0</v>
      </c>
      <c r="CC27" s="212">
        <v>0</v>
      </c>
      <c r="CD27" s="212">
        <v>0</v>
      </c>
      <c r="CE27" s="212">
        <v>0</v>
      </c>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2">
        <v>0</v>
      </c>
      <c r="D28" s="212">
        <v>0</v>
      </c>
      <c r="E28" s="212">
        <v>0</v>
      </c>
      <c r="F28" s="212">
        <v>0</v>
      </c>
      <c r="G28" s="368">
        <f t="shared" si="67"/>
        <v>0</v>
      </c>
      <c r="H28" s="373">
        <v>0</v>
      </c>
      <c r="I28" s="212">
        <v>0</v>
      </c>
      <c r="J28" s="212">
        <v>0</v>
      </c>
      <c r="K28" s="212">
        <v>0</v>
      </c>
      <c r="L28" s="370">
        <f t="shared" si="68"/>
        <v>0</v>
      </c>
      <c r="M28" s="371">
        <f t="shared" si="69"/>
        <v>0</v>
      </c>
      <c r="N28" s="210">
        <v>10</v>
      </c>
      <c r="O28" s="212">
        <v>0</v>
      </c>
      <c r="P28" s="212">
        <v>0</v>
      </c>
      <c r="Q28" s="212">
        <v>0</v>
      </c>
      <c r="R28" s="212">
        <v>0</v>
      </c>
      <c r="S28" s="368">
        <f t="shared" si="70"/>
        <v>0</v>
      </c>
      <c r="T28" s="373">
        <v>0</v>
      </c>
      <c r="U28" s="212">
        <v>0</v>
      </c>
      <c r="V28" s="212">
        <v>0</v>
      </c>
      <c r="W28" s="212">
        <v>0</v>
      </c>
      <c r="X28" s="370">
        <f t="shared" si="71"/>
        <v>0</v>
      </c>
      <c r="Y28" s="371">
        <f t="shared" si="72"/>
        <v>0</v>
      </c>
      <c r="Z28" s="210">
        <v>10</v>
      </c>
      <c r="AA28" s="212">
        <v>0</v>
      </c>
      <c r="AB28" s="212">
        <v>0</v>
      </c>
      <c r="AC28" s="212">
        <v>0</v>
      </c>
      <c r="AD28" s="212">
        <v>0</v>
      </c>
      <c r="AE28" s="368">
        <f t="shared" si="73"/>
        <v>0</v>
      </c>
      <c r="AF28" s="373">
        <v>0</v>
      </c>
      <c r="AG28" s="212">
        <v>0</v>
      </c>
      <c r="AH28" s="212">
        <v>0</v>
      </c>
      <c r="AI28" s="212">
        <v>0</v>
      </c>
      <c r="AJ28" s="370">
        <f t="shared" si="74"/>
        <v>0</v>
      </c>
      <c r="AK28" s="371">
        <f t="shared" si="75"/>
        <v>0</v>
      </c>
      <c r="AL28" s="210">
        <v>10</v>
      </c>
      <c r="AM28" s="212">
        <v>0</v>
      </c>
      <c r="AN28" s="212">
        <v>0</v>
      </c>
      <c r="AO28" s="212">
        <v>0</v>
      </c>
      <c r="AP28" s="212">
        <v>0</v>
      </c>
      <c r="AQ28" s="368">
        <f t="shared" si="76"/>
        <v>0</v>
      </c>
      <c r="AR28" s="373">
        <v>0</v>
      </c>
      <c r="AS28" s="212">
        <v>0</v>
      </c>
      <c r="AT28" s="212">
        <v>0</v>
      </c>
      <c r="AU28" s="212">
        <v>0</v>
      </c>
      <c r="AV28" s="370">
        <f t="shared" si="77"/>
        <v>0</v>
      </c>
      <c r="AW28" s="371">
        <f t="shared" si="78"/>
        <v>0</v>
      </c>
      <c r="AX28" s="210">
        <v>10</v>
      </c>
      <c r="AY28" s="212">
        <v>0</v>
      </c>
      <c r="AZ28" s="212">
        <v>0</v>
      </c>
      <c r="BA28" s="212">
        <v>0</v>
      </c>
      <c r="BB28" s="212">
        <v>0</v>
      </c>
      <c r="BC28" s="368">
        <f t="shared" si="79"/>
        <v>0</v>
      </c>
      <c r="BD28" s="373">
        <v>0</v>
      </c>
      <c r="BE28" s="212">
        <v>0</v>
      </c>
      <c r="BF28" s="212">
        <v>0</v>
      </c>
      <c r="BG28" s="212">
        <v>0</v>
      </c>
      <c r="BH28" s="370">
        <f t="shared" si="80"/>
        <v>0</v>
      </c>
      <c r="BI28" s="371">
        <f t="shared" si="81"/>
        <v>0</v>
      </c>
      <c r="BJ28" s="210">
        <v>10</v>
      </c>
      <c r="BK28" s="212">
        <v>0</v>
      </c>
      <c r="BL28" s="212">
        <v>0</v>
      </c>
      <c r="BM28" s="212">
        <v>0</v>
      </c>
      <c r="BN28" s="212">
        <v>0</v>
      </c>
      <c r="BO28" s="368">
        <f t="shared" si="82"/>
        <v>0</v>
      </c>
      <c r="BP28" s="373">
        <v>0</v>
      </c>
      <c r="BQ28" s="212">
        <v>0</v>
      </c>
      <c r="BR28" s="212">
        <v>0</v>
      </c>
      <c r="BS28" s="212">
        <v>0</v>
      </c>
      <c r="BT28" s="370">
        <f t="shared" si="83"/>
        <v>0</v>
      </c>
      <c r="BU28" s="371">
        <f t="shared" si="84"/>
        <v>0</v>
      </c>
      <c r="BV28" s="210">
        <v>10</v>
      </c>
      <c r="BW28" s="212">
        <v>0</v>
      </c>
      <c r="BX28" s="212">
        <v>0</v>
      </c>
      <c r="BY28" s="212">
        <v>0</v>
      </c>
      <c r="BZ28" s="212">
        <v>0</v>
      </c>
      <c r="CA28" s="368">
        <f t="shared" si="85"/>
        <v>0</v>
      </c>
      <c r="CB28" s="373">
        <v>0</v>
      </c>
      <c r="CC28" s="212">
        <v>0</v>
      </c>
      <c r="CD28" s="212">
        <v>0</v>
      </c>
      <c r="CE28" s="212">
        <v>0</v>
      </c>
      <c r="CF28" s="370">
        <f t="shared" si="86"/>
        <v>0</v>
      </c>
      <c r="CG28" s="371">
        <f t="shared" si="87"/>
        <v>0</v>
      </c>
      <c r="CH28" s="210">
        <v>10</v>
      </c>
      <c r="CI28" s="370">
        <f t="shared" si="88"/>
        <v>0</v>
      </c>
      <c r="CJ28" s="370">
        <f t="shared" si="89"/>
        <v>0</v>
      </c>
      <c r="CK28" s="370">
        <f t="shared" si="90"/>
        <v>0</v>
      </c>
      <c r="CL28" s="370">
        <f t="shared" si="91"/>
        <v>0</v>
      </c>
      <c r="CM28" s="372">
        <f t="shared" si="34"/>
        <v>0</v>
      </c>
      <c r="CN28" s="370">
        <f t="shared" si="92"/>
        <v>0</v>
      </c>
      <c r="CO28" s="370">
        <f t="shared" si="93"/>
        <v>0</v>
      </c>
      <c r="CP28" s="370">
        <f t="shared" si="94"/>
        <v>0</v>
      </c>
      <c r="CQ28" s="370">
        <f t="shared" si="95"/>
        <v>0</v>
      </c>
      <c r="CR28" s="372">
        <f t="shared" si="36"/>
        <v>0</v>
      </c>
      <c r="CS28" s="370">
        <f t="shared" si="96"/>
        <v>0</v>
      </c>
      <c r="CT28" s="370">
        <f t="shared" si="97"/>
        <v>0</v>
      </c>
      <c r="CU28" s="370">
        <f t="shared" si="98"/>
        <v>0</v>
      </c>
      <c r="CV28" s="370">
        <f t="shared" si="99"/>
        <v>0</v>
      </c>
      <c r="CW28" s="372">
        <f t="shared" si="38"/>
        <v>0</v>
      </c>
      <c r="CX28" s="289"/>
      <c r="CZ28" s="289"/>
      <c r="DB28" s="289"/>
    </row>
    <row r="29" spans="1:135" ht="15.75" customHeight="1">
      <c r="A29" s="119" t="s">
        <v>214</v>
      </c>
      <c r="B29" s="210">
        <v>11</v>
      </c>
      <c r="C29" s="121">
        <f t="shared" ref="C29:F29" si="100">SUM(C24:C28)</f>
        <v>0</v>
      </c>
      <c r="D29" s="121">
        <f t="shared" si="100"/>
        <v>0</v>
      </c>
      <c r="E29" s="121">
        <f t="shared" si="100"/>
        <v>0</v>
      </c>
      <c r="F29" s="121">
        <f t="shared" si="100"/>
        <v>0</v>
      </c>
      <c r="G29" s="368">
        <f t="shared" si="67"/>
        <v>0</v>
      </c>
      <c r="H29" s="199">
        <f t="shared" ref="H29:K29" si="101">SUM(H24:H28)</f>
        <v>0</v>
      </c>
      <c r="I29" s="121">
        <f t="shared" si="101"/>
        <v>0</v>
      </c>
      <c r="J29" s="121">
        <f t="shared" si="101"/>
        <v>0</v>
      </c>
      <c r="K29" s="121">
        <f t="shared" si="101"/>
        <v>0</v>
      </c>
      <c r="L29" s="370">
        <f t="shared" si="68"/>
        <v>0</v>
      </c>
      <c r="M29" s="371">
        <f t="shared" si="69"/>
        <v>0</v>
      </c>
      <c r="N29" s="210">
        <v>11</v>
      </c>
      <c r="O29" s="121">
        <f t="shared" ref="O29:R29" si="102">SUM(O24:O28)</f>
        <v>0</v>
      </c>
      <c r="P29" s="121">
        <f t="shared" si="102"/>
        <v>0</v>
      </c>
      <c r="Q29" s="121">
        <f t="shared" si="102"/>
        <v>0</v>
      </c>
      <c r="R29" s="121">
        <f t="shared" si="102"/>
        <v>0</v>
      </c>
      <c r="S29" s="368">
        <f t="shared" si="70"/>
        <v>0</v>
      </c>
      <c r="T29" s="199">
        <f t="shared" ref="T29:W29" si="103">SUM(T24:T28)</f>
        <v>0</v>
      </c>
      <c r="U29" s="121">
        <f t="shared" si="103"/>
        <v>0</v>
      </c>
      <c r="V29" s="121">
        <f t="shared" si="103"/>
        <v>0</v>
      </c>
      <c r="W29" s="121">
        <f t="shared" si="103"/>
        <v>0</v>
      </c>
      <c r="X29" s="370">
        <f t="shared" si="71"/>
        <v>0</v>
      </c>
      <c r="Y29" s="371">
        <f t="shared" si="72"/>
        <v>0</v>
      </c>
      <c r="Z29" s="210">
        <v>11</v>
      </c>
      <c r="AA29" s="121">
        <f t="shared" ref="AA29:AD29" si="104">SUM(AA24:AA28)</f>
        <v>0</v>
      </c>
      <c r="AB29" s="121">
        <f t="shared" si="104"/>
        <v>0</v>
      </c>
      <c r="AC29" s="121">
        <f t="shared" si="104"/>
        <v>0</v>
      </c>
      <c r="AD29" s="121">
        <f t="shared" si="104"/>
        <v>0</v>
      </c>
      <c r="AE29" s="368">
        <f t="shared" si="73"/>
        <v>0</v>
      </c>
      <c r="AF29" s="199">
        <f t="shared" ref="AF29:AI29" si="105">SUM(AF24:AF28)</f>
        <v>0</v>
      </c>
      <c r="AG29" s="121">
        <f t="shared" si="105"/>
        <v>0</v>
      </c>
      <c r="AH29" s="121">
        <f t="shared" si="105"/>
        <v>0</v>
      </c>
      <c r="AI29" s="121">
        <f t="shared" si="105"/>
        <v>0</v>
      </c>
      <c r="AJ29" s="370">
        <f t="shared" si="74"/>
        <v>0</v>
      </c>
      <c r="AK29" s="371">
        <f t="shared" si="75"/>
        <v>0</v>
      </c>
      <c r="AL29" s="210">
        <v>11</v>
      </c>
      <c r="AM29" s="121">
        <f t="shared" ref="AM29:AP29" si="106">SUM(AM24:AM28)</f>
        <v>0</v>
      </c>
      <c r="AN29" s="121">
        <f t="shared" si="106"/>
        <v>0</v>
      </c>
      <c r="AO29" s="121">
        <f t="shared" si="106"/>
        <v>0</v>
      </c>
      <c r="AP29" s="121">
        <f t="shared" si="106"/>
        <v>0</v>
      </c>
      <c r="AQ29" s="368">
        <f t="shared" si="76"/>
        <v>0</v>
      </c>
      <c r="AR29" s="199">
        <f t="shared" ref="AR29:AU29" si="107">SUM(AR24:AR28)</f>
        <v>0</v>
      </c>
      <c r="AS29" s="121">
        <f t="shared" si="107"/>
        <v>0</v>
      </c>
      <c r="AT29" s="121">
        <f t="shared" si="107"/>
        <v>0</v>
      </c>
      <c r="AU29" s="121">
        <f t="shared" si="107"/>
        <v>0</v>
      </c>
      <c r="AV29" s="370">
        <f t="shared" si="77"/>
        <v>0</v>
      </c>
      <c r="AW29" s="371">
        <f t="shared" si="78"/>
        <v>0</v>
      </c>
      <c r="AX29" s="210">
        <v>11</v>
      </c>
      <c r="AY29" s="121">
        <f t="shared" ref="AY29:BB29" si="108">SUM(AY24:AY28)</f>
        <v>0</v>
      </c>
      <c r="AZ29" s="121">
        <f t="shared" si="108"/>
        <v>0</v>
      </c>
      <c r="BA29" s="121">
        <f t="shared" si="108"/>
        <v>0</v>
      </c>
      <c r="BB29" s="121">
        <f t="shared" si="108"/>
        <v>0</v>
      </c>
      <c r="BC29" s="368">
        <f t="shared" si="79"/>
        <v>0</v>
      </c>
      <c r="BD29" s="199">
        <f t="shared" ref="BD29:BG29" si="109">SUM(BD24:BD28)</f>
        <v>0</v>
      </c>
      <c r="BE29" s="121">
        <f t="shared" si="109"/>
        <v>0</v>
      </c>
      <c r="BF29" s="121">
        <f t="shared" si="109"/>
        <v>0</v>
      </c>
      <c r="BG29" s="121">
        <f t="shared" si="109"/>
        <v>0</v>
      </c>
      <c r="BH29" s="370">
        <f t="shared" si="80"/>
        <v>0</v>
      </c>
      <c r="BI29" s="371">
        <f t="shared" si="81"/>
        <v>0</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0</v>
      </c>
      <c r="BX29" s="121">
        <f t="shared" si="112"/>
        <v>0</v>
      </c>
      <c r="BY29" s="121">
        <f t="shared" si="112"/>
        <v>0</v>
      </c>
      <c r="BZ29" s="121">
        <f t="shared" si="112"/>
        <v>0</v>
      </c>
      <c r="CA29" s="368">
        <f t="shared" si="85"/>
        <v>0</v>
      </c>
      <c r="CB29" s="199">
        <f t="shared" ref="CB29:CE29" si="113">SUM(CB24:CB28)</f>
        <v>0</v>
      </c>
      <c r="CC29" s="121">
        <f t="shared" si="113"/>
        <v>0</v>
      </c>
      <c r="CD29" s="121">
        <f t="shared" si="113"/>
        <v>0</v>
      </c>
      <c r="CE29" s="121">
        <f t="shared" si="113"/>
        <v>0</v>
      </c>
      <c r="CF29" s="370">
        <f t="shared" si="86"/>
        <v>0</v>
      </c>
      <c r="CG29" s="371">
        <f t="shared" si="87"/>
        <v>0</v>
      </c>
      <c r="CH29" s="210">
        <v>11</v>
      </c>
      <c r="CI29" s="370">
        <f t="shared" si="88"/>
        <v>0</v>
      </c>
      <c r="CJ29" s="370">
        <f t="shared" si="89"/>
        <v>0</v>
      </c>
      <c r="CK29" s="370">
        <f t="shared" si="90"/>
        <v>0</v>
      </c>
      <c r="CL29" s="370">
        <f t="shared" si="91"/>
        <v>0</v>
      </c>
      <c r="CM29" s="372">
        <f t="shared" si="34"/>
        <v>0</v>
      </c>
      <c r="CN29" s="370">
        <f t="shared" si="92"/>
        <v>0</v>
      </c>
      <c r="CO29" s="370">
        <f t="shared" si="93"/>
        <v>0</v>
      </c>
      <c r="CP29" s="370">
        <f t="shared" si="94"/>
        <v>0</v>
      </c>
      <c r="CQ29" s="370">
        <f t="shared" si="95"/>
        <v>0</v>
      </c>
      <c r="CR29" s="372">
        <f t="shared" si="36"/>
        <v>0</v>
      </c>
      <c r="CS29" s="370">
        <f t="shared" si="96"/>
        <v>0</v>
      </c>
      <c r="CT29" s="370">
        <f t="shared" si="97"/>
        <v>0</v>
      </c>
      <c r="CU29" s="370">
        <f t="shared" si="98"/>
        <v>0</v>
      </c>
      <c r="CV29" s="370">
        <f t="shared" si="99"/>
        <v>0</v>
      </c>
      <c r="CW29" s="372">
        <f t="shared" si="38"/>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2394934.8357156757</v>
      </c>
      <c r="D31" s="198">
        <f t="shared" si="114"/>
        <v>1960578.5211600936</v>
      </c>
      <c r="E31" s="198">
        <f t="shared" si="114"/>
        <v>1786805.6028032901</v>
      </c>
      <c r="F31" s="198">
        <f t="shared" si="114"/>
        <v>1652899.9836083481</v>
      </c>
      <c r="G31" s="203">
        <f t="shared" si="114"/>
        <v>7795218.943287408</v>
      </c>
      <c r="H31" s="200">
        <f t="shared" si="114"/>
        <v>14409285.245932266</v>
      </c>
      <c r="I31" s="198">
        <f t="shared" si="114"/>
        <v>10986784.410990905</v>
      </c>
      <c r="J31" s="198">
        <f t="shared" si="114"/>
        <v>9634501.967468895</v>
      </c>
      <c r="K31" s="198">
        <f t="shared" si="114"/>
        <v>8404297.5351011269</v>
      </c>
      <c r="L31" s="201">
        <f t="shared" si="114"/>
        <v>43434869.159493193</v>
      </c>
      <c r="M31" s="200">
        <f t="shared" si="114"/>
        <v>51230088.102780603</v>
      </c>
      <c r="N31" s="210">
        <v>12</v>
      </c>
      <c r="O31" s="198">
        <f t="shared" ref="O31:Y31" si="115">O22+O29</f>
        <v>6695619.3638504064</v>
      </c>
      <c r="P31" s="198">
        <f t="shared" si="115"/>
        <v>6196576.9378579836</v>
      </c>
      <c r="Q31" s="198">
        <f t="shared" si="115"/>
        <v>5831551.0213885717</v>
      </c>
      <c r="R31" s="198">
        <f t="shared" si="115"/>
        <v>5495386.046249372</v>
      </c>
      <c r="S31" s="203">
        <f t="shared" si="115"/>
        <v>24219133.369346332</v>
      </c>
      <c r="T31" s="200">
        <f t="shared" si="115"/>
        <v>16406323.212125096</v>
      </c>
      <c r="U31" s="198">
        <f t="shared" si="115"/>
        <v>15035534.526162811</v>
      </c>
      <c r="V31" s="198">
        <f t="shared" si="115"/>
        <v>13976900.502842039</v>
      </c>
      <c r="W31" s="198">
        <f t="shared" si="115"/>
        <v>12872063.434551399</v>
      </c>
      <c r="X31" s="201">
        <f t="shared" si="115"/>
        <v>58290821.675681353</v>
      </c>
      <c r="Y31" s="200">
        <f t="shared" si="115"/>
        <v>82509955.045027688</v>
      </c>
      <c r="Z31" s="210">
        <v>12</v>
      </c>
      <c r="AA31" s="198">
        <f t="shared" ref="AA31:AK31" si="116">AA22+AA29</f>
        <v>1565198.140833634</v>
      </c>
      <c r="AB31" s="198">
        <f t="shared" si="116"/>
        <v>1433426.8527871696</v>
      </c>
      <c r="AC31" s="198">
        <f t="shared" si="116"/>
        <v>1426415.4883673072</v>
      </c>
      <c r="AD31" s="198">
        <f t="shared" si="116"/>
        <v>1367189.0171597698</v>
      </c>
      <c r="AE31" s="203">
        <f t="shared" si="116"/>
        <v>5792229.4991478808</v>
      </c>
      <c r="AF31" s="200">
        <f t="shared" si="116"/>
        <v>2768584.1781646456</v>
      </c>
      <c r="AG31" s="198">
        <f t="shared" si="116"/>
        <v>2488490.9685696186</v>
      </c>
      <c r="AH31" s="198">
        <f t="shared" si="116"/>
        <v>2486143.0417092112</v>
      </c>
      <c r="AI31" s="198">
        <f t="shared" si="116"/>
        <v>2300404.4363601105</v>
      </c>
      <c r="AJ31" s="201">
        <f t="shared" si="116"/>
        <v>10043622.624803584</v>
      </c>
      <c r="AK31" s="200">
        <f t="shared" si="116"/>
        <v>15835852.123951465</v>
      </c>
      <c r="AL31" s="210">
        <v>12</v>
      </c>
      <c r="AM31" s="198">
        <f t="shared" ref="AM31:AW31" si="117">AM22+AM29</f>
        <v>77493804.415889338</v>
      </c>
      <c r="AN31" s="198">
        <f t="shared" si="117"/>
        <v>78404257.55325149</v>
      </c>
      <c r="AO31" s="198">
        <f t="shared" si="117"/>
        <v>80185301.901737213</v>
      </c>
      <c r="AP31" s="198">
        <f t="shared" si="117"/>
        <v>81759497.15730606</v>
      </c>
      <c r="AQ31" s="203">
        <f t="shared" si="117"/>
        <v>317842861.02818412</v>
      </c>
      <c r="AR31" s="200">
        <f t="shared" si="117"/>
        <v>74735220.174803346</v>
      </c>
      <c r="AS31" s="198">
        <f t="shared" si="117"/>
        <v>74253285.296154231</v>
      </c>
      <c r="AT31" s="198">
        <f t="shared" si="117"/>
        <v>75143955.385020152</v>
      </c>
      <c r="AU31" s="198">
        <f t="shared" si="117"/>
        <v>75912076.641361624</v>
      </c>
      <c r="AV31" s="201">
        <f t="shared" si="117"/>
        <v>300044537.49733937</v>
      </c>
      <c r="AW31" s="200">
        <f t="shared" si="117"/>
        <v>617887398.52552342</v>
      </c>
      <c r="AX31" s="210">
        <v>12</v>
      </c>
      <c r="AY31" s="198">
        <f t="shared" ref="AY31:BI31" si="118">AY22+AY29</f>
        <v>4424632.3799667805</v>
      </c>
      <c r="AZ31" s="198">
        <f t="shared" si="118"/>
        <v>4614545.2690146249</v>
      </c>
      <c r="BA31" s="198">
        <f t="shared" si="118"/>
        <v>4639316.5154121667</v>
      </c>
      <c r="BB31" s="198">
        <f t="shared" si="118"/>
        <v>4655830.6796771977</v>
      </c>
      <c r="BC31" s="203">
        <f t="shared" si="118"/>
        <v>18334324.84407077</v>
      </c>
      <c r="BD31" s="200">
        <f t="shared" si="118"/>
        <v>2083943.2818232584</v>
      </c>
      <c r="BE31" s="198">
        <f t="shared" si="118"/>
        <v>2180527.3535247203</v>
      </c>
      <c r="BF31" s="198">
        <f t="shared" si="118"/>
        <v>2197949.1283318624</v>
      </c>
      <c r="BG31" s="198">
        <f t="shared" si="118"/>
        <v>2168864.6466272185</v>
      </c>
      <c r="BH31" s="201">
        <f t="shared" si="118"/>
        <v>8631284.4103070609</v>
      </c>
      <c r="BI31" s="200">
        <f t="shared" si="118"/>
        <v>26965609.254377831</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6338642.9365759529</v>
      </c>
      <c r="BX31" s="198">
        <f t="shared" si="120"/>
        <v>6258443.7154816985</v>
      </c>
      <c r="BY31" s="198">
        <f t="shared" si="120"/>
        <v>6150278.3198407134</v>
      </c>
      <c r="BZ31" s="198">
        <f t="shared" si="120"/>
        <v>5969073.6683692504</v>
      </c>
      <c r="CA31" s="203">
        <f t="shared" si="120"/>
        <v>24716438.640267618</v>
      </c>
      <c r="CB31" s="200">
        <f t="shared" si="120"/>
        <v>2394968.1744549433</v>
      </c>
      <c r="CC31" s="198">
        <f t="shared" si="120"/>
        <v>2343118.9145318116</v>
      </c>
      <c r="CD31" s="198">
        <f t="shared" si="120"/>
        <v>2439656.5363451387</v>
      </c>
      <c r="CE31" s="198">
        <f t="shared" si="120"/>
        <v>2338661.5520679522</v>
      </c>
      <c r="CF31" s="201">
        <f t="shared" si="120"/>
        <v>9516405.1773998458</v>
      </c>
      <c r="CG31" s="200">
        <f t="shared" si="120"/>
        <v>34232843.817667462</v>
      </c>
      <c r="CH31" s="210">
        <v>12</v>
      </c>
      <c r="CI31" s="201">
        <f t="shared" ref="CI31:CL31" si="121">CI22+CI29</f>
        <v>98912832.07283178</v>
      </c>
      <c r="CJ31" s="201">
        <f t="shared" si="121"/>
        <v>98867828.849553064</v>
      </c>
      <c r="CK31" s="201">
        <f t="shared" si="121"/>
        <v>100019668.84954926</v>
      </c>
      <c r="CL31" s="201">
        <f t="shared" si="121"/>
        <v>100899876.55237</v>
      </c>
      <c r="CM31" s="198">
        <f>SUM(CI31:CL31)</f>
        <v>398700206.32430416</v>
      </c>
      <c r="CN31" s="201">
        <f t="shared" ref="CN31:CQ31" si="122">CN22+CN29</f>
        <v>112798324.26730356</v>
      </c>
      <c r="CO31" s="201">
        <f t="shared" si="122"/>
        <v>107287741.46993409</v>
      </c>
      <c r="CP31" s="201">
        <f t="shared" si="122"/>
        <v>105879106.56171729</v>
      </c>
      <c r="CQ31" s="201">
        <f t="shared" si="122"/>
        <v>103996368.24606943</v>
      </c>
      <c r="CR31" s="198">
        <f>SUM(CN31:CQ31)</f>
        <v>429961540.54502434</v>
      </c>
      <c r="CS31" s="201">
        <f t="shared" ref="CS31:CV31" si="123">CS22+CS29</f>
        <v>211711156.34013534</v>
      </c>
      <c r="CT31" s="201">
        <f t="shared" si="123"/>
        <v>206155570.31948715</v>
      </c>
      <c r="CU31" s="201">
        <f t="shared" si="123"/>
        <v>205898775.41126657</v>
      </c>
      <c r="CV31" s="201">
        <f t="shared" si="123"/>
        <v>204896244.79843944</v>
      </c>
      <c r="CW31" s="198">
        <f>SUM(CS31:CV31)</f>
        <v>828661746.8693285</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314135.34308931837</v>
      </c>
      <c r="D34" s="212">
        <v>174853.19368931156</v>
      </c>
      <c r="E34" s="212">
        <v>108905.05190959963</v>
      </c>
      <c r="F34" s="212">
        <v>96232.321305118283</v>
      </c>
      <c r="G34" s="368">
        <f t="shared" ref="G34:G63" si="124">SUM(C34:F34)</f>
        <v>694125.90999334783</v>
      </c>
      <c r="H34" s="373">
        <v>3334717.9350842</v>
      </c>
      <c r="I34" s="212">
        <v>2250607.803158774</v>
      </c>
      <c r="J34" s="212">
        <v>1252792.3376777992</v>
      </c>
      <c r="K34" s="212">
        <v>1429895.8822703385</v>
      </c>
      <c r="L34" s="370">
        <f t="shared" ref="L34:L63" si="125">SUM(H34:K34)</f>
        <v>8268013.9581911117</v>
      </c>
      <c r="M34" s="371">
        <f t="shared" ref="M34:M63" si="126">SUM(L34,G34)</f>
        <v>8962139.8681844603</v>
      </c>
      <c r="N34" s="210">
        <v>13</v>
      </c>
      <c r="O34" s="212">
        <v>322681.61580214725</v>
      </c>
      <c r="P34" s="212">
        <v>193210.99613626656</v>
      </c>
      <c r="Q34" s="212">
        <v>142023.41446217321</v>
      </c>
      <c r="R34" s="212">
        <v>105917.67091936189</v>
      </c>
      <c r="S34" s="368">
        <f t="shared" ref="S34:S63" si="127">SUM(O34:R34)</f>
        <v>763833.69731994893</v>
      </c>
      <c r="T34" s="373">
        <v>1710586.4902973017</v>
      </c>
      <c r="U34" s="212">
        <v>1850759.1827973488</v>
      </c>
      <c r="V34" s="212">
        <v>1519516.3280147712</v>
      </c>
      <c r="W34" s="212">
        <v>1172869.7625299431</v>
      </c>
      <c r="X34" s="370">
        <f t="shared" ref="X34:X63" si="128">SUM(T34:W34)</f>
        <v>6253731.7636393653</v>
      </c>
      <c r="Y34" s="371">
        <f t="shared" ref="Y34:Y63" si="129">SUM(X34,S34)</f>
        <v>7017565.4609593144</v>
      </c>
      <c r="Z34" s="210">
        <v>13</v>
      </c>
      <c r="AA34" s="212">
        <v>43442.430393625502</v>
      </c>
      <c r="AB34" s="212">
        <v>66609.63808822885</v>
      </c>
      <c r="AC34" s="212">
        <v>30815.44502409979</v>
      </c>
      <c r="AD34" s="212">
        <v>26335.834820069053</v>
      </c>
      <c r="AE34" s="368">
        <f t="shared" ref="AE34:AE63" si="130">SUM(AA34:AD34)</f>
        <v>167203.3483260232</v>
      </c>
      <c r="AF34" s="373">
        <v>269936.47030939534</v>
      </c>
      <c r="AG34" s="212">
        <v>463141.29686213756</v>
      </c>
      <c r="AH34" s="212">
        <v>396590.97788736346</v>
      </c>
      <c r="AI34" s="212">
        <v>445086.26212019741</v>
      </c>
      <c r="AJ34" s="370">
        <f t="shared" ref="AJ34:AJ63" si="131">SUM(AF34:AI34)</f>
        <v>1574755.0071790935</v>
      </c>
      <c r="AK34" s="371">
        <f t="shared" ref="AK34:AK63" si="132">SUM(AJ34,AE34)</f>
        <v>1741958.3555051167</v>
      </c>
      <c r="AL34" s="210">
        <v>13</v>
      </c>
      <c r="AM34" s="212">
        <v>1937829.4415235494</v>
      </c>
      <c r="AN34" s="212">
        <v>1764640.5169100505</v>
      </c>
      <c r="AO34" s="212">
        <v>1729026.965020854</v>
      </c>
      <c r="AP34" s="212">
        <v>1150579.7358721995</v>
      </c>
      <c r="AQ34" s="368">
        <f t="shared" ref="AQ34:AQ63" si="133">SUM(AM34:AP34)</f>
        <v>6582076.6593266539</v>
      </c>
      <c r="AR34" s="373">
        <v>18582552.939088214</v>
      </c>
      <c r="AS34" s="212">
        <v>17843868.050960112</v>
      </c>
      <c r="AT34" s="212">
        <v>17547732.703560907</v>
      </c>
      <c r="AU34" s="212">
        <v>16251904.819949042</v>
      </c>
      <c r="AV34" s="370">
        <f t="shared" ref="AV34:AV63" si="134">SUM(AR34:AU34)</f>
        <v>70226058.513558283</v>
      </c>
      <c r="AW34" s="371">
        <f t="shared" ref="AW34:AW63" si="135">SUM(AV34,AQ34)</f>
        <v>76808135.172884941</v>
      </c>
      <c r="AX34" s="210">
        <v>13</v>
      </c>
      <c r="AY34" s="212">
        <v>64086.547117952505</v>
      </c>
      <c r="AZ34" s="212">
        <v>50409.993255827227</v>
      </c>
      <c r="BA34" s="212">
        <v>117247.70138628215</v>
      </c>
      <c r="BB34" s="212">
        <v>29944.294697464018</v>
      </c>
      <c r="BC34" s="368">
        <f t="shared" ref="BC34:BC63" si="136">SUM(AY34:BB34)</f>
        <v>261688.53645752589</v>
      </c>
      <c r="BD34" s="373">
        <v>954447.94366195297</v>
      </c>
      <c r="BE34" s="212">
        <v>721536.69096119318</v>
      </c>
      <c r="BF34" s="212">
        <v>947658.80580782378</v>
      </c>
      <c r="BG34" s="212">
        <v>603763.52531740465</v>
      </c>
      <c r="BH34" s="370">
        <f t="shared" ref="BH34:BH63" si="137">SUM(BD34:BG34)</f>
        <v>3227406.9657483744</v>
      </c>
      <c r="BI34" s="371">
        <f t="shared" ref="BI34:BI63" si="138">SUM(BH34,BC34)</f>
        <v>3489095.5022059004</v>
      </c>
      <c r="BJ34" s="210">
        <v>13</v>
      </c>
      <c r="BK34" s="212">
        <v>0</v>
      </c>
      <c r="BL34" s="212">
        <v>0</v>
      </c>
      <c r="BM34" s="212">
        <v>0</v>
      </c>
      <c r="BN34" s="212">
        <v>0</v>
      </c>
      <c r="BO34" s="368">
        <f t="shared" ref="BO34:BO63" si="139">SUM(BK34:BN34)</f>
        <v>0</v>
      </c>
      <c r="BP34" s="373">
        <v>0</v>
      </c>
      <c r="BQ34" s="212">
        <v>0</v>
      </c>
      <c r="BR34" s="212">
        <v>0</v>
      </c>
      <c r="BS34" s="212">
        <v>0</v>
      </c>
      <c r="BT34" s="370">
        <f t="shared" ref="BT34:BT63" si="140">SUM(BP34:BS34)</f>
        <v>0</v>
      </c>
      <c r="BU34" s="371">
        <f t="shared" ref="BU34:BU63" si="141">SUM(BT34,BO34)</f>
        <v>0</v>
      </c>
      <c r="BV34" s="210">
        <v>13</v>
      </c>
      <c r="BW34" s="212">
        <v>146367.80214246278</v>
      </c>
      <c r="BX34" s="212">
        <v>212883.53844897088</v>
      </c>
      <c r="BY34" s="212">
        <v>197853.2714964702</v>
      </c>
      <c r="BZ34" s="212">
        <v>165993.354126789</v>
      </c>
      <c r="CA34" s="368">
        <f t="shared" ref="CA34:CA63" si="142">SUM(BW34:BZ34)</f>
        <v>723097.96621469292</v>
      </c>
      <c r="CB34" s="373">
        <v>491049.34343630762</v>
      </c>
      <c r="CC34" s="212">
        <v>1073038.3624053621</v>
      </c>
      <c r="CD34" s="212">
        <v>662191.14583390625</v>
      </c>
      <c r="CE34" s="212">
        <v>1184686.459973386</v>
      </c>
      <c r="CF34" s="370">
        <f t="shared" ref="CF34:CF63" si="143">SUM(CB34:CE34)</f>
        <v>3410965.3116489621</v>
      </c>
      <c r="CG34" s="371">
        <f t="shared" ref="CG34:CG63" si="144">SUM(CF34,CA34)</f>
        <v>4134063.2778636552</v>
      </c>
      <c r="CH34" s="210">
        <v>13</v>
      </c>
      <c r="CI34" s="370">
        <f t="shared" ref="CI34:CI63" si="145">+C34+O34+AA34+AM34+AY34+BK34+BW34</f>
        <v>2828543.1800690559</v>
      </c>
      <c r="CJ34" s="370">
        <f t="shared" ref="CJ34:CJ63" si="146">+D34+P34+AB34+AN34+AZ34+BL34+BX34</f>
        <v>2462607.8765286556</v>
      </c>
      <c r="CK34" s="370">
        <f t="shared" ref="CK34:CK63" si="147">+E34+Q34+AC34+AO34+BA34+BM34+BY34</f>
        <v>2325871.8492994788</v>
      </c>
      <c r="CL34" s="370">
        <f t="shared" ref="CL34:CL63" si="148">+F34+R34+AD34+AP34+BB34+BN34+BZ34</f>
        <v>1575003.2117410016</v>
      </c>
      <c r="CM34" s="372">
        <f>SUM(CI34:CL34)</f>
        <v>9192026.1176381931</v>
      </c>
      <c r="CN34" s="370">
        <f t="shared" ref="CN34:CN63" si="149">+H34+T34+AF34+AR34+BD34+BP34+CB34</f>
        <v>25343291.121877376</v>
      </c>
      <c r="CO34" s="370">
        <f t="shared" ref="CO34:CO63" si="150">+I34+U34+AG34+AS34+BE34+BQ34+CC34</f>
        <v>24202951.387144931</v>
      </c>
      <c r="CP34" s="370">
        <f t="shared" ref="CP34:CP63" si="151">+J34+V34+AH34+AT34+BF34+BR34+CD34</f>
        <v>22326482.298782572</v>
      </c>
      <c r="CQ34" s="370">
        <f t="shared" ref="CQ34:CQ63" si="152">+K34+W34+AI34+AU34+BG34+BS34+CE34</f>
        <v>21088206.712160312</v>
      </c>
      <c r="CR34" s="372">
        <f>SUM(CN34:CQ34)</f>
        <v>92960931.519965202</v>
      </c>
      <c r="CS34" s="370">
        <f t="shared" ref="CS34:CS63" si="153">CI34+CN34</f>
        <v>28171834.301946431</v>
      </c>
      <c r="CT34" s="370">
        <f t="shared" ref="CT34:CT63" si="154">CJ34+CO34</f>
        <v>26665559.263673585</v>
      </c>
      <c r="CU34" s="370">
        <f t="shared" ref="CU34:CU63" si="155">CK34+CP34</f>
        <v>24652354.148082051</v>
      </c>
      <c r="CV34" s="370">
        <f t="shared" ref="CV34:CV63" si="156">CL34+CQ34</f>
        <v>22663209.923901312</v>
      </c>
      <c r="CW34" s="372">
        <f>SUM(CS34:CV34)</f>
        <v>102152957.63760337</v>
      </c>
      <c r="CX34" s="289"/>
      <c r="CZ34" s="289"/>
      <c r="DB34" s="289"/>
    </row>
    <row r="35" spans="1:106" ht="15.75" customHeight="1">
      <c r="A35" s="79" t="s">
        <v>437</v>
      </c>
      <c r="B35" s="210">
        <v>14</v>
      </c>
      <c r="C35" s="212">
        <v>379502.50186937983</v>
      </c>
      <c r="D35" s="212">
        <v>222483.95943728957</v>
      </c>
      <c r="E35" s="212">
        <v>61350.456201490801</v>
      </c>
      <c r="F35" s="212">
        <v>123915.6774470651</v>
      </c>
      <c r="G35" s="368">
        <f t="shared" si="124"/>
        <v>787252.59495522536</v>
      </c>
      <c r="H35" s="373">
        <v>1423000.0007205871</v>
      </c>
      <c r="I35" s="212">
        <v>734406.24805018143</v>
      </c>
      <c r="J35" s="212">
        <v>638074.27186900098</v>
      </c>
      <c r="K35" s="212">
        <v>615093.83586858306</v>
      </c>
      <c r="L35" s="370">
        <f t="shared" si="125"/>
        <v>3410574.3565083528</v>
      </c>
      <c r="M35" s="371">
        <f t="shared" si="126"/>
        <v>4197826.9514635783</v>
      </c>
      <c r="N35" s="210">
        <v>14</v>
      </c>
      <c r="O35" s="212">
        <v>188517.91190407122</v>
      </c>
      <c r="P35" s="212">
        <v>142874.34809811058</v>
      </c>
      <c r="Q35" s="212">
        <v>208928.97442647564</v>
      </c>
      <c r="R35" s="212">
        <v>409584.85288934596</v>
      </c>
      <c r="S35" s="368">
        <f t="shared" si="127"/>
        <v>949906.08731800341</v>
      </c>
      <c r="T35" s="373">
        <v>1620479.6681152137</v>
      </c>
      <c r="U35" s="212">
        <v>918312.11455806601</v>
      </c>
      <c r="V35" s="212">
        <v>1395648.3246552881</v>
      </c>
      <c r="W35" s="212">
        <v>1501315.9409627852</v>
      </c>
      <c r="X35" s="370">
        <f t="shared" si="128"/>
        <v>5435756.0482913526</v>
      </c>
      <c r="Y35" s="371">
        <f t="shared" si="129"/>
        <v>6385662.1356093558</v>
      </c>
      <c r="Z35" s="210">
        <v>14</v>
      </c>
      <c r="AA35" s="212">
        <v>154782.43946200804</v>
      </c>
      <c r="AB35" s="212">
        <v>159527.75816988049</v>
      </c>
      <c r="AC35" s="212">
        <v>79608.375703268088</v>
      </c>
      <c r="AD35" s="212">
        <v>120151.38533121464</v>
      </c>
      <c r="AE35" s="368">
        <f t="shared" si="130"/>
        <v>514069.9586663713</v>
      </c>
      <c r="AF35" s="373">
        <v>631400.11931111827</v>
      </c>
      <c r="AG35" s="212">
        <v>715311.64767168404</v>
      </c>
      <c r="AH35" s="212">
        <v>626495.23681400181</v>
      </c>
      <c r="AI35" s="212">
        <v>693833.78631680715</v>
      </c>
      <c r="AJ35" s="370">
        <f t="shared" si="131"/>
        <v>2667040.7901136111</v>
      </c>
      <c r="AK35" s="371">
        <f t="shared" si="132"/>
        <v>3181110.7487799823</v>
      </c>
      <c r="AL35" s="210">
        <v>14</v>
      </c>
      <c r="AM35" s="212">
        <v>2070273.9442171156</v>
      </c>
      <c r="AN35" s="212">
        <v>1654030.8586155963</v>
      </c>
      <c r="AO35" s="212">
        <v>2505328.2395604616</v>
      </c>
      <c r="AP35" s="212">
        <v>1731303.8857048079</v>
      </c>
      <c r="AQ35" s="368">
        <f t="shared" si="133"/>
        <v>7960936.928097982</v>
      </c>
      <c r="AR35" s="373">
        <v>7570650.541854186</v>
      </c>
      <c r="AS35" s="212">
        <v>7914652.9436297202</v>
      </c>
      <c r="AT35" s="212">
        <v>9176528.7837271374</v>
      </c>
      <c r="AU35" s="212">
        <v>9840656.9314928316</v>
      </c>
      <c r="AV35" s="370">
        <f t="shared" si="134"/>
        <v>34502489.200703874</v>
      </c>
      <c r="AW35" s="371">
        <f t="shared" si="135"/>
        <v>42463426.128801852</v>
      </c>
      <c r="AX35" s="210">
        <v>14</v>
      </c>
      <c r="AY35" s="212">
        <v>1630.9504946297766</v>
      </c>
      <c r="AZ35" s="212">
        <v>12563.257186567695</v>
      </c>
      <c r="BA35" s="212">
        <v>0</v>
      </c>
      <c r="BB35" s="212">
        <v>0</v>
      </c>
      <c r="BC35" s="368">
        <f t="shared" si="136"/>
        <v>14194.207681197471</v>
      </c>
      <c r="BD35" s="373">
        <v>10274.568386260886</v>
      </c>
      <c r="BE35" s="212">
        <v>18048.860258464832</v>
      </c>
      <c r="BF35" s="212">
        <v>0</v>
      </c>
      <c r="BG35" s="212">
        <v>37458.178675805008</v>
      </c>
      <c r="BH35" s="370">
        <f t="shared" si="137"/>
        <v>65781.607320530718</v>
      </c>
      <c r="BI35" s="371">
        <f t="shared" si="138"/>
        <v>79975.815001728188</v>
      </c>
      <c r="BJ35" s="210">
        <v>14</v>
      </c>
      <c r="BK35" s="212">
        <v>0</v>
      </c>
      <c r="BL35" s="212">
        <v>0</v>
      </c>
      <c r="BM35" s="212">
        <v>0</v>
      </c>
      <c r="BN35" s="212">
        <v>0</v>
      </c>
      <c r="BO35" s="368">
        <f t="shared" si="139"/>
        <v>0</v>
      </c>
      <c r="BP35" s="373">
        <v>0</v>
      </c>
      <c r="BQ35" s="212">
        <v>0</v>
      </c>
      <c r="BR35" s="212">
        <v>0</v>
      </c>
      <c r="BS35" s="212">
        <v>0</v>
      </c>
      <c r="BT35" s="370">
        <f t="shared" si="140"/>
        <v>0</v>
      </c>
      <c r="BU35" s="371">
        <f t="shared" si="141"/>
        <v>0</v>
      </c>
      <c r="BV35" s="210">
        <v>14</v>
      </c>
      <c r="BW35" s="212">
        <v>163310.42416969253</v>
      </c>
      <c r="BX35" s="212">
        <v>241246.34351517831</v>
      </c>
      <c r="BY35" s="212">
        <v>162320.25919861899</v>
      </c>
      <c r="BZ35" s="212">
        <v>278882.67094972119</v>
      </c>
      <c r="CA35" s="368">
        <f t="shared" si="142"/>
        <v>845759.69783321116</v>
      </c>
      <c r="CB35" s="373">
        <v>263053.07251378929</v>
      </c>
      <c r="CC35" s="212">
        <v>301318.8394065132</v>
      </c>
      <c r="CD35" s="212">
        <v>222383.40575529396</v>
      </c>
      <c r="CE35" s="212">
        <v>163237.85520832764</v>
      </c>
      <c r="CF35" s="370">
        <f t="shared" si="143"/>
        <v>949993.17288392421</v>
      </c>
      <c r="CG35" s="371">
        <f t="shared" si="144"/>
        <v>1795752.8707171353</v>
      </c>
      <c r="CH35" s="210">
        <v>14</v>
      </c>
      <c r="CI35" s="370">
        <f t="shared" si="145"/>
        <v>2958018.1721168971</v>
      </c>
      <c r="CJ35" s="370">
        <f t="shared" si="146"/>
        <v>2432726.5250226231</v>
      </c>
      <c r="CK35" s="370">
        <f t="shared" si="147"/>
        <v>3017536.3050903152</v>
      </c>
      <c r="CL35" s="370">
        <f t="shared" si="148"/>
        <v>2663838.4723221548</v>
      </c>
      <c r="CM35" s="372">
        <f t="shared" ref="CM35:CM63" si="157">SUM(CI35:CL35)</f>
        <v>11072119.474551991</v>
      </c>
      <c r="CN35" s="370">
        <f t="shared" si="149"/>
        <v>11518857.970901154</v>
      </c>
      <c r="CO35" s="370">
        <f t="shared" si="150"/>
        <v>10602050.653574631</v>
      </c>
      <c r="CP35" s="370">
        <f t="shared" si="151"/>
        <v>12059130.022820722</v>
      </c>
      <c r="CQ35" s="370">
        <f t="shared" si="152"/>
        <v>12851596.528525138</v>
      </c>
      <c r="CR35" s="372">
        <f t="shared" ref="CR35:CR63" si="158">SUM(CN35:CQ35)</f>
        <v>47031635.17582164</v>
      </c>
      <c r="CS35" s="370">
        <f t="shared" si="153"/>
        <v>14476876.143018052</v>
      </c>
      <c r="CT35" s="370">
        <f t="shared" si="154"/>
        <v>13034777.178597253</v>
      </c>
      <c r="CU35" s="370">
        <f t="shared" si="155"/>
        <v>15076666.327911038</v>
      </c>
      <c r="CV35" s="370">
        <f t="shared" si="156"/>
        <v>15515435.000847293</v>
      </c>
      <c r="CW35" s="372">
        <f t="shared" ref="CW35:CW63" si="159">SUM(CS35:CV35)</f>
        <v>58103754.650373638</v>
      </c>
      <c r="CX35" s="289"/>
      <c r="CZ35" s="289"/>
      <c r="DB35" s="289"/>
    </row>
    <row r="36" spans="1:106" ht="15.75" customHeight="1">
      <c r="A36" s="79" t="s">
        <v>222</v>
      </c>
      <c r="B36" s="210">
        <v>15</v>
      </c>
      <c r="C36" s="212">
        <v>547016.02134432131</v>
      </c>
      <c r="D36" s="212">
        <v>413777.1446830894</v>
      </c>
      <c r="E36" s="212">
        <v>272236.63874176855</v>
      </c>
      <c r="F36" s="212">
        <v>199813.64547627588</v>
      </c>
      <c r="G36" s="368">
        <f t="shared" si="124"/>
        <v>1432843.4502454551</v>
      </c>
      <c r="H36" s="373">
        <v>2651482.5131571349</v>
      </c>
      <c r="I36" s="212">
        <v>2679778.7273694417</v>
      </c>
      <c r="J36" s="212">
        <v>2257708.4715838712</v>
      </c>
      <c r="K36" s="212">
        <v>1723281.0546981979</v>
      </c>
      <c r="L36" s="370">
        <f t="shared" si="125"/>
        <v>9312250.7668086458</v>
      </c>
      <c r="M36" s="371">
        <f t="shared" si="126"/>
        <v>10745094.217054101</v>
      </c>
      <c r="N36" s="210">
        <v>15</v>
      </c>
      <c r="O36" s="212">
        <v>619853.67346173339</v>
      </c>
      <c r="P36" s="212">
        <v>381336.41555256309</v>
      </c>
      <c r="Q36" s="212">
        <v>331942.67960291379</v>
      </c>
      <c r="R36" s="212">
        <v>290676.65230311087</v>
      </c>
      <c r="S36" s="368">
        <f t="shared" si="127"/>
        <v>1623809.420920321</v>
      </c>
      <c r="T36" s="373">
        <v>2572549.3709736615</v>
      </c>
      <c r="U36" s="212">
        <v>2462977.8002863848</v>
      </c>
      <c r="V36" s="212">
        <v>2192802.6697382405</v>
      </c>
      <c r="W36" s="212">
        <v>1944030.9119697418</v>
      </c>
      <c r="X36" s="370">
        <f t="shared" si="128"/>
        <v>9172360.7529680282</v>
      </c>
      <c r="Y36" s="371">
        <f t="shared" si="129"/>
        <v>10796170.17388835</v>
      </c>
      <c r="Z36" s="210">
        <v>15</v>
      </c>
      <c r="AA36" s="212">
        <v>96598.70671479404</v>
      </c>
      <c r="AB36" s="212">
        <v>54125.065495574992</v>
      </c>
      <c r="AC36" s="212">
        <v>58357.363999592242</v>
      </c>
      <c r="AD36" s="212">
        <v>32298.38691111291</v>
      </c>
      <c r="AE36" s="368">
        <f t="shared" si="130"/>
        <v>241379.52312107416</v>
      </c>
      <c r="AF36" s="373">
        <v>706241.77929029148</v>
      </c>
      <c r="AG36" s="212">
        <v>646960.44083634031</v>
      </c>
      <c r="AH36" s="212">
        <v>669143.44749502908</v>
      </c>
      <c r="AI36" s="212">
        <v>520195.26533399697</v>
      </c>
      <c r="AJ36" s="370">
        <f t="shared" si="131"/>
        <v>2542540.9329556576</v>
      </c>
      <c r="AK36" s="371">
        <f t="shared" si="132"/>
        <v>2783920.4560767319</v>
      </c>
      <c r="AL36" s="210">
        <v>15</v>
      </c>
      <c r="AM36" s="212">
        <v>3010425.3551106546</v>
      </c>
      <c r="AN36" s="212">
        <v>2309837.5913201766</v>
      </c>
      <c r="AO36" s="212">
        <v>1917168.1333437408</v>
      </c>
      <c r="AP36" s="212">
        <v>1590892.7680402712</v>
      </c>
      <c r="AQ36" s="368">
        <f t="shared" si="133"/>
        <v>8828323.8478148431</v>
      </c>
      <c r="AR36" s="373">
        <v>13109335.139891446</v>
      </c>
      <c r="AS36" s="212">
        <v>14614947.368736064</v>
      </c>
      <c r="AT36" s="212">
        <v>15502842.826743992</v>
      </c>
      <c r="AU36" s="212">
        <v>15988876.852289129</v>
      </c>
      <c r="AV36" s="370">
        <f t="shared" si="134"/>
        <v>59216002.187660635</v>
      </c>
      <c r="AW36" s="371">
        <f t="shared" si="135"/>
        <v>68044326.035475478</v>
      </c>
      <c r="AX36" s="210">
        <v>15</v>
      </c>
      <c r="AY36" s="212">
        <v>57288.36253327028</v>
      </c>
      <c r="AZ36" s="212">
        <v>51517.90667765955</v>
      </c>
      <c r="BA36" s="212">
        <v>35762.685849909889</v>
      </c>
      <c r="BB36" s="212">
        <v>29349.019914620061</v>
      </c>
      <c r="BC36" s="368">
        <f t="shared" si="136"/>
        <v>173917.97497545977</v>
      </c>
      <c r="BD36" s="373">
        <v>240871.81064446206</v>
      </c>
      <c r="BE36" s="212">
        <v>296459.20021918637</v>
      </c>
      <c r="BF36" s="212">
        <v>328163.32833002193</v>
      </c>
      <c r="BG36" s="212">
        <v>261179.37972189733</v>
      </c>
      <c r="BH36" s="370">
        <f t="shared" si="137"/>
        <v>1126673.7189155677</v>
      </c>
      <c r="BI36" s="371">
        <f t="shared" si="138"/>
        <v>1300591.6938910275</v>
      </c>
      <c r="BJ36" s="210">
        <v>15</v>
      </c>
      <c r="BK36" s="212">
        <v>0</v>
      </c>
      <c r="BL36" s="212">
        <v>0</v>
      </c>
      <c r="BM36" s="212">
        <v>0</v>
      </c>
      <c r="BN36" s="212">
        <v>0</v>
      </c>
      <c r="BO36" s="368">
        <f t="shared" si="139"/>
        <v>0</v>
      </c>
      <c r="BP36" s="373">
        <v>0</v>
      </c>
      <c r="BQ36" s="212">
        <v>0</v>
      </c>
      <c r="BR36" s="212">
        <v>0</v>
      </c>
      <c r="BS36" s="212">
        <v>0</v>
      </c>
      <c r="BT36" s="370">
        <f t="shared" si="140"/>
        <v>0</v>
      </c>
      <c r="BU36" s="371">
        <f t="shared" si="141"/>
        <v>0</v>
      </c>
      <c r="BV36" s="210">
        <v>15</v>
      </c>
      <c r="BW36" s="212">
        <v>43070.571160124906</v>
      </c>
      <c r="BX36" s="212">
        <v>29090.099338337022</v>
      </c>
      <c r="BY36" s="212">
        <v>14777.470457183203</v>
      </c>
      <c r="BZ36" s="212">
        <v>27054.586456855799</v>
      </c>
      <c r="CA36" s="368">
        <f t="shared" si="142"/>
        <v>113992.72741250093</v>
      </c>
      <c r="CB36" s="373">
        <v>158330.86428511268</v>
      </c>
      <c r="CC36" s="212">
        <v>253774.10401611621</v>
      </c>
      <c r="CD36" s="212">
        <v>243298.57757438722</v>
      </c>
      <c r="CE36" s="212">
        <v>287066.70552826009</v>
      </c>
      <c r="CF36" s="370">
        <f t="shared" si="143"/>
        <v>942470.25140387623</v>
      </c>
      <c r="CG36" s="371">
        <f t="shared" si="144"/>
        <v>1056462.9788163772</v>
      </c>
      <c r="CH36" s="210">
        <v>15</v>
      </c>
      <c r="CI36" s="370">
        <f t="shared" si="145"/>
        <v>4374252.6903248979</v>
      </c>
      <c r="CJ36" s="370">
        <f t="shared" si="146"/>
        <v>3239684.2230674005</v>
      </c>
      <c r="CK36" s="370">
        <f t="shared" si="147"/>
        <v>2630244.9719951083</v>
      </c>
      <c r="CL36" s="370">
        <f t="shared" si="148"/>
        <v>2170085.059102247</v>
      </c>
      <c r="CM36" s="372">
        <f t="shared" si="157"/>
        <v>12414266.944489652</v>
      </c>
      <c r="CN36" s="370">
        <f t="shared" si="149"/>
        <v>19438811.478242107</v>
      </c>
      <c r="CO36" s="370">
        <f t="shared" si="150"/>
        <v>20954897.641463537</v>
      </c>
      <c r="CP36" s="370">
        <f t="shared" si="151"/>
        <v>21193959.321465541</v>
      </c>
      <c r="CQ36" s="370">
        <f t="shared" si="152"/>
        <v>20724630.169541225</v>
      </c>
      <c r="CR36" s="372">
        <f t="shared" si="158"/>
        <v>82312298.610712409</v>
      </c>
      <c r="CS36" s="370">
        <f t="shared" si="153"/>
        <v>23813064.168567006</v>
      </c>
      <c r="CT36" s="370">
        <f t="shared" si="154"/>
        <v>24194581.864530936</v>
      </c>
      <c r="CU36" s="370">
        <f t="shared" si="155"/>
        <v>23824204.293460649</v>
      </c>
      <c r="CV36" s="370">
        <f t="shared" si="156"/>
        <v>22894715.228643473</v>
      </c>
      <c r="CW36" s="372">
        <f t="shared" si="159"/>
        <v>94726565.555202067</v>
      </c>
    </row>
    <row r="37" spans="1:106" ht="15.75" customHeight="1">
      <c r="A37" s="79" t="s">
        <v>223</v>
      </c>
      <c r="B37" s="210">
        <v>16</v>
      </c>
      <c r="C37" s="212">
        <v>517921.168169162</v>
      </c>
      <c r="D37" s="212">
        <v>394042.98478787363</v>
      </c>
      <c r="E37" s="212">
        <v>369591.67847948929</v>
      </c>
      <c r="F37" s="212">
        <v>320963.89199652232</v>
      </c>
      <c r="G37" s="368">
        <f t="shared" si="124"/>
        <v>1602519.7234330475</v>
      </c>
      <c r="H37" s="373">
        <v>340552.85197598248</v>
      </c>
      <c r="I37" s="212">
        <v>260243.3609562637</v>
      </c>
      <c r="J37" s="212">
        <v>184453.20494018871</v>
      </c>
      <c r="K37" s="212">
        <v>169309.64815617513</v>
      </c>
      <c r="L37" s="370">
        <f t="shared" si="125"/>
        <v>954559.06602860999</v>
      </c>
      <c r="M37" s="371">
        <f t="shared" si="126"/>
        <v>2557078.7894616574</v>
      </c>
      <c r="N37" s="210">
        <v>16</v>
      </c>
      <c r="O37" s="212">
        <v>782275.50300287909</v>
      </c>
      <c r="P37" s="212">
        <v>657021.46180080879</v>
      </c>
      <c r="Q37" s="212">
        <v>688240.01436901558</v>
      </c>
      <c r="R37" s="212">
        <v>675142.54675302433</v>
      </c>
      <c r="S37" s="368">
        <f t="shared" si="127"/>
        <v>2802679.5259257276</v>
      </c>
      <c r="T37" s="373">
        <v>690422.39688236406</v>
      </c>
      <c r="U37" s="212">
        <v>737217.30804283696</v>
      </c>
      <c r="V37" s="212">
        <v>767171.59871057188</v>
      </c>
      <c r="W37" s="212">
        <v>703604.43524371774</v>
      </c>
      <c r="X37" s="370">
        <f t="shared" si="128"/>
        <v>2898415.7388794906</v>
      </c>
      <c r="Y37" s="371">
        <f t="shared" si="129"/>
        <v>5701095.2648052182</v>
      </c>
      <c r="Z37" s="210">
        <v>16</v>
      </c>
      <c r="AA37" s="212">
        <v>402172.08152738278</v>
      </c>
      <c r="AB37" s="212">
        <v>277584.26876360754</v>
      </c>
      <c r="AC37" s="212">
        <v>395175.10330127529</v>
      </c>
      <c r="AD37" s="212">
        <v>409073.98624884553</v>
      </c>
      <c r="AE37" s="368">
        <f t="shared" si="130"/>
        <v>1484005.439841111</v>
      </c>
      <c r="AF37" s="373">
        <v>172800.25550394162</v>
      </c>
      <c r="AG37" s="212">
        <v>221577.99399641884</v>
      </c>
      <c r="AH37" s="212">
        <v>178628.77397622977</v>
      </c>
      <c r="AI37" s="212">
        <v>208042.14961581092</v>
      </c>
      <c r="AJ37" s="370">
        <f t="shared" si="131"/>
        <v>781049.17309240112</v>
      </c>
      <c r="AK37" s="371">
        <f t="shared" si="132"/>
        <v>2265054.6129335118</v>
      </c>
      <c r="AL37" s="210">
        <v>16</v>
      </c>
      <c r="AM37" s="212">
        <v>3836232.8694927199</v>
      </c>
      <c r="AN37" s="212">
        <v>3892761.7317673527</v>
      </c>
      <c r="AO37" s="212">
        <v>3993568.6525904257</v>
      </c>
      <c r="AP37" s="212">
        <v>4212798.6007007696</v>
      </c>
      <c r="AQ37" s="368">
        <f t="shared" si="133"/>
        <v>15935361.854551267</v>
      </c>
      <c r="AR37" s="373">
        <v>2786112.5583484862</v>
      </c>
      <c r="AS37" s="212">
        <v>3037269.4231654382</v>
      </c>
      <c r="AT37" s="212">
        <v>3240088.1324028019</v>
      </c>
      <c r="AU37" s="212">
        <v>3194178.4063470191</v>
      </c>
      <c r="AV37" s="370">
        <f t="shared" si="134"/>
        <v>12257648.520263746</v>
      </c>
      <c r="AW37" s="371">
        <f t="shared" si="135"/>
        <v>28193010.374815013</v>
      </c>
      <c r="AX37" s="210">
        <v>16</v>
      </c>
      <c r="AY37" s="212">
        <v>11768.879573516964</v>
      </c>
      <c r="AZ37" s="212">
        <v>11185.597021395813</v>
      </c>
      <c r="BA37" s="212">
        <v>8857.6464448021179</v>
      </c>
      <c r="BB37" s="212">
        <v>7911.4557482059245</v>
      </c>
      <c r="BC37" s="368">
        <f t="shared" si="136"/>
        <v>39723.578787920822</v>
      </c>
      <c r="BD37" s="373">
        <v>24420.711795064686</v>
      </c>
      <c r="BE37" s="212">
        <v>34659.220234257074</v>
      </c>
      <c r="BF37" s="212">
        <v>27889.938348593649</v>
      </c>
      <c r="BG37" s="212">
        <v>31247.558817253226</v>
      </c>
      <c r="BH37" s="370">
        <f t="shared" si="137"/>
        <v>118217.42919516865</v>
      </c>
      <c r="BI37" s="371">
        <f t="shared" si="138"/>
        <v>157941.00798308948</v>
      </c>
      <c r="BJ37" s="210">
        <v>16</v>
      </c>
      <c r="BK37" s="212">
        <v>0</v>
      </c>
      <c r="BL37" s="212">
        <v>0</v>
      </c>
      <c r="BM37" s="212">
        <v>0</v>
      </c>
      <c r="BN37" s="212">
        <v>0</v>
      </c>
      <c r="BO37" s="368">
        <f t="shared" si="139"/>
        <v>0</v>
      </c>
      <c r="BP37" s="373">
        <v>0</v>
      </c>
      <c r="BQ37" s="212">
        <v>0</v>
      </c>
      <c r="BR37" s="212">
        <v>0</v>
      </c>
      <c r="BS37" s="212">
        <v>0</v>
      </c>
      <c r="BT37" s="370">
        <f t="shared" si="140"/>
        <v>0</v>
      </c>
      <c r="BU37" s="371">
        <f t="shared" si="141"/>
        <v>0</v>
      </c>
      <c r="BV37" s="210">
        <v>16</v>
      </c>
      <c r="BW37" s="212">
        <v>26058.833386741946</v>
      </c>
      <c r="BX37" s="212">
        <v>20351.510887772962</v>
      </c>
      <c r="BY37" s="212">
        <v>17588.612017286941</v>
      </c>
      <c r="BZ37" s="212">
        <v>38696.610417997588</v>
      </c>
      <c r="CA37" s="368">
        <f t="shared" si="142"/>
        <v>102695.56670979943</v>
      </c>
      <c r="CB37" s="373">
        <v>32927.354968871965</v>
      </c>
      <c r="CC37" s="212">
        <v>43815.749880968047</v>
      </c>
      <c r="CD37" s="212">
        <v>30642.451295465307</v>
      </c>
      <c r="CE37" s="212">
        <v>28937.842243880725</v>
      </c>
      <c r="CF37" s="370">
        <f t="shared" si="143"/>
        <v>136323.39838918604</v>
      </c>
      <c r="CG37" s="371">
        <f t="shared" si="144"/>
        <v>239018.96509898547</v>
      </c>
      <c r="CH37" s="210">
        <v>16</v>
      </c>
      <c r="CI37" s="370">
        <f t="shared" si="145"/>
        <v>5576429.3351524016</v>
      </c>
      <c r="CJ37" s="370">
        <f t="shared" si="146"/>
        <v>5252947.555028812</v>
      </c>
      <c r="CK37" s="370">
        <f t="shared" si="147"/>
        <v>5473021.7072022948</v>
      </c>
      <c r="CL37" s="370">
        <f t="shared" si="148"/>
        <v>5664587.0918653654</v>
      </c>
      <c r="CM37" s="372">
        <f t="shared" si="157"/>
        <v>21966985.689248875</v>
      </c>
      <c r="CN37" s="370">
        <f t="shared" si="149"/>
        <v>4047236.1294747107</v>
      </c>
      <c r="CO37" s="370">
        <f t="shared" si="150"/>
        <v>4334783.0562761826</v>
      </c>
      <c r="CP37" s="370">
        <f t="shared" si="151"/>
        <v>4428874.0996738505</v>
      </c>
      <c r="CQ37" s="370">
        <f t="shared" si="152"/>
        <v>4335320.040423857</v>
      </c>
      <c r="CR37" s="372">
        <f t="shared" si="158"/>
        <v>17146213.325848602</v>
      </c>
      <c r="CS37" s="370">
        <f t="shared" si="153"/>
        <v>9623665.4646271132</v>
      </c>
      <c r="CT37" s="370">
        <f t="shared" si="154"/>
        <v>9587730.6113049947</v>
      </c>
      <c r="CU37" s="370">
        <f t="shared" si="155"/>
        <v>9901895.8068761453</v>
      </c>
      <c r="CV37" s="370">
        <f t="shared" si="156"/>
        <v>9999907.1322892234</v>
      </c>
      <c r="CW37" s="372">
        <f t="shared" si="159"/>
        <v>39113199.015097477</v>
      </c>
    </row>
    <row r="38" spans="1:106" ht="15.75" customHeight="1">
      <c r="A38" s="79" t="s">
        <v>224</v>
      </c>
      <c r="B38" s="210">
        <v>17</v>
      </c>
      <c r="C38" s="212">
        <v>369124.26100550935</v>
      </c>
      <c r="D38" s="212">
        <v>191891.46042212631</v>
      </c>
      <c r="E38" s="212">
        <v>141452.39006055816</v>
      </c>
      <c r="F38" s="212">
        <v>112620.26453363833</v>
      </c>
      <c r="G38" s="368">
        <f t="shared" si="124"/>
        <v>815088.37602183211</v>
      </c>
      <c r="H38" s="373">
        <v>1231214.7039094619</v>
      </c>
      <c r="I38" s="212">
        <v>1014809.8418990977</v>
      </c>
      <c r="J38" s="212">
        <v>817053.65722457878</v>
      </c>
      <c r="K38" s="212">
        <v>767608.32448001206</v>
      </c>
      <c r="L38" s="370">
        <f t="shared" si="125"/>
        <v>3830686.5275131501</v>
      </c>
      <c r="M38" s="371">
        <f t="shared" si="126"/>
        <v>4645774.9035349824</v>
      </c>
      <c r="N38" s="210">
        <v>17</v>
      </c>
      <c r="O38" s="212">
        <v>480095.05101876607</v>
      </c>
      <c r="P38" s="212">
        <v>272037.56033915875</v>
      </c>
      <c r="Q38" s="212">
        <v>244645.95341805762</v>
      </c>
      <c r="R38" s="212">
        <v>216253.23628514912</v>
      </c>
      <c r="S38" s="368">
        <f t="shared" si="127"/>
        <v>1213031.8010611315</v>
      </c>
      <c r="T38" s="373">
        <v>1223092.1111017503</v>
      </c>
      <c r="U38" s="212">
        <v>1310489.2285801196</v>
      </c>
      <c r="V38" s="212">
        <v>1309025.6560337981</v>
      </c>
      <c r="W38" s="212">
        <v>1207839.885197896</v>
      </c>
      <c r="X38" s="370">
        <f t="shared" si="128"/>
        <v>5050446.880913564</v>
      </c>
      <c r="Y38" s="371">
        <f t="shared" si="129"/>
        <v>6263478.681974696</v>
      </c>
      <c r="Z38" s="210">
        <v>17</v>
      </c>
      <c r="AA38" s="212">
        <v>75918.968888951087</v>
      </c>
      <c r="AB38" s="212">
        <v>43313.957728381531</v>
      </c>
      <c r="AC38" s="212">
        <v>40339.552119725602</v>
      </c>
      <c r="AD38" s="212">
        <v>36331.752170271531</v>
      </c>
      <c r="AE38" s="368">
        <f t="shared" si="130"/>
        <v>195904.23090732977</v>
      </c>
      <c r="AF38" s="373">
        <v>250409.76794558798</v>
      </c>
      <c r="AG38" s="212">
        <v>267228.28938487486</v>
      </c>
      <c r="AH38" s="212">
        <v>279512.83797444124</v>
      </c>
      <c r="AI38" s="212">
        <v>263719.36634347262</v>
      </c>
      <c r="AJ38" s="370">
        <f t="shared" si="131"/>
        <v>1060870.2616483767</v>
      </c>
      <c r="AK38" s="371">
        <f t="shared" si="132"/>
        <v>1256774.4925557065</v>
      </c>
      <c r="AL38" s="210">
        <v>17</v>
      </c>
      <c r="AM38" s="212">
        <v>1884964.8988818096</v>
      </c>
      <c r="AN38" s="212">
        <v>1351918.1292489001</v>
      </c>
      <c r="AO38" s="212">
        <v>1246014.2379301731</v>
      </c>
      <c r="AP38" s="212">
        <v>1197797.924613138</v>
      </c>
      <c r="AQ38" s="368">
        <f t="shared" si="133"/>
        <v>5680695.1906740209</v>
      </c>
      <c r="AR38" s="373">
        <v>6952190.4581426997</v>
      </c>
      <c r="AS38" s="212">
        <v>7415569.1187049123</v>
      </c>
      <c r="AT38" s="212">
        <v>8007268.5627195938</v>
      </c>
      <c r="AU38" s="212">
        <v>8127376.6010859963</v>
      </c>
      <c r="AV38" s="370">
        <f t="shared" si="134"/>
        <v>30502404.740653202</v>
      </c>
      <c r="AW38" s="371">
        <f t="shared" si="135"/>
        <v>36183099.931327224</v>
      </c>
      <c r="AX38" s="210">
        <v>17</v>
      </c>
      <c r="AY38" s="212">
        <v>37519.1674931702</v>
      </c>
      <c r="AZ38" s="212">
        <v>33307.371524841321</v>
      </c>
      <c r="BA38" s="212">
        <v>34363.272487382987</v>
      </c>
      <c r="BB38" s="212">
        <v>29275.96777586401</v>
      </c>
      <c r="BC38" s="368">
        <f t="shared" si="136"/>
        <v>134465.77928125852</v>
      </c>
      <c r="BD38" s="373">
        <v>213825.18988388474</v>
      </c>
      <c r="BE38" s="212">
        <v>186767.78226745941</v>
      </c>
      <c r="BF38" s="212">
        <v>217151.21238533614</v>
      </c>
      <c r="BG38" s="212">
        <v>182874.04764531375</v>
      </c>
      <c r="BH38" s="370">
        <f t="shared" si="137"/>
        <v>800618.23218199413</v>
      </c>
      <c r="BI38" s="371">
        <f t="shared" si="138"/>
        <v>935084.01146325259</v>
      </c>
      <c r="BJ38" s="210">
        <v>17</v>
      </c>
      <c r="BK38" s="212">
        <v>0</v>
      </c>
      <c r="BL38" s="212">
        <v>0</v>
      </c>
      <c r="BM38" s="212">
        <v>0</v>
      </c>
      <c r="BN38" s="212">
        <v>0</v>
      </c>
      <c r="BO38" s="368">
        <f t="shared" si="139"/>
        <v>0</v>
      </c>
      <c r="BP38" s="373">
        <v>0</v>
      </c>
      <c r="BQ38" s="212">
        <v>0</v>
      </c>
      <c r="BR38" s="212">
        <v>0</v>
      </c>
      <c r="BS38" s="212">
        <v>0</v>
      </c>
      <c r="BT38" s="370">
        <f t="shared" si="140"/>
        <v>0</v>
      </c>
      <c r="BU38" s="371">
        <f t="shared" si="141"/>
        <v>0</v>
      </c>
      <c r="BV38" s="210">
        <v>17</v>
      </c>
      <c r="BW38" s="212">
        <v>62033.924219689085</v>
      </c>
      <c r="BX38" s="212">
        <v>42992.891686000788</v>
      </c>
      <c r="BY38" s="212">
        <v>31608.029390775286</v>
      </c>
      <c r="BZ38" s="212">
        <v>46162.312501158041</v>
      </c>
      <c r="CA38" s="368">
        <f t="shared" si="142"/>
        <v>182797.15779762319</v>
      </c>
      <c r="CB38" s="373">
        <v>305477.88404835982</v>
      </c>
      <c r="CC38" s="212">
        <v>379977.72986383911</v>
      </c>
      <c r="CD38" s="212">
        <v>347138.28958808695</v>
      </c>
      <c r="CE38" s="212">
        <v>389049.26713879441</v>
      </c>
      <c r="CF38" s="370">
        <f t="shared" si="143"/>
        <v>1421643.1706390805</v>
      </c>
      <c r="CG38" s="371">
        <f t="shared" si="144"/>
        <v>1604440.3284367037</v>
      </c>
      <c r="CH38" s="210">
        <v>17</v>
      </c>
      <c r="CI38" s="370">
        <f t="shared" si="145"/>
        <v>2909656.2715078951</v>
      </c>
      <c r="CJ38" s="370">
        <f t="shared" si="146"/>
        <v>1935461.3709494087</v>
      </c>
      <c r="CK38" s="370">
        <f t="shared" si="147"/>
        <v>1738423.4354066725</v>
      </c>
      <c r="CL38" s="370">
        <f t="shared" si="148"/>
        <v>1638441.4578792192</v>
      </c>
      <c r="CM38" s="372">
        <f t="shared" si="157"/>
        <v>8221982.5357431956</v>
      </c>
      <c r="CN38" s="370">
        <f t="shared" si="149"/>
        <v>10176210.115031743</v>
      </c>
      <c r="CO38" s="370">
        <f t="shared" si="150"/>
        <v>10574841.990700303</v>
      </c>
      <c r="CP38" s="370">
        <f t="shared" si="151"/>
        <v>10977150.215925833</v>
      </c>
      <c r="CQ38" s="370">
        <f t="shared" si="152"/>
        <v>10938467.491891485</v>
      </c>
      <c r="CR38" s="372">
        <f t="shared" si="158"/>
        <v>42666669.81354937</v>
      </c>
      <c r="CS38" s="370">
        <f t="shared" si="153"/>
        <v>13085866.386539638</v>
      </c>
      <c r="CT38" s="370">
        <f t="shared" si="154"/>
        <v>12510303.361649711</v>
      </c>
      <c r="CU38" s="370">
        <f t="shared" si="155"/>
        <v>12715573.651332505</v>
      </c>
      <c r="CV38" s="370">
        <f t="shared" si="156"/>
        <v>12576908.949770704</v>
      </c>
      <c r="CW38" s="372">
        <f t="shared" si="159"/>
        <v>50888652.349292561</v>
      </c>
    </row>
    <row r="39" spans="1:106" ht="15.75" customHeight="1">
      <c r="A39" s="79" t="s">
        <v>225</v>
      </c>
      <c r="B39" s="210">
        <v>18</v>
      </c>
      <c r="C39" s="212">
        <v>13219.183309956656</v>
      </c>
      <c r="D39" s="212">
        <v>7645.4692009716018</v>
      </c>
      <c r="E39" s="212">
        <v>7089.793251592625</v>
      </c>
      <c r="F39" s="212">
        <v>3975.0856502950169</v>
      </c>
      <c r="G39" s="368">
        <f t="shared" si="124"/>
        <v>31929.531412815901</v>
      </c>
      <c r="H39" s="373">
        <v>27241.722238760893</v>
      </c>
      <c r="I39" s="212">
        <v>23447.659969919165</v>
      </c>
      <c r="J39" s="212">
        <v>26637.494670048367</v>
      </c>
      <c r="K39" s="212">
        <v>18231.297127791731</v>
      </c>
      <c r="L39" s="370">
        <f t="shared" si="125"/>
        <v>95558.174006520159</v>
      </c>
      <c r="M39" s="371">
        <f t="shared" si="126"/>
        <v>127487.70541933607</v>
      </c>
      <c r="N39" s="210">
        <v>18</v>
      </c>
      <c r="O39" s="212">
        <v>14889.255775019072</v>
      </c>
      <c r="P39" s="212">
        <v>13631.748833055428</v>
      </c>
      <c r="Q39" s="212">
        <v>7937.6131202092456</v>
      </c>
      <c r="R39" s="212">
        <v>7184.5130303140304</v>
      </c>
      <c r="S39" s="368">
        <f t="shared" si="127"/>
        <v>43643.130758597777</v>
      </c>
      <c r="T39" s="373">
        <v>29376.452555292461</v>
      </c>
      <c r="U39" s="212">
        <v>31801.765902154744</v>
      </c>
      <c r="V39" s="212">
        <v>28804.116504827045</v>
      </c>
      <c r="W39" s="212">
        <v>26836.148550421214</v>
      </c>
      <c r="X39" s="370">
        <f t="shared" si="128"/>
        <v>116818.48351269547</v>
      </c>
      <c r="Y39" s="371">
        <f t="shared" si="129"/>
        <v>160461.61427129325</v>
      </c>
      <c r="Z39" s="210">
        <v>18</v>
      </c>
      <c r="AA39" s="212">
        <v>1302.8412653114437</v>
      </c>
      <c r="AB39" s="212">
        <v>922.19457417663773</v>
      </c>
      <c r="AC39" s="212">
        <v>990.72260321598196</v>
      </c>
      <c r="AD39" s="212">
        <v>1114.5269339076726</v>
      </c>
      <c r="AE39" s="368">
        <f t="shared" si="130"/>
        <v>4330.285376611736</v>
      </c>
      <c r="AF39" s="373">
        <v>4005.4065948172456</v>
      </c>
      <c r="AG39" s="212">
        <v>3707.9108464529045</v>
      </c>
      <c r="AH39" s="212">
        <v>3799.0891454006141</v>
      </c>
      <c r="AI39" s="212">
        <v>3165.3858482441988</v>
      </c>
      <c r="AJ39" s="370">
        <f t="shared" si="131"/>
        <v>14677.792434914963</v>
      </c>
      <c r="AK39" s="371">
        <f t="shared" si="132"/>
        <v>19008.077811526698</v>
      </c>
      <c r="AL39" s="210">
        <v>18</v>
      </c>
      <c r="AM39" s="212">
        <v>73304.266159934938</v>
      </c>
      <c r="AN39" s="212">
        <v>60144.114513286964</v>
      </c>
      <c r="AO39" s="212">
        <v>58852.417087447429</v>
      </c>
      <c r="AP39" s="212">
        <v>53201.723444010662</v>
      </c>
      <c r="AQ39" s="368">
        <f t="shared" si="133"/>
        <v>245502.52120467997</v>
      </c>
      <c r="AR39" s="373">
        <v>145502.89053911896</v>
      </c>
      <c r="AS39" s="212">
        <v>161702.84625903954</v>
      </c>
      <c r="AT39" s="212">
        <v>162350.15626587003</v>
      </c>
      <c r="AU39" s="212">
        <v>161597.31554359948</v>
      </c>
      <c r="AV39" s="370">
        <f t="shared" si="134"/>
        <v>631153.20860762801</v>
      </c>
      <c r="AW39" s="371">
        <f t="shared" si="135"/>
        <v>876655.72981230798</v>
      </c>
      <c r="AX39" s="210">
        <v>18</v>
      </c>
      <c r="AY39" s="212">
        <v>2412.1503317850347</v>
      </c>
      <c r="AZ39" s="212">
        <v>2055.2627565162093</v>
      </c>
      <c r="BA39" s="212">
        <v>1999.1652664956807</v>
      </c>
      <c r="BB39" s="212">
        <v>2230.6119075257516</v>
      </c>
      <c r="BC39" s="368">
        <f t="shared" si="136"/>
        <v>8697.1902623226761</v>
      </c>
      <c r="BD39" s="373">
        <v>3710.8429454709462</v>
      </c>
      <c r="BE39" s="212">
        <v>3301.0494372838812</v>
      </c>
      <c r="BF39" s="212">
        <v>3228.0014542915451</v>
      </c>
      <c r="BG39" s="212">
        <v>3521.3877874111004</v>
      </c>
      <c r="BH39" s="370">
        <f t="shared" si="137"/>
        <v>13761.281624457473</v>
      </c>
      <c r="BI39" s="371">
        <f t="shared" si="138"/>
        <v>22458.471886780149</v>
      </c>
      <c r="BJ39" s="210">
        <v>18</v>
      </c>
      <c r="BK39" s="212">
        <v>0</v>
      </c>
      <c r="BL39" s="212">
        <v>0</v>
      </c>
      <c r="BM39" s="212">
        <v>0</v>
      </c>
      <c r="BN39" s="212">
        <v>0</v>
      </c>
      <c r="BO39" s="368">
        <f t="shared" si="139"/>
        <v>0</v>
      </c>
      <c r="BP39" s="373">
        <v>0</v>
      </c>
      <c r="BQ39" s="212">
        <v>0</v>
      </c>
      <c r="BR39" s="212">
        <v>0</v>
      </c>
      <c r="BS39" s="212">
        <v>0</v>
      </c>
      <c r="BT39" s="370">
        <f t="shared" si="140"/>
        <v>0</v>
      </c>
      <c r="BU39" s="371">
        <f t="shared" si="141"/>
        <v>0</v>
      </c>
      <c r="BV39" s="210">
        <v>18</v>
      </c>
      <c r="BW39" s="212">
        <v>3924.6056359766017</v>
      </c>
      <c r="BX39" s="212">
        <v>3318.9845356957367</v>
      </c>
      <c r="BY39" s="212">
        <v>3163.5123501498151</v>
      </c>
      <c r="BZ39" s="212">
        <v>2798.4879252732676</v>
      </c>
      <c r="CA39" s="368">
        <f t="shared" si="142"/>
        <v>13205.590447095421</v>
      </c>
      <c r="CB39" s="373">
        <v>4782.3024589338529</v>
      </c>
      <c r="CC39" s="212">
        <v>6108.3994905823856</v>
      </c>
      <c r="CD39" s="212">
        <v>6402.4435070887639</v>
      </c>
      <c r="CE39" s="212">
        <v>5123.480408245714</v>
      </c>
      <c r="CF39" s="370">
        <f t="shared" si="143"/>
        <v>22416.625864850714</v>
      </c>
      <c r="CG39" s="371">
        <f t="shared" si="144"/>
        <v>35622.216311946133</v>
      </c>
      <c r="CH39" s="210">
        <v>18</v>
      </c>
      <c r="CI39" s="370">
        <f t="shared" si="145"/>
        <v>109052.30247798374</v>
      </c>
      <c r="CJ39" s="370">
        <f t="shared" si="146"/>
        <v>87717.774413702573</v>
      </c>
      <c r="CK39" s="370">
        <f t="shared" si="147"/>
        <v>80033.223679110772</v>
      </c>
      <c r="CL39" s="370">
        <f t="shared" si="148"/>
        <v>70504.948891326392</v>
      </c>
      <c r="CM39" s="372">
        <f t="shared" si="157"/>
        <v>347308.24946212344</v>
      </c>
      <c r="CN39" s="370">
        <f t="shared" si="149"/>
        <v>214619.61733239435</v>
      </c>
      <c r="CO39" s="370">
        <f t="shared" si="150"/>
        <v>230069.63190543262</v>
      </c>
      <c r="CP39" s="370">
        <f t="shared" si="151"/>
        <v>231221.30154752635</v>
      </c>
      <c r="CQ39" s="370">
        <f t="shared" si="152"/>
        <v>218475.01526571347</v>
      </c>
      <c r="CR39" s="372">
        <f t="shared" si="158"/>
        <v>894385.56605106674</v>
      </c>
      <c r="CS39" s="370">
        <f t="shared" si="153"/>
        <v>323671.91981037811</v>
      </c>
      <c r="CT39" s="370">
        <f t="shared" si="154"/>
        <v>317787.40631913522</v>
      </c>
      <c r="CU39" s="370">
        <f t="shared" si="155"/>
        <v>311254.52522663714</v>
      </c>
      <c r="CV39" s="370">
        <f t="shared" si="156"/>
        <v>288979.96415703988</v>
      </c>
      <c r="CW39" s="372">
        <f t="shared" si="159"/>
        <v>1241693.8155131903</v>
      </c>
    </row>
    <row r="40" spans="1:106" ht="15.75" customHeight="1">
      <c r="A40" s="79" t="s">
        <v>226</v>
      </c>
      <c r="B40" s="210">
        <v>19</v>
      </c>
      <c r="C40" s="212">
        <v>195964.04</v>
      </c>
      <c r="D40" s="212">
        <v>200829.44</v>
      </c>
      <c r="E40" s="212">
        <v>156953.45000000001</v>
      </c>
      <c r="F40" s="212">
        <v>130468.1</v>
      </c>
      <c r="G40" s="368">
        <f t="shared" si="124"/>
        <v>684215.02999999991</v>
      </c>
      <c r="H40" s="373">
        <v>0</v>
      </c>
      <c r="I40" s="212">
        <v>0</v>
      </c>
      <c r="J40" s="212">
        <v>0</v>
      </c>
      <c r="K40" s="212">
        <v>0</v>
      </c>
      <c r="L40" s="370">
        <f t="shared" si="125"/>
        <v>0</v>
      </c>
      <c r="M40" s="371">
        <f t="shared" si="126"/>
        <v>684215.02999999991</v>
      </c>
      <c r="N40" s="210">
        <v>19</v>
      </c>
      <c r="O40" s="212">
        <v>341048.51</v>
      </c>
      <c r="P40" s="212">
        <v>310027.68999999994</v>
      </c>
      <c r="Q40" s="212">
        <v>239308.41</v>
      </c>
      <c r="R40" s="212">
        <v>214524.87000000002</v>
      </c>
      <c r="S40" s="368">
        <f t="shared" si="127"/>
        <v>1104909.48</v>
      </c>
      <c r="T40" s="373">
        <v>0</v>
      </c>
      <c r="U40" s="212">
        <v>0</v>
      </c>
      <c r="V40" s="212">
        <v>0</v>
      </c>
      <c r="W40" s="212">
        <v>0</v>
      </c>
      <c r="X40" s="370">
        <f t="shared" si="128"/>
        <v>0</v>
      </c>
      <c r="Y40" s="371">
        <f t="shared" si="129"/>
        <v>1104909.48</v>
      </c>
      <c r="Z40" s="210">
        <v>19</v>
      </c>
      <c r="AA40" s="212">
        <v>41713</v>
      </c>
      <c r="AB40" s="212">
        <v>51368.5</v>
      </c>
      <c r="AC40" s="212">
        <v>45456.729999999996</v>
      </c>
      <c r="AD40" s="212">
        <v>49330</v>
      </c>
      <c r="AE40" s="368">
        <f t="shared" si="130"/>
        <v>187868.22999999998</v>
      </c>
      <c r="AF40" s="373">
        <v>0</v>
      </c>
      <c r="AG40" s="212">
        <v>0</v>
      </c>
      <c r="AH40" s="212">
        <v>0</v>
      </c>
      <c r="AI40" s="212">
        <v>0</v>
      </c>
      <c r="AJ40" s="370">
        <f t="shared" si="131"/>
        <v>0</v>
      </c>
      <c r="AK40" s="371">
        <f t="shared" si="132"/>
        <v>187868.22999999998</v>
      </c>
      <c r="AL40" s="210">
        <v>19</v>
      </c>
      <c r="AM40" s="212">
        <v>1038421.72</v>
      </c>
      <c r="AN40" s="212">
        <v>1313148.76</v>
      </c>
      <c r="AO40" s="212">
        <v>1095480.73</v>
      </c>
      <c r="AP40" s="212">
        <v>971431.01</v>
      </c>
      <c r="AQ40" s="368">
        <f t="shared" si="133"/>
        <v>4418482.22</v>
      </c>
      <c r="AR40" s="373">
        <v>0</v>
      </c>
      <c r="AS40" s="212">
        <v>0</v>
      </c>
      <c r="AT40" s="212">
        <v>0</v>
      </c>
      <c r="AU40" s="212">
        <v>0</v>
      </c>
      <c r="AV40" s="370">
        <f t="shared" si="134"/>
        <v>0</v>
      </c>
      <c r="AW40" s="371">
        <f t="shared" si="135"/>
        <v>4418482.22</v>
      </c>
      <c r="AX40" s="210">
        <v>19</v>
      </c>
      <c r="AY40" s="212">
        <v>3318.41</v>
      </c>
      <c r="AZ40" s="212">
        <v>15053.488899999998</v>
      </c>
      <c r="BA40" s="212">
        <v>10551.72</v>
      </c>
      <c r="BB40" s="212">
        <v>6953.41</v>
      </c>
      <c r="BC40" s="368">
        <f t="shared" si="136"/>
        <v>35877.028900000005</v>
      </c>
      <c r="BD40" s="373">
        <v>0</v>
      </c>
      <c r="BE40" s="212">
        <v>1.1000000000003396E-3</v>
      </c>
      <c r="BF40" s="212">
        <v>0</v>
      </c>
      <c r="BG40" s="212">
        <v>0</v>
      </c>
      <c r="BH40" s="370">
        <f t="shared" si="137"/>
        <v>1.1000000000003396E-3</v>
      </c>
      <c r="BI40" s="371">
        <f t="shared" si="138"/>
        <v>35877.030000000006</v>
      </c>
      <c r="BJ40" s="210">
        <v>19</v>
      </c>
      <c r="BK40" s="212">
        <v>0</v>
      </c>
      <c r="BL40" s="212">
        <v>0</v>
      </c>
      <c r="BM40" s="212">
        <v>0</v>
      </c>
      <c r="BN40" s="212">
        <v>0</v>
      </c>
      <c r="BO40" s="368">
        <f t="shared" si="139"/>
        <v>0</v>
      </c>
      <c r="BP40" s="373">
        <v>0</v>
      </c>
      <c r="BQ40" s="212">
        <v>0</v>
      </c>
      <c r="BR40" s="212">
        <v>0</v>
      </c>
      <c r="BS40" s="212">
        <v>0</v>
      </c>
      <c r="BT40" s="370">
        <f t="shared" si="140"/>
        <v>0</v>
      </c>
      <c r="BU40" s="371">
        <f t="shared" si="141"/>
        <v>0</v>
      </c>
      <c r="BV40" s="210">
        <v>19</v>
      </c>
      <c r="BW40" s="212">
        <v>11744</v>
      </c>
      <c r="BX40" s="212">
        <v>5966</v>
      </c>
      <c r="BY40" s="212">
        <v>9416</v>
      </c>
      <c r="BZ40" s="212">
        <v>12646.72</v>
      </c>
      <c r="CA40" s="368">
        <f t="shared" si="142"/>
        <v>39772.720000000001</v>
      </c>
      <c r="CB40" s="373">
        <v>0</v>
      </c>
      <c r="CC40" s="212">
        <v>0</v>
      </c>
      <c r="CD40" s="212">
        <v>0</v>
      </c>
      <c r="CE40" s="212">
        <v>0</v>
      </c>
      <c r="CF40" s="370">
        <f t="shared" si="143"/>
        <v>0</v>
      </c>
      <c r="CG40" s="371">
        <f t="shared" si="144"/>
        <v>39772.720000000001</v>
      </c>
      <c r="CH40" s="210">
        <v>19</v>
      </c>
      <c r="CI40" s="370">
        <f t="shared" si="145"/>
        <v>1632209.68</v>
      </c>
      <c r="CJ40" s="370">
        <f t="shared" si="146"/>
        <v>1896393.8788999999</v>
      </c>
      <c r="CK40" s="370">
        <f t="shared" si="147"/>
        <v>1557167.0399999998</v>
      </c>
      <c r="CL40" s="370">
        <f t="shared" si="148"/>
        <v>1385354.1099999999</v>
      </c>
      <c r="CM40" s="372">
        <f t="shared" si="157"/>
        <v>6471124.708899999</v>
      </c>
      <c r="CN40" s="370">
        <f t="shared" si="149"/>
        <v>0</v>
      </c>
      <c r="CO40" s="370">
        <f t="shared" si="150"/>
        <v>1.1000000000003396E-3</v>
      </c>
      <c r="CP40" s="370">
        <f t="shared" si="151"/>
        <v>0</v>
      </c>
      <c r="CQ40" s="370">
        <f t="shared" si="152"/>
        <v>0</v>
      </c>
      <c r="CR40" s="372">
        <f t="shared" si="158"/>
        <v>1.1000000000003396E-3</v>
      </c>
      <c r="CS40" s="370">
        <f t="shared" si="153"/>
        <v>1632209.68</v>
      </c>
      <c r="CT40" s="370">
        <f t="shared" si="154"/>
        <v>1896393.88</v>
      </c>
      <c r="CU40" s="370">
        <f t="shared" si="155"/>
        <v>1557167.0399999998</v>
      </c>
      <c r="CV40" s="370">
        <f t="shared" si="156"/>
        <v>1385354.1099999999</v>
      </c>
      <c r="CW40" s="372">
        <f t="shared" si="159"/>
        <v>6471124.709999999</v>
      </c>
    </row>
    <row r="41" spans="1:106" ht="15.75" customHeight="1">
      <c r="A41" s="79" t="s">
        <v>227</v>
      </c>
      <c r="B41" s="210">
        <v>20</v>
      </c>
      <c r="C41" s="212">
        <v>20245.108352638046</v>
      </c>
      <c r="D41" s="212">
        <v>12975.935885974683</v>
      </c>
      <c r="E41" s="212">
        <v>8660.2279558884657</v>
      </c>
      <c r="F41" s="212">
        <v>7450.6214874630577</v>
      </c>
      <c r="G41" s="368">
        <f t="shared" si="124"/>
        <v>49331.893681964248</v>
      </c>
      <c r="H41" s="373">
        <v>42657.176163456432</v>
      </c>
      <c r="I41" s="212">
        <v>42348.514007031845</v>
      </c>
      <c r="J41" s="212">
        <v>26830.807175207876</v>
      </c>
      <c r="K41" s="212">
        <v>24391.83483749209</v>
      </c>
      <c r="L41" s="370">
        <f t="shared" si="125"/>
        <v>136228.33218318823</v>
      </c>
      <c r="M41" s="371">
        <f t="shared" si="126"/>
        <v>185560.22586515249</v>
      </c>
      <c r="N41" s="210">
        <v>20</v>
      </c>
      <c r="O41" s="212">
        <v>26710.389823875223</v>
      </c>
      <c r="P41" s="212">
        <v>18921.901769751807</v>
      </c>
      <c r="Q41" s="212">
        <v>17401.390940861882</v>
      </c>
      <c r="R41" s="212">
        <v>14574.445119207692</v>
      </c>
      <c r="S41" s="368">
        <f t="shared" si="127"/>
        <v>77608.127653696603</v>
      </c>
      <c r="T41" s="373">
        <v>54194.183633689376</v>
      </c>
      <c r="U41" s="212">
        <v>55833.25937728399</v>
      </c>
      <c r="V41" s="212">
        <v>49604.058956474248</v>
      </c>
      <c r="W41" s="212">
        <v>42823.967904728524</v>
      </c>
      <c r="X41" s="370">
        <f t="shared" si="128"/>
        <v>202455.46987217612</v>
      </c>
      <c r="Y41" s="371">
        <f t="shared" si="129"/>
        <v>280063.59752587276</v>
      </c>
      <c r="Z41" s="210">
        <v>20</v>
      </c>
      <c r="AA41" s="212">
        <v>1208.1642560902585</v>
      </c>
      <c r="AB41" s="212">
        <v>961.25651191940631</v>
      </c>
      <c r="AC41" s="212">
        <v>862.30080498986854</v>
      </c>
      <c r="AD41" s="212">
        <v>1676.2036665799919</v>
      </c>
      <c r="AE41" s="368">
        <f t="shared" si="130"/>
        <v>4707.9252395795247</v>
      </c>
      <c r="AF41" s="373">
        <v>2986.868397841698</v>
      </c>
      <c r="AG41" s="212">
        <v>2296.2739157060323</v>
      </c>
      <c r="AH41" s="212">
        <v>3373.9388145717858</v>
      </c>
      <c r="AI41" s="212">
        <v>4271.1269935335476</v>
      </c>
      <c r="AJ41" s="370">
        <f t="shared" si="131"/>
        <v>12928.208121653064</v>
      </c>
      <c r="AK41" s="371">
        <f t="shared" si="132"/>
        <v>17636.133361232591</v>
      </c>
      <c r="AL41" s="210">
        <v>20</v>
      </c>
      <c r="AM41" s="212">
        <v>96790.889311034829</v>
      </c>
      <c r="AN41" s="212">
        <v>77856.183446491486</v>
      </c>
      <c r="AO41" s="212">
        <v>69168.50877578622</v>
      </c>
      <c r="AP41" s="212">
        <v>67696.129085495268</v>
      </c>
      <c r="AQ41" s="368">
        <f t="shared" si="133"/>
        <v>311511.71061880776</v>
      </c>
      <c r="AR41" s="373">
        <v>300744.73311522213</v>
      </c>
      <c r="AS41" s="212">
        <v>317474.83122598601</v>
      </c>
      <c r="AT41" s="212">
        <v>274973.1696324026</v>
      </c>
      <c r="AU41" s="212">
        <v>257254.9871496085</v>
      </c>
      <c r="AV41" s="370">
        <f t="shared" si="134"/>
        <v>1150447.7211232192</v>
      </c>
      <c r="AW41" s="371">
        <f t="shared" si="135"/>
        <v>1461959.4317420269</v>
      </c>
      <c r="AX41" s="210">
        <v>20</v>
      </c>
      <c r="AY41" s="212">
        <v>3072.6962472854025</v>
      </c>
      <c r="AZ41" s="212">
        <v>2609.223766632274</v>
      </c>
      <c r="BA41" s="212">
        <v>2934.3133567682057</v>
      </c>
      <c r="BB41" s="212">
        <v>1681.6018423111886</v>
      </c>
      <c r="BC41" s="368">
        <f t="shared" si="136"/>
        <v>10297.835212997072</v>
      </c>
      <c r="BD41" s="373">
        <v>9953.0169196867737</v>
      </c>
      <c r="BE41" s="212">
        <v>15866.108719906744</v>
      </c>
      <c r="BF41" s="212">
        <v>20754.984523839586</v>
      </c>
      <c r="BG41" s="212">
        <v>18981.621267754184</v>
      </c>
      <c r="BH41" s="370">
        <f t="shared" si="137"/>
        <v>65555.731431187291</v>
      </c>
      <c r="BI41" s="371">
        <f t="shared" si="138"/>
        <v>75853.566644184364</v>
      </c>
      <c r="BJ41" s="210">
        <v>20</v>
      </c>
      <c r="BK41" s="212">
        <v>0</v>
      </c>
      <c r="BL41" s="212">
        <v>0</v>
      </c>
      <c r="BM41" s="212">
        <v>0</v>
      </c>
      <c r="BN41" s="212">
        <v>0</v>
      </c>
      <c r="BO41" s="368">
        <f t="shared" si="139"/>
        <v>0</v>
      </c>
      <c r="BP41" s="373">
        <v>0</v>
      </c>
      <c r="BQ41" s="212">
        <v>0</v>
      </c>
      <c r="BR41" s="212">
        <v>0</v>
      </c>
      <c r="BS41" s="212">
        <v>0</v>
      </c>
      <c r="BT41" s="370">
        <f t="shared" si="140"/>
        <v>0</v>
      </c>
      <c r="BU41" s="371">
        <f t="shared" si="141"/>
        <v>0</v>
      </c>
      <c r="BV41" s="210">
        <v>20</v>
      </c>
      <c r="BW41" s="212">
        <v>55.856407386256706</v>
      </c>
      <c r="BX41" s="212">
        <v>52.215180648194249</v>
      </c>
      <c r="BY41" s="212">
        <v>11.533423288477087</v>
      </c>
      <c r="BZ41" s="212">
        <v>44.57561440112093</v>
      </c>
      <c r="CA41" s="368">
        <f t="shared" si="142"/>
        <v>164.18062572404898</v>
      </c>
      <c r="CB41" s="373">
        <v>1978.9282664776272</v>
      </c>
      <c r="CC41" s="212">
        <v>3484.390609555026</v>
      </c>
      <c r="CD41" s="212">
        <v>1391.7969901456784</v>
      </c>
      <c r="CE41" s="212">
        <v>4476.6236743624677</v>
      </c>
      <c r="CF41" s="370">
        <f t="shared" si="143"/>
        <v>11331.739540540799</v>
      </c>
      <c r="CG41" s="371">
        <f t="shared" si="144"/>
        <v>11495.920166264848</v>
      </c>
      <c r="CH41" s="210">
        <v>20</v>
      </c>
      <c r="CI41" s="370">
        <f t="shared" si="145"/>
        <v>148083.10439831001</v>
      </c>
      <c r="CJ41" s="370">
        <f t="shared" si="146"/>
        <v>113376.71656141787</v>
      </c>
      <c r="CK41" s="370">
        <f t="shared" si="147"/>
        <v>99038.275257583125</v>
      </c>
      <c r="CL41" s="370">
        <f t="shared" si="148"/>
        <v>93123.57681545832</v>
      </c>
      <c r="CM41" s="372">
        <f t="shared" si="157"/>
        <v>453621.67303276929</v>
      </c>
      <c r="CN41" s="370">
        <f t="shared" si="149"/>
        <v>412514.90649637405</v>
      </c>
      <c r="CO41" s="370">
        <f t="shared" si="150"/>
        <v>437303.37785546965</v>
      </c>
      <c r="CP41" s="370">
        <f t="shared" si="151"/>
        <v>376928.75609264179</v>
      </c>
      <c r="CQ41" s="370">
        <f t="shared" si="152"/>
        <v>352200.16182747931</v>
      </c>
      <c r="CR41" s="372">
        <f t="shared" si="158"/>
        <v>1578947.2022719646</v>
      </c>
      <c r="CS41" s="370">
        <f t="shared" si="153"/>
        <v>560598.01089468412</v>
      </c>
      <c r="CT41" s="370">
        <f t="shared" si="154"/>
        <v>550680.0944168875</v>
      </c>
      <c r="CU41" s="370">
        <f t="shared" si="155"/>
        <v>475967.03135022492</v>
      </c>
      <c r="CV41" s="370">
        <f t="shared" si="156"/>
        <v>445323.73864293762</v>
      </c>
      <c r="CW41" s="372">
        <f t="shared" si="159"/>
        <v>2032568.8753047343</v>
      </c>
    </row>
    <row r="42" spans="1:106" ht="15.75" customHeight="1">
      <c r="A42" s="79" t="s">
        <v>228</v>
      </c>
      <c r="B42" s="210">
        <v>21</v>
      </c>
      <c r="C42" s="212">
        <v>0</v>
      </c>
      <c r="D42" s="212">
        <v>0</v>
      </c>
      <c r="E42" s="212">
        <v>0</v>
      </c>
      <c r="F42" s="212">
        <v>0</v>
      </c>
      <c r="G42" s="368">
        <f t="shared" si="124"/>
        <v>0</v>
      </c>
      <c r="H42" s="373">
        <v>3241343.9474415816</v>
      </c>
      <c r="I42" s="212">
        <v>3027300.5787124489</v>
      </c>
      <c r="J42" s="212">
        <v>3030937.2435821574</v>
      </c>
      <c r="K42" s="212">
        <v>2526769.2175583718</v>
      </c>
      <c r="L42" s="370">
        <f t="shared" si="125"/>
        <v>11826350.987294558</v>
      </c>
      <c r="M42" s="371">
        <f t="shared" si="126"/>
        <v>11826350.987294558</v>
      </c>
      <c r="N42" s="210">
        <v>21</v>
      </c>
      <c r="O42" s="212">
        <v>0</v>
      </c>
      <c r="P42" s="212">
        <v>0</v>
      </c>
      <c r="Q42" s="212">
        <v>0</v>
      </c>
      <c r="R42" s="212">
        <v>0</v>
      </c>
      <c r="S42" s="368">
        <f t="shared" si="127"/>
        <v>0</v>
      </c>
      <c r="T42" s="373">
        <v>3915793.3457071949</v>
      </c>
      <c r="U42" s="212">
        <v>4220699.0378063787</v>
      </c>
      <c r="V42" s="212">
        <v>4088714.7136157411</v>
      </c>
      <c r="W42" s="212">
        <v>3832825.9284312036</v>
      </c>
      <c r="X42" s="370">
        <f t="shared" si="128"/>
        <v>16058033.025560519</v>
      </c>
      <c r="Y42" s="371">
        <f t="shared" si="129"/>
        <v>16058033.025560519</v>
      </c>
      <c r="Z42" s="210">
        <v>21</v>
      </c>
      <c r="AA42" s="212">
        <v>0</v>
      </c>
      <c r="AB42" s="212">
        <v>0</v>
      </c>
      <c r="AC42" s="212">
        <v>0</v>
      </c>
      <c r="AD42" s="212">
        <v>0</v>
      </c>
      <c r="AE42" s="368">
        <f t="shared" si="130"/>
        <v>0</v>
      </c>
      <c r="AF42" s="373">
        <v>480028.13096809271</v>
      </c>
      <c r="AG42" s="212">
        <v>536507.08999193949</v>
      </c>
      <c r="AH42" s="212">
        <v>493301.78269716055</v>
      </c>
      <c r="AI42" s="212">
        <v>486223.63022125838</v>
      </c>
      <c r="AJ42" s="370">
        <f t="shared" si="131"/>
        <v>1996060.6338784511</v>
      </c>
      <c r="AK42" s="371">
        <f t="shared" si="132"/>
        <v>1996060.6338784511</v>
      </c>
      <c r="AL42" s="210">
        <v>21</v>
      </c>
      <c r="AM42" s="212">
        <v>0</v>
      </c>
      <c r="AN42" s="212">
        <v>0</v>
      </c>
      <c r="AO42" s="212">
        <v>0</v>
      </c>
      <c r="AP42" s="212">
        <v>0</v>
      </c>
      <c r="AQ42" s="368">
        <f t="shared" si="133"/>
        <v>0</v>
      </c>
      <c r="AR42" s="373">
        <v>17911282.917095385</v>
      </c>
      <c r="AS42" s="212">
        <v>20817463.291504044</v>
      </c>
      <c r="AT42" s="212">
        <v>22362552.925184947</v>
      </c>
      <c r="AU42" s="212">
        <v>23022485.856715698</v>
      </c>
      <c r="AV42" s="370">
        <f t="shared" si="134"/>
        <v>84113784.990500078</v>
      </c>
      <c r="AW42" s="371">
        <f t="shared" si="135"/>
        <v>84113784.990500078</v>
      </c>
      <c r="AX42" s="210">
        <v>21</v>
      </c>
      <c r="AY42" s="212">
        <v>0</v>
      </c>
      <c r="AZ42" s="212">
        <v>0</v>
      </c>
      <c r="BA42" s="212">
        <v>0</v>
      </c>
      <c r="BB42" s="212">
        <v>0</v>
      </c>
      <c r="BC42" s="368">
        <f t="shared" si="136"/>
        <v>0</v>
      </c>
      <c r="BD42" s="373">
        <v>450309.06957610568</v>
      </c>
      <c r="BE42" s="212">
        <v>435464.21222908207</v>
      </c>
      <c r="BF42" s="212">
        <v>510014.11568165093</v>
      </c>
      <c r="BG42" s="212">
        <v>567847.55652570305</v>
      </c>
      <c r="BH42" s="370">
        <f t="shared" si="137"/>
        <v>1963634.9540125416</v>
      </c>
      <c r="BI42" s="371">
        <f t="shared" si="138"/>
        <v>1963634.9540125416</v>
      </c>
      <c r="BJ42" s="210">
        <v>21</v>
      </c>
      <c r="BK42" s="212">
        <v>0</v>
      </c>
      <c r="BL42" s="212">
        <v>0</v>
      </c>
      <c r="BM42" s="212">
        <v>0</v>
      </c>
      <c r="BN42" s="212">
        <v>0</v>
      </c>
      <c r="BO42" s="368">
        <f t="shared" si="139"/>
        <v>0</v>
      </c>
      <c r="BP42" s="373">
        <v>0</v>
      </c>
      <c r="BQ42" s="212">
        <v>0</v>
      </c>
      <c r="BR42" s="212">
        <v>0</v>
      </c>
      <c r="BS42" s="212">
        <v>0</v>
      </c>
      <c r="BT42" s="370">
        <f t="shared" si="140"/>
        <v>0</v>
      </c>
      <c r="BU42" s="371">
        <f t="shared" si="141"/>
        <v>0</v>
      </c>
      <c r="BV42" s="210">
        <v>21</v>
      </c>
      <c r="BW42" s="212">
        <v>0</v>
      </c>
      <c r="BX42" s="212">
        <v>0</v>
      </c>
      <c r="BY42" s="212">
        <v>0</v>
      </c>
      <c r="BZ42" s="212">
        <v>0</v>
      </c>
      <c r="CA42" s="368">
        <f t="shared" si="142"/>
        <v>0</v>
      </c>
      <c r="CB42" s="373">
        <v>347400.02299292479</v>
      </c>
      <c r="CC42" s="212">
        <v>362797.46747302555</v>
      </c>
      <c r="CD42" s="212">
        <v>448412.89518094348</v>
      </c>
      <c r="CE42" s="212">
        <v>435980.6376042479</v>
      </c>
      <c r="CF42" s="370">
        <f t="shared" si="143"/>
        <v>1594591.0232511419</v>
      </c>
      <c r="CG42" s="371">
        <f t="shared" si="144"/>
        <v>1594591.0232511419</v>
      </c>
      <c r="CH42" s="210">
        <v>21</v>
      </c>
      <c r="CI42" s="370">
        <f t="shared" si="145"/>
        <v>0</v>
      </c>
      <c r="CJ42" s="370">
        <f t="shared" si="146"/>
        <v>0</v>
      </c>
      <c r="CK42" s="370">
        <f t="shared" si="147"/>
        <v>0</v>
      </c>
      <c r="CL42" s="370">
        <f t="shared" si="148"/>
        <v>0</v>
      </c>
      <c r="CM42" s="372">
        <f t="shared" si="157"/>
        <v>0</v>
      </c>
      <c r="CN42" s="370">
        <f t="shared" si="149"/>
        <v>26346157.433781285</v>
      </c>
      <c r="CO42" s="370">
        <f t="shared" si="150"/>
        <v>29400231.677716918</v>
      </c>
      <c r="CP42" s="370">
        <f t="shared" si="151"/>
        <v>30933933.675942603</v>
      </c>
      <c r="CQ42" s="370">
        <f t="shared" si="152"/>
        <v>30872132.827056482</v>
      </c>
      <c r="CR42" s="372">
        <f t="shared" si="158"/>
        <v>117552455.61449729</v>
      </c>
      <c r="CS42" s="370">
        <f t="shared" si="153"/>
        <v>26346157.433781285</v>
      </c>
      <c r="CT42" s="370">
        <f t="shared" si="154"/>
        <v>29400231.677716918</v>
      </c>
      <c r="CU42" s="370">
        <f t="shared" si="155"/>
        <v>30933933.675942603</v>
      </c>
      <c r="CV42" s="370">
        <f t="shared" si="156"/>
        <v>30872132.827056482</v>
      </c>
      <c r="CW42" s="372">
        <f t="shared" si="159"/>
        <v>117552455.61449729</v>
      </c>
    </row>
    <row r="43" spans="1:106" ht="15.75" customHeight="1">
      <c r="A43" s="79" t="s">
        <v>230</v>
      </c>
      <c r="B43" s="210" t="s">
        <v>229</v>
      </c>
      <c r="C43" s="212">
        <v>0</v>
      </c>
      <c r="D43" s="212">
        <v>0</v>
      </c>
      <c r="E43" s="212">
        <v>0</v>
      </c>
      <c r="F43" s="212">
        <v>0</v>
      </c>
      <c r="G43" s="368">
        <f t="shared" si="124"/>
        <v>0</v>
      </c>
      <c r="H43" s="373">
        <v>2341164.5997365611</v>
      </c>
      <c r="I43" s="212">
        <v>1624659.9113201301</v>
      </c>
      <c r="J43" s="212">
        <v>1510749.5299887296</v>
      </c>
      <c r="K43" s="212">
        <v>1266290.7208366122</v>
      </c>
      <c r="L43" s="370">
        <f t="shared" si="125"/>
        <v>6742864.7618820332</v>
      </c>
      <c r="M43" s="371">
        <f t="shared" si="126"/>
        <v>6742864.7618820332</v>
      </c>
      <c r="N43" s="210" t="s">
        <v>229</v>
      </c>
      <c r="O43" s="212">
        <v>0</v>
      </c>
      <c r="P43" s="212">
        <v>0</v>
      </c>
      <c r="Q43" s="212">
        <v>0</v>
      </c>
      <c r="R43" s="212">
        <v>0</v>
      </c>
      <c r="S43" s="368">
        <f t="shared" si="127"/>
        <v>0</v>
      </c>
      <c r="T43" s="373">
        <v>2840159.8627227219</v>
      </c>
      <c r="U43" s="212">
        <v>2255917.0904874634</v>
      </c>
      <c r="V43" s="212">
        <v>2038430.7837025605</v>
      </c>
      <c r="W43" s="212">
        <v>1920737.1454855937</v>
      </c>
      <c r="X43" s="370">
        <f t="shared" si="128"/>
        <v>9055244.882398339</v>
      </c>
      <c r="Y43" s="371">
        <f t="shared" si="129"/>
        <v>9055244.882398339</v>
      </c>
      <c r="Z43" s="210" t="s">
        <v>229</v>
      </c>
      <c r="AA43" s="212">
        <v>0</v>
      </c>
      <c r="AB43" s="212">
        <v>0</v>
      </c>
      <c r="AC43" s="212">
        <v>0</v>
      </c>
      <c r="AD43" s="212">
        <v>0</v>
      </c>
      <c r="AE43" s="368">
        <f t="shared" si="130"/>
        <v>0</v>
      </c>
      <c r="AF43" s="373">
        <v>348240.40603305271</v>
      </c>
      <c r="AG43" s="212">
        <v>287265.52000026195</v>
      </c>
      <c r="AH43" s="212">
        <v>245870.45285401802</v>
      </c>
      <c r="AI43" s="212">
        <v>243539.13486394827</v>
      </c>
      <c r="AJ43" s="370">
        <f t="shared" si="131"/>
        <v>1124915.513751281</v>
      </c>
      <c r="AK43" s="371">
        <f t="shared" si="132"/>
        <v>1124915.513751281</v>
      </c>
      <c r="AL43" s="210" t="s">
        <v>229</v>
      </c>
      <c r="AM43" s="212">
        <v>0</v>
      </c>
      <c r="AN43" s="212">
        <v>0</v>
      </c>
      <c r="AO43" s="212">
        <v>0</v>
      </c>
      <c r="AP43" s="212">
        <v>0</v>
      </c>
      <c r="AQ43" s="368">
        <f t="shared" si="133"/>
        <v>0</v>
      </c>
      <c r="AR43" s="373">
        <v>12972172.553957582</v>
      </c>
      <c r="AS43" s="212">
        <v>11127203.106840519</v>
      </c>
      <c r="AT43" s="212">
        <v>11147022.257152511</v>
      </c>
      <c r="AU43" s="212">
        <v>11536244.226856634</v>
      </c>
      <c r="AV43" s="370">
        <f t="shared" si="134"/>
        <v>46782642.144807249</v>
      </c>
      <c r="AW43" s="371">
        <f t="shared" si="135"/>
        <v>46782642.144807249</v>
      </c>
      <c r="AX43" s="210" t="s">
        <v>229</v>
      </c>
      <c r="AY43" s="212">
        <v>0</v>
      </c>
      <c r="AZ43" s="212">
        <v>0</v>
      </c>
      <c r="BA43" s="212">
        <v>0</v>
      </c>
      <c r="BB43" s="212">
        <v>0</v>
      </c>
      <c r="BC43" s="368">
        <f t="shared" si="136"/>
        <v>0</v>
      </c>
      <c r="BD43" s="373">
        <v>327432.19086943119</v>
      </c>
      <c r="BE43" s="212">
        <v>232770.29936165665</v>
      </c>
      <c r="BF43" s="212">
        <v>254079.70809075821</v>
      </c>
      <c r="BG43" s="212">
        <v>284447.33633202099</v>
      </c>
      <c r="BH43" s="370">
        <f t="shared" si="137"/>
        <v>1098729.5346538671</v>
      </c>
      <c r="BI43" s="371">
        <f t="shared" si="138"/>
        <v>1098729.5346538671</v>
      </c>
      <c r="BJ43" s="210" t="s">
        <v>229</v>
      </c>
      <c r="BK43" s="212">
        <v>0</v>
      </c>
      <c r="BL43" s="212">
        <v>0</v>
      </c>
      <c r="BM43" s="212">
        <v>0</v>
      </c>
      <c r="BN43" s="212">
        <v>0</v>
      </c>
      <c r="BO43" s="368">
        <f t="shared" si="139"/>
        <v>0</v>
      </c>
      <c r="BP43" s="373">
        <v>0</v>
      </c>
      <c r="BQ43" s="212">
        <v>0</v>
      </c>
      <c r="BR43" s="212">
        <v>0</v>
      </c>
      <c r="BS43" s="212">
        <v>0</v>
      </c>
      <c r="BT43" s="370">
        <f t="shared" si="140"/>
        <v>0</v>
      </c>
      <c r="BU43" s="371">
        <f t="shared" si="141"/>
        <v>0</v>
      </c>
      <c r="BV43" s="210" t="s">
        <v>229</v>
      </c>
      <c r="BW43" s="212">
        <v>0</v>
      </c>
      <c r="BX43" s="212">
        <v>0</v>
      </c>
      <c r="BY43" s="212">
        <v>0</v>
      </c>
      <c r="BZ43" s="212">
        <v>0</v>
      </c>
      <c r="CA43" s="368">
        <f t="shared" si="142"/>
        <v>0</v>
      </c>
      <c r="CB43" s="373">
        <v>251682.05742569189</v>
      </c>
      <c r="CC43" s="212">
        <v>194783.61751041037</v>
      </c>
      <c r="CD43" s="212">
        <v>223492.05208758428</v>
      </c>
      <c r="CE43" s="212">
        <v>218267.86663745571</v>
      </c>
      <c r="CF43" s="370">
        <f t="shared" si="143"/>
        <v>888225.59366114228</v>
      </c>
      <c r="CG43" s="371">
        <f t="shared" si="144"/>
        <v>888225.59366114228</v>
      </c>
      <c r="CH43" s="210" t="s">
        <v>229</v>
      </c>
      <c r="CI43" s="370">
        <f t="shared" si="145"/>
        <v>0</v>
      </c>
      <c r="CJ43" s="370">
        <f t="shared" si="146"/>
        <v>0</v>
      </c>
      <c r="CK43" s="370">
        <f t="shared" si="147"/>
        <v>0</v>
      </c>
      <c r="CL43" s="370">
        <f t="shared" si="148"/>
        <v>0</v>
      </c>
      <c r="CM43" s="372">
        <f t="shared" si="157"/>
        <v>0</v>
      </c>
      <c r="CN43" s="370">
        <f t="shared" si="149"/>
        <v>19080851.670745041</v>
      </c>
      <c r="CO43" s="370">
        <f t="shared" si="150"/>
        <v>15722599.545520442</v>
      </c>
      <c r="CP43" s="370">
        <f t="shared" si="151"/>
        <v>15419644.783876162</v>
      </c>
      <c r="CQ43" s="370">
        <f t="shared" si="152"/>
        <v>15469526.431012265</v>
      </c>
      <c r="CR43" s="372">
        <f t="shared" si="158"/>
        <v>65692622.431153916</v>
      </c>
      <c r="CS43" s="370">
        <f t="shared" si="153"/>
        <v>19080851.670745041</v>
      </c>
      <c r="CT43" s="370">
        <f t="shared" si="154"/>
        <v>15722599.545520442</v>
      </c>
      <c r="CU43" s="370">
        <f t="shared" si="155"/>
        <v>15419644.783876162</v>
      </c>
      <c r="CV43" s="370">
        <f t="shared" si="156"/>
        <v>15469526.431012265</v>
      </c>
      <c r="CW43" s="372">
        <f t="shared" si="159"/>
        <v>65692622.431153916</v>
      </c>
    </row>
    <row r="44" spans="1:106" ht="15.75" customHeight="1">
      <c r="A44" s="79" t="s">
        <v>233</v>
      </c>
      <c r="B44" s="210" t="s">
        <v>232</v>
      </c>
      <c r="C44" s="212">
        <v>0</v>
      </c>
      <c r="D44" s="212">
        <v>0</v>
      </c>
      <c r="E44" s="212">
        <v>0</v>
      </c>
      <c r="F44" s="212">
        <v>0</v>
      </c>
      <c r="G44" s="368">
        <f t="shared" si="124"/>
        <v>0</v>
      </c>
      <c r="H44" s="373">
        <v>1365659.3264882723</v>
      </c>
      <c r="I44" s="212">
        <v>811787.17722453747</v>
      </c>
      <c r="J44" s="212">
        <v>717167.24937659211</v>
      </c>
      <c r="K44" s="212">
        <v>603513.09109451785</v>
      </c>
      <c r="L44" s="370">
        <f t="shared" si="125"/>
        <v>3498126.84418392</v>
      </c>
      <c r="M44" s="371">
        <f t="shared" si="126"/>
        <v>3498126.84418392</v>
      </c>
      <c r="N44" s="210" t="s">
        <v>232</v>
      </c>
      <c r="O44" s="212">
        <v>0</v>
      </c>
      <c r="P44" s="212">
        <v>0</v>
      </c>
      <c r="Q44" s="212">
        <v>0</v>
      </c>
      <c r="R44" s="212">
        <v>0</v>
      </c>
      <c r="S44" s="368">
        <f t="shared" si="127"/>
        <v>0</v>
      </c>
      <c r="T44" s="373">
        <v>1659633.9906425078</v>
      </c>
      <c r="U44" s="212">
        <v>1124217.4556908847</v>
      </c>
      <c r="V44" s="212">
        <v>967803.16307678889</v>
      </c>
      <c r="W44" s="212">
        <v>915395.90213798976</v>
      </c>
      <c r="X44" s="370">
        <f t="shared" si="128"/>
        <v>4667050.5115481718</v>
      </c>
      <c r="Y44" s="371">
        <f t="shared" si="129"/>
        <v>4667050.5115481718</v>
      </c>
      <c r="Z44" s="210" t="s">
        <v>232</v>
      </c>
      <c r="AA44" s="212">
        <v>0</v>
      </c>
      <c r="AB44" s="212">
        <v>0</v>
      </c>
      <c r="AC44" s="212">
        <v>0</v>
      </c>
      <c r="AD44" s="212">
        <v>0</v>
      </c>
      <c r="AE44" s="368">
        <f t="shared" si="130"/>
        <v>0</v>
      </c>
      <c r="AF44" s="373">
        <v>203488.40607934885</v>
      </c>
      <c r="AG44" s="212">
        <v>143305.56823244214</v>
      </c>
      <c r="AH44" s="212">
        <v>116689.29978368961</v>
      </c>
      <c r="AI44" s="212">
        <v>116006.5756214391</v>
      </c>
      <c r="AJ44" s="370">
        <f t="shared" si="131"/>
        <v>579489.84971691971</v>
      </c>
      <c r="AK44" s="371">
        <f t="shared" si="132"/>
        <v>579489.84971691971</v>
      </c>
      <c r="AL44" s="210" t="s">
        <v>232</v>
      </c>
      <c r="AM44" s="212">
        <v>0</v>
      </c>
      <c r="AN44" s="212">
        <v>0</v>
      </c>
      <c r="AO44" s="212">
        <v>0</v>
      </c>
      <c r="AP44" s="212">
        <v>0</v>
      </c>
      <c r="AQ44" s="368">
        <f t="shared" si="133"/>
        <v>0</v>
      </c>
      <c r="AR44" s="373">
        <v>7575375.9916352183</v>
      </c>
      <c r="AS44" s="212">
        <v>5545046.66603122</v>
      </c>
      <c r="AT44" s="212">
        <v>5291477.6258579055</v>
      </c>
      <c r="AU44" s="212">
        <v>5497411.1211539321</v>
      </c>
      <c r="AV44" s="370">
        <f t="shared" si="134"/>
        <v>23909311.404678274</v>
      </c>
      <c r="AW44" s="371">
        <f t="shared" si="135"/>
        <v>23909311.404678274</v>
      </c>
      <c r="AX44" s="210" t="s">
        <v>232</v>
      </c>
      <c r="AY44" s="212">
        <v>0</v>
      </c>
      <c r="AZ44" s="212">
        <v>0</v>
      </c>
      <c r="BA44" s="212">
        <v>0</v>
      </c>
      <c r="BB44" s="212">
        <v>0</v>
      </c>
      <c r="BC44" s="368">
        <f t="shared" si="136"/>
        <v>0</v>
      </c>
      <c r="BD44" s="373">
        <v>191512.89924622461</v>
      </c>
      <c r="BE44" s="212">
        <v>115978.17807093146</v>
      </c>
      <c r="BF44" s="212">
        <v>120541.36151839797</v>
      </c>
      <c r="BG44" s="212">
        <v>135502.11605448296</v>
      </c>
      <c r="BH44" s="370">
        <f t="shared" si="137"/>
        <v>563534.55489003705</v>
      </c>
      <c r="BI44" s="371">
        <f t="shared" si="138"/>
        <v>563534.55489003705</v>
      </c>
      <c r="BJ44" s="210" t="s">
        <v>232</v>
      </c>
      <c r="BK44" s="212">
        <v>0</v>
      </c>
      <c r="BL44" s="212">
        <v>0</v>
      </c>
      <c r="BM44" s="212">
        <v>0</v>
      </c>
      <c r="BN44" s="212">
        <v>0</v>
      </c>
      <c r="BO44" s="368">
        <f t="shared" si="139"/>
        <v>0</v>
      </c>
      <c r="BP44" s="373">
        <v>0</v>
      </c>
      <c r="BQ44" s="212">
        <v>0</v>
      </c>
      <c r="BR44" s="212">
        <v>0</v>
      </c>
      <c r="BS44" s="212">
        <v>0</v>
      </c>
      <c r="BT44" s="370">
        <f t="shared" si="140"/>
        <v>0</v>
      </c>
      <c r="BU44" s="371">
        <f t="shared" si="141"/>
        <v>0</v>
      </c>
      <c r="BV44" s="210" t="s">
        <v>232</v>
      </c>
      <c r="BW44" s="212">
        <v>0</v>
      </c>
      <c r="BX44" s="212">
        <v>0</v>
      </c>
      <c r="BY44" s="212">
        <v>0</v>
      </c>
      <c r="BZ44" s="212">
        <v>0</v>
      </c>
      <c r="CA44" s="368">
        <f t="shared" si="142"/>
        <v>0</v>
      </c>
      <c r="CB44" s="373">
        <v>146963.54511556544</v>
      </c>
      <c r="CC44" s="212">
        <v>97316.480761718281</v>
      </c>
      <c r="CD44" s="212">
        <v>106050.25706360699</v>
      </c>
      <c r="CE44" s="212">
        <v>103913.51544965799</v>
      </c>
      <c r="CF44" s="370">
        <f t="shared" si="143"/>
        <v>454243.79839054868</v>
      </c>
      <c r="CG44" s="371">
        <f t="shared" si="144"/>
        <v>454243.79839054868</v>
      </c>
      <c r="CH44" s="210" t="s">
        <v>232</v>
      </c>
      <c r="CI44" s="370">
        <f t="shared" si="145"/>
        <v>0</v>
      </c>
      <c r="CJ44" s="370">
        <f t="shared" si="146"/>
        <v>0</v>
      </c>
      <c r="CK44" s="370">
        <f t="shared" si="147"/>
        <v>0</v>
      </c>
      <c r="CL44" s="370">
        <f t="shared" si="148"/>
        <v>0</v>
      </c>
      <c r="CM44" s="372">
        <f t="shared" si="157"/>
        <v>0</v>
      </c>
      <c r="CN44" s="370">
        <f t="shared" si="149"/>
        <v>11142634.159207137</v>
      </c>
      <c r="CO44" s="370">
        <f t="shared" si="150"/>
        <v>7837651.5260117343</v>
      </c>
      <c r="CP44" s="370">
        <f t="shared" si="151"/>
        <v>7319728.9566769805</v>
      </c>
      <c r="CQ44" s="370">
        <f t="shared" si="152"/>
        <v>7371742.3215120193</v>
      </c>
      <c r="CR44" s="372">
        <f t="shared" si="158"/>
        <v>33671756.963407874</v>
      </c>
      <c r="CS44" s="370">
        <f t="shared" si="153"/>
        <v>11142634.159207137</v>
      </c>
      <c r="CT44" s="370">
        <f t="shared" si="154"/>
        <v>7837651.5260117343</v>
      </c>
      <c r="CU44" s="370">
        <f t="shared" si="155"/>
        <v>7319728.9566769805</v>
      </c>
      <c r="CV44" s="370">
        <f t="shared" si="156"/>
        <v>7371742.3215120193</v>
      </c>
      <c r="CW44" s="372">
        <f t="shared" si="159"/>
        <v>33671756.963407874</v>
      </c>
    </row>
    <row r="45" spans="1:106" ht="15.75" customHeight="1">
      <c r="A45" s="79" t="s">
        <v>236</v>
      </c>
      <c r="B45" s="210" t="s">
        <v>235</v>
      </c>
      <c r="C45" s="212">
        <v>58343.41829343987</v>
      </c>
      <c r="D45" s="212">
        <v>34646.652386247821</v>
      </c>
      <c r="E45" s="212">
        <v>31569.803222740222</v>
      </c>
      <c r="F45" s="212">
        <v>37259.235415339819</v>
      </c>
      <c r="G45" s="368">
        <f t="shared" si="124"/>
        <v>161819.10931776772</v>
      </c>
      <c r="H45" s="373">
        <v>334964.22414902144</v>
      </c>
      <c r="I45" s="212">
        <v>245557.63871170999</v>
      </c>
      <c r="J45" s="212">
        <v>276990.17210643145</v>
      </c>
      <c r="K45" s="212">
        <v>354052.8244791163</v>
      </c>
      <c r="L45" s="370">
        <f t="shared" si="125"/>
        <v>1211564.8594462792</v>
      </c>
      <c r="M45" s="371">
        <f t="shared" si="126"/>
        <v>1373383.9687640469</v>
      </c>
      <c r="N45" s="210" t="s">
        <v>235</v>
      </c>
      <c r="O45" s="212">
        <v>41659.162305439604</v>
      </c>
      <c r="P45" s="212">
        <v>41342.582829295941</v>
      </c>
      <c r="Q45" s="212">
        <v>39513.944208725537</v>
      </c>
      <c r="R45" s="212">
        <v>44024.47786098966</v>
      </c>
      <c r="S45" s="368">
        <f t="shared" si="127"/>
        <v>166540.16720445073</v>
      </c>
      <c r="T45" s="373">
        <v>234669.10220434502</v>
      </c>
      <c r="U45" s="212">
        <v>353634.89058356633</v>
      </c>
      <c r="V45" s="212">
        <v>476700.56638120412</v>
      </c>
      <c r="W45" s="212">
        <v>580547.98549912649</v>
      </c>
      <c r="X45" s="370">
        <f t="shared" si="128"/>
        <v>1645552.5446682419</v>
      </c>
      <c r="Y45" s="371">
        <f t="shared" si="129"/>
        <v>1812092.7118726927</v>
      </c>
      <c r="Z45" s="210" t="s">
        <v>235</v>
      </c>
      <c r="AA45" s="212">
        <v>2778.5174188315741</v>
      </c>
      <c r="AB45" s="212">
        <v>2433.8978389575295</v>
      </c>
      <c r="AC45" s="212">
        <v>5584.0859989716537</v>
      </c>
      <c r="AD45" s="212">
        <v>6324.9216065809105</v>
      </c>
      <c r="AE45" s="368">
        <f t="shared" si="130"/>
        <v>17121.422863341668</v>
      </c>
      <c r="AF45" s="373">
        <v>18147.765120415643</v>
      </c>
      <c r="AG45" s="212">
        <v>28829.221365486515</v>
      </c>
      <c r="AH45" s="212">
        <v>42066.904017379202</v>
      </c>
      <c r="AI45" s="212">
        <v>84400.543544412751</v>
      </c>
      <c r="AJ45" s="370">
        <f t="shared" si="131"/>
        <v>173444.43404769411</v>
      </c>
      <c r="AK45" s="371">
        <f t="shared" si="132"/>
        <v>190565.85691103578</v>
      </c>
      <c r="AL45" s="210" t="s">
        <v>235</v>
      </c>
      <c r="AM45" s="212">
        <v>348740.06598585896</v>
      </c>
      <c r="AN45" s="212">
        <v>294085.62041584909</v>
      </c>
      <c r="AO45" s="212">
        <v>340659.97224813339</v>
      </c>
      <c r="AP45" s="212">
        <v>368360.38252354</v>
      </c>
      <c r="AQ45" s="368">
        <f t="shared" si="133"/>
        <v>1351846.0411733815</v>
      </c>
      <c r="AR45" s="373">
        <v>1820349.2832760005</v>
      </c>
      <c r="AS45" s="212">
        <v>2265929.847700642</v>
      </c>
      <c r="AT45" s="212">
        <v>3146382.906778676</v>
      </c>
      <c r="AU45" s="212">
        <v>3770423.7029824476</v>
      </c>
      <c r="AV45" s="370">
        <f t="shared" si="134"/>
        <v>11003085.740737766</v>
      </c>
      <c r="AW45" s="371">
        <f t="shared" si="135"/>
        <v>12354931.781911148</v>
      </c>
      <c r="AX45" s="210" t="s">
        <v>235</v>
      </c>
      <c r="AY45" s="212">
        <v>27376.396005679475</v>
      </c>
      <c r="AZ45" s="212">
        <v>20793.250248152995</v>
      </c>
      <c r="BA45" s="212">
        <v>21662.232322657772</v>
      </c>
      <c r="BB45" s="212">
        <v>19415.773985000062</v>
      </c>
      <c r="BC45" s="368">
        <f t="shared" si="136"/>
        <v>89247.652561490308</v>
      </c>
      <c r="BD45" s="373">
        <v>67727.352007933747</v>
      </c>
      <c r="BE45" s="212">
        <v>83356.121584514738</v>
      </c>
      <c r="BF45" s="212">
        <v>115471.58749575791</v>
      </c>
      <c r="BG45" s="212">
        <v>126782.24859691961</v>
      </c>
      <c r="BH45" s="370">
        <f t="shared" si="137"/>
        <v>393337.30968512595</v>
      </c>
      <c r="BI45" s="371">
        <f t="shared" si="138"/>
        <v>482584.96224661625</v>
      </c>
      <c r="BJ45" s="210" t="s">
        <v>235</v>
      </c>
      <c r="BK45" s="212">
        <v>0</v>
      </c>
      <c r="BL45" s="212">
        <v>0</v>
      </c>
      <c r="BM45" s="212">
        <v>0</v>
      </c>
      <c r="BN45" s="212">
        <v>0</v>
      </c>
      <c r="BO45" s="368">
        <f t="shared" si="139"/>
        <v>0</v>
      </c>
      <c r="BP45" s="373">
        <v>0</v>
      </c>
      <c r="BQ45" s="212">
        <v>0</v>
      </c>
      <c r="BR45" s="212">
        <v>0</v>
      </c>
      <c r="BS45" s="212">
        <v>0</v>
      </c>
      <c r="BT45" s="370">
        <f t="shared" si="140"/>
        <v>0</v>
      </c>
      <c r="BU45" s="371">
        <f t="shared" si="141"/>
        <v>0</v>
      </c>
      <c r="BV45" s="210" t="s">
        <v>235</v>
      </c>
      <c r="BW45" s="212">
        <v>1249.9724343738603</v>
      </c>
      <c r="BX45" s="212">
        <v>1736.0582309229353</v>
      </c>
      <c r="BY45" s="212">
        <v>1914.248</v>
      </c>
      <c r="BZ45" s="212">
        <v>2693.5439389584326</v>
      </c>
      <c r="CA45" s="368">
        <f t="shared" si="142"/>
        <v>7593.8226042552278</v>
      </c>
      <c r="CB45" s="373">
        <v>5829.3823403151873</v>
      </c>
      <c r="CC45" s="212">
        <v>7602.9224438101792</v>
      </c>
      <c r="CD45" s="212">
        <v>7920.5389412324403</v>
      </c>
      <c r="CE45" s="212">
        <v>18387.7950267655</v>
      </c>
      <c r="CF45" s="370">
        <f t="shared" si="143"/>
        <v>39740.638752123312</v>
      </c>
      <c r="CG45" s="371">
        <f t="shared" si="144"/>
        <v>47334.461356378539</v>
      </c>
      <c r="CH45" s="210" t="s">
        <v>235</v>
      </c>
      <c r="CI45" s="370">
        <f t="shared" si="145"/>
        <v>480147.53244362335</v>
      </c>
      <c r="CJ45" s="370">
        <f t="shared" si="146"/>
        <v>395038.06194942631</v>
      </c>
      <c r="CK45" s="370">
        <f t="shared" si="147"/>
        <v>440904.28600122861</v>
      </c>
      <c r="CL45" s="370">
        <f t="shared" si="148"/>
        <v>478078.33533040888</v>
      </c>
      <c r="CM45" s="372">
        <f t="shared" si="157"/>
        <v>1794168.2157246871</v>
      </c>
      <c r="CN45" s="370">
        <f t="shared" si="149"/>
        <v>2481687.1090980317</v>
      </c>
      <c r="CO45" s="370">
        <f t="shared" si="150"/>
        <v>2984910.6423897296</v>
      </c>
      <c r="CP45" s="370">
        <f t="shared" si="151"/>
        <v>4065532.675720681</v>
      </c>
      <c r="CQ45" s="370">
        <f t="shared" si="152"/>
        <v>4934595.1001287876</v>
      </c>
      <c r="CR45" s="372">
        <f t="shared" si="158"/>
        <v>14466725.527337231</v>
      </c>
      <c r="CS45" s="370">
        <f t="shared" si="153"/>
        <v>2961834.6415416552</v>
      </c>
      <c r="CT45" s="370">
        <f t="shared" si="154"/>
        <v>3379948.7043391559</v>
      </c>
      <c r="CU45" s="370">
        <f t="shared" si="155"/>
        <v>4506436.9617219092</v>
      </c>
      <c r="CV45" s="370">
        <f t="shared" si="156"/>
        <v>5412673.4354591966</v>
      </c>
      <c r="CW45" s="372">
        <f t="shared" si="159"/>
        <v>16260893.743061917</v>
      </c>
    </row>
    <row r="46" spans="1:106" ht="15.75" customHeight="1">
      <c r="A46" s="79" t="s">
        <v>238</v>
      </c>
      <c r="B46" s="210" t="s">
        <v>237</v>
      </c>
      <c r="C46" s="212">
        <v>53859.424518984255</v>
      </c>
      <c r="D46" s="212">
        <v>31695.977447838897</v>
      </c>
      <c r="E46" s="212">
        <v>28039.948105651787</v>
      </c>
      <c r="F46" s="212">
        <v>33866.918157592605</v>
      </c>
      <c r="G46" s="368">
        <f t="shared" si="124"/>
        <v>147462.26823006754</v>
      </c>
      <c r="H46" s="373">
        <v>309218.54807661474</v>
      </c>
      <c r="I46" s="212">
        <v>217228.34790374595</v>
      </c>
      <c r="J46" s="212">
        <v>239539.24268636361</v>
      </c>
      <c r="K46" s="212">
        <v>314056.68215160363</v>
      </c>
      <c r="L46" s="370">
        <f t="shared" si="125"/>
        <v>1080042.8208183278</v>
      </c>
      <c r="M46" s="371">
        <f t="shared" si="126"/>
        <v>1227505.0890483954</v>
      </c>
      <c r="N46" s="210" t="s">
        <v>237</v>
      </c>
      <c r="O46" s="212">
        <v>37468.388031769624</v>
      </c>
      <c r="P46" s="212">
        <v>38168.989514961671</v>
      </c>
      <c r="Q46" s="212">
        <v>35102.129380551931</v>
      </c>
      <c r="R46" s="212">
        <v>38502.003699194371</v>
      </c>
      <c r="S46" s="368">
        <f t="shared" si="127"/>
        <v>149241.5106264776</v>
      </c>
      <c r="T46" s="373">
        <v>206120.84818336999</v>
      </c>
      <c r="U46" s="212">
        <v>311790.3137848496</v>
      </c>
      <c r="V46" s="212">
        <v>409840.71595234051</v>
      </c>
      <c r="W46" s="212">
        <v>501829.34867209382</v>
      </c>
      <c r="X46" s="370">
        <f t="shared" si="128"/>
        <v>1429581.2265926539</v>
      </c>
      <c r="Y46" s="371">
        <f t="shared" si="129"/>
        <v>1578822.7372191316</v>
      </c>
      <c r="Z46" s="210" t="s">
        <v>237</v>
      </c>
      <c r="AA46" s="212">
        <v>2400.1383797889139</v>
      </c>
      <c r="AB46" s="212">
        <v>2064.206535655298</v>
      </c>
      <c r="AC46" s="212">
        <v>4728.8363170860684</v>
      </c>
      <c r="AD46" s="212">
        <v>5429.9257499647829</v>
      </c>
      <c r="AE46" s="368">
        <f t="shared" si="130"/>
        <v>14623.106982495063</v>
      </c>
      <c r="AF46" s="373">
        <v>15541.070539540031</v>
      </c>
      <c r="AG46" s="212">
        <v>24400.815690290619</v>
      </c>
      <c r="AH46" s="212">
        <v>35598.724308342833</v>
      </c>
      <c r="AI46" s="212">
        <v>71688.791185148293</v>
      </c>
      <c r="AJ46" s="370">
        <f t="shared" si="131"/>
        <v>147229.40172332176</v>
      </c>
      <c r="AK46" s="371">
        <f t="shared" si="132"/>
        <v>161852.50870581681</v>
      </c>
      <c r="AL46" s="210" t="s">
        <v>237</v>
      </c>
      <c r="AM46" s="212">
        <v>315857.47114329675</v>
      </c>
      <c r="AN46" s="212">
        <v>263579.82776773616</v>
      </c>
      <c r="AO46" s="212">
        <v>300231.69651312585</v>
      </c>
      <c r="AP46" s="212">
        <v>322916.53656316822</v>
      </c>
      <c r="AQ46" s="368">
        <f t="shared" si="133"/>
        <v>1202585.5319873272</v>
      </c>
      <c r="AR46" s="373">
        <v>1649536.6824730895</v>
      </c>
      <c r="AS46" s="212">
        <v>2029511.12993827</v>
      </c>
      <c r="AT46" s="212">
        <v>2799427.4373080395</v>
      </c>
      <c r="AU46" s="212">
        <v>3334199.4502428016</v>
      </c>
      <c r="AV46" s="370">
        <f t="shared" si="134"/>
        <v>9812674.6999622006</v>
      </c>
      <c r="AW46" s="371">
        <f t="shared" si="135"/>
        <v>11015260.231949527</v>
      </c>
      <c r="AX46" s="210" t="s">
        <v>237</v>
      </c>
      <c r="AY46" s="212">
        <v>26658.095525544504</v>
      </c>
      <c r="AZ46" s="212">
        <v>20107.939249230818</v>
      </c>
      <c r="BA46" s="212">
        <v>20764.129607162482</v>
      </c>
      <c r="BB46" s="212">
        <v>18554.631176955991</v>
      </c>
      <c r="BC46" s="368">
        <f t="shared" si="136"/>
        <v>86084.795558893791</v>
      </c>
      <c r="BD46" s="373">
        <v>63703.153866772795</v>
      </c>
      <c r="BE46" s="212">
        <v>79165.701209860228</v>
      </c>
      <c r="BF46" s="212">
        <v>108975.63859406373</v>
      </c>
      <c r="BG46" s="212">
        <v>120209.91931816604</v>
      </c>
      <c r="BH46" s="370">
        <f t="shared" si="137"/>
        <v>372054.41298886278</v>
      </c>
      <c r="BI46" s="371">
        <f t="shared" si="138"/>
        <v>458139.20854775654</v>
      </c>
      <c r="BJ46" s="210" t="s">
        <v>237</v>
      </c>
      <c r="BK46" s="212">
        <v>0</v>
      </c>
      <c r="BL46" s="212">
        <v>0</v>
      </c>
      <c r="BM46" s="212">
        <v>0</v>
      </c>
      <c r="BN46" s="212">
        <v>0</v>
      </c>
      <c r="BO46" s="368">
        <f t="shared" si="139"/>
        <v>0</v>
      </c>
      <c r="BP46" s="373">
        <v>0</v>
      </c>
      <c r="BQ46" s="212">
        <v>0</v>
      </c>
      <c r="BR46" s="212">
        <v>0</v>
      </c>
      <c r="BS46" s="212">
        <v>0</v>
      </c>
      <c r="BT46" s="370">
        <f t="shared" si="140"/>
        <v>0</v>
      </c>
      <c r="BU46" s="371">
        <f t="shared" si="141"/>
        <v>0</v>
      </c>
      <c r="BV46" s="210" t="s">
        <v>237</v>
      </c>
      <c r="BW46" s="212">
        <v>1057.0532721855727</v>
      </c>
      <c r="BX46" s="212">
        <v>1480.0267686676807</v>
      </c>
      <c r="BY46" s="212">
        <v>1618.5214055472532</v>
      </c>
      <c r="BZ46" s="212">
        <v>2277.7138316736091</v>
      </c>
      <c r="CA46" s="368">
        <f t="shared" si="142"/>
        <v>6433.3152780741157</v>
      </c>
      <c r="CB46" s="373">
        <v>4930.0886220829088</v>
      </c>
      <c r="CC46" s="212">
        <v>6477.0391185526232</v>
      </c>
      <c r="CD46" s="212">
        <v>6697.0874278308065</v>
      </c>
      <c r="CE46" s="212">
        <v>15548.251640108312</v>
      </c>
      <c r="CF46" s="370">
        <f t="shared" si="143"/>
        <v>33652.466808574653</v>
      </c>
      <c r="CG46" s="371">
        <f t="shared" si="144"/>
        <v>40085.782086648767</v>
      </c>
      <c r="CH46" s="210" t="s">
        <v>237</v>
      </c>
      <c r="CI46" s="370">
        <f t="shared" si="145"/>
        <v>437300.57087156957</v>
      </c>
      <c r="CJ46" s="370">
        <f t="shared" si="146"/>
        <v>357096.96728409053</v>
      </c>
      <c r="CK46" s="370">
        <f t="shared" si="147"/>
        <v>390485.26132912544</v>
      </c>
      <c r="CL46" s="370">
        <f t="shared" si="148"/>
        <v>421547.72917854961</v>
      </c>
      <c r="CM46" s="372">
        <f t="shared" si="157"/>
        <v>1606430.5286633349</v>
      </c>
      <c r="CN46" s="370">
        <f t="shared" si="149"/>
        <v>2249050.3917614701</v>
      </c>
      <c r="CO46" s="370">
        <f t="shared" si="150"/>
        <v>2668573.3476455691</v>
      </c>
      <c r="CP46" s="370">
        <f t="shared" si="151"/>
        <v>3600078.8462769813</v>
      </c>
      <c r="CQ46" s="370">
        <f t="shared" si="152"/>
        <v>4357532.443209921</v>
      </c>
      <c r="CR46" s="372">
        <f t="shared" si="158"/>
        <v>12875235.02889394</v>
      </c>
      <c r="CS46" s="370">
        <f t="shared" si="153"/>
        <v>2686350.9626330398</v>
      </c>
      <c r="CT46" s="370">
        <f t="shared" si="154"/>
        <v>3025670.3149296595</v>
      </c>
      <c r="CU46" s="370">
        <f t="shared" si="155"/>
        <v>3990564.1076061069</v>
      </c>
      <c r="CV46" s="370">
        <f t="shared" si="156"/>
        <v>4779080.1723884707</v>
      </c>
      <c r="CW46" s="372">
        <f t="shared" si="159"/>
        <v>14481665.557557277</v>
      </c>
    </row>
    <row r="47" spans="1:106" ht="15.75" customHeight="1">
      <c r="A47" s="79" t="s">
        <v>239</v>
      </c>
      <c r="B47" s="210">
        <v>24</v>
      </c>
      <c r="C47" s="212">
        <v>37867.281234685412</v>
      </c>
      <c r="D47" s="212">
        <v>25021.336239302615</v>
      </c>
      <c r="E47" s="212">
        <v>15907.629254863754</v>
      </c>
      <c r="F47" s="212">
        <v>13801.476253520452</v>
      </c>
      <c r="G47" s="368">
        <f t="shared" si="124"/>
        <v>92597.72298237223</v>
      </c>
      <c r="H47" s="373">
        <v>271885.03245652857</v>
      </c>
      <c r="I47" s="212">
        <v>246371.71704961223</v>
      </c>
      <c r="J47" s="212">
        <v>191477.98944226259</v>
      </c>
      <c r="K47" s="212">
        <v>164448.73955275631</v>
      </c>
      <c r="L47" s="370">
        <f t="shared" si="125"/>
        <v>874183.4785011597</v>
      </c>
      <c r="M47" s="371">
        <f t="shared" si="126"/>
        <v>966781.20148353197</v>
      </c>
      <c r="N47" s="210">
        <v>24</v>
      </c>
      <c r="O47" s="212">
        <v>41277.398150635432</v>
      </c>
      <c r="P47" s="212">
        <v>27240.947890938842</v>
      </c>
      <c r="Q47" s="212">
        <v>22550.456095491623</v>
      </c>
      <c r="R47" s="212">
        <v>20160.01285561264</v>
      </c>
      <c r="S47" s="368">
        <f t="shared" si="127"/>
        <v>111228.81499267854</v>
      </c>
      <c r="T47" s="373">
        <v>299998.87541736121</v>
      </c>
      <c r="U47" s="212">
        <v>316487.57164112222</v>
      </c>
      <c r="V47" s="212">
        <v>265201.0381587313</v>
      </c>
      <c r="W47" s="212">
        <v>240120.39823569809</v>
      </c>
      <c r="X47" s="370">
        <f t="shared" si="128"/>
        <v>1121807.8834529128</v>
      </c>
      <c r="Y47" s="371">
        <f t="shared" si="129"/>
        <v>1233036.6984455914</v>
      </c>
      <c r="Z47" s="210">
        <v>24</v>
      </c>
      <c r="AA47" s="212">
        <v>4583.505470701276</v>
      </c>
      <c r="AB47" s="212">
        <v>2420.6176187344722</v>
      </c>
      <c r="AC47" s="212">
        <v>3411.0582143292122</v>
      </c>
      <c r="AD47" s="212">
        <v>2690.1567741112149</v>
      </c>
      <c r="AE47" s="368">
        <f t="shared" si="130"/>
        <v>13105.338077876175</v>
      </c>
      <c r="AF47" s="373">
        <v>76453.942067757176</v>
      </c>
      <c r="AG47" s="212">
        <v>69277.089039173472</v>
      </c>
      <c r="AH47" s="212">
        <v>62595.650235976122</v>
      </c>
      <c r="AI47" s="212">
        <v>53694.292057097518</v>
      </c>
      <c r="AJ47" s="370">
        <f t="shared" si="131"/>
        <v>262020.97340000427</v>
      </c>
      <c r="AK47" s="371">
        <f t="shared" si="132"/>
        <v>275126.31147788046</v>
      </c>
      <c r="AL47" s="210">
        <v>24</v>
      </c>
      <c r="AM47" s="212">
        <v>165947.75683731749</v>
      </c>
      <c r="AN47" s="212">
        <v>117135.79865942913</v>
      </c>
      <c r="AO47" s="212">
        <v>103506.76655190793</v>
      </c>
      <c r="AP47" s="212">
        <v>95904.4316272055</v>
      </c>
      <c r="AQ47" s="368">
        <f t="shared" si="133"/>
        <v>482494.75367586006</v>
      </c>
      <c r="AR47" s="373">
        <v>1290184.1872785436</v>
      </c>
      <c r="AS47" s="212">
        <v>1400235.2210175239</v>
      </c>
      <c r="AT47" s="212">
        <v>1406858.6432528943</v>
      </c>
      <c r="AU47" s="212">
        <v>1434041.8933276637</v>
      </c>
      <c r="AV47" s="370">
        <f t="shared" si="134"/>
        <v>5531319.9448766252</v>
      </c>
      <c r="AW47" s="371">
        <f t="shared" si="135"/>
        <v>6013814.6985524856</v>
      </c>
      <c r="AX47" s="210">
        <v>24</v>
      </c>
      <c r="AY47" s="212">
        <v>2957.3755266982525</v>
      </c>
      <c r="AZ47" s="212">
        <v>2057.7593644252552</v>
      </c>
      <c r="BA47" s="212">
        <v>1397.0229065430726</v>
      </c>
      <c r="BB47" s="212">
        <v>1253.9806910614534</v>
      </c>
      <c r="BC47" s="368">
        <f t="shared" si="136"/>
        <v>7666.1384887280328</v>
      </c>
      <c r="BD47" s="373">
        <v>29847.967147652547</v>
      </c>
      <c r="BE47" s="212">
        <v>18994.78550828178</v>
      </c>
      <c r="BF47" s="212">
        <v>26063.102173334704</v>
      </c>
      <c r="BG47" s="212">
        <v>18701.89005392696</v>
      </c>
      <c r="BH47" s="370">
        <f t="shared" si="137"/>
        <v>93607.744883195992</v>
      </c>
      <c r="BI47" s="371">
        <f t="shared" si="138"/>
        <v>101273.88337192402</v>
      </c>
      <c r="BJ47" s="210">
        <v>24</v>
      </c>
      <c r="BK47" s="212">
        <v>0</v>
      </c>
      <c r="BL47" s="212">
        <v>0</v>
      </c>
      <c r="BM47" s="212">
        <v>0</v>
      </c>
      <c r="BN47" s="212">
        <v>0</v>
      </c>
      <c r="BO47" s="368">
        <f t="shared" si="139"/>
        <v>0</v>
      </c>
      <c r="BP47" s="373">
        <v>0</v>
      </c>
      <c r="BQ47" s="212">
        <v>0</v>
      </c>
      <c r="BR47" s="212">
        <v>0</v>
      </c>
      <c r="BS47" s="212">
        <v>0</v>
      </c>
      <c r="BT47" s="370">
        <f t="shared" si="140"/>
        <v>0</v>
      </c>
      <c r="BU47" s="371">
        <f t="shared" si="141"/>
        <v>0</v>
      </c>
      <c r="BV47" s="210">
        <v>24</v>
      </c>
      <c r="BW47" s="212">
        <v>3470.8675066861151</v>
      </c>
      <c r="BX47" s="212">
        <v>1865.1229551253596</v>
      </c>
      <c r="BY47" s="212">
        <v>1091.5363446641572</v>
      </c>
      <c r="BZ47" s="212">
        <v>2045.3305020447442</v>
      </c>
      <c r="CA47" s="368">
        <f t="shared" si="142"/>
        <v>8472.8573085203752</v>
      </c>
      <c r="CB47" s="373">
        <v>24769.795045786566</v>
      </c>
      <c r="CC47" s="212">
        <v>26134.319120389442</v>
      </c>
      <c r="CD47" s="212">
        <v>24400.152335875184</v>
      </c>
      <c r="CE47" s="212">
        <v>24587.693855480593</v>
      </c>
      <c r="CF47" s="370">
        <f t="shared" si="143"/>
        <v>99891.960357531789</v>
      </c>
      <c r="CG47" s="371">
        <f t="shared" si="144"/>
        <v>108364.81766605217</v>
      </c>
      <c r="CH47" s="210">
        <v>24</v>
      </c>
      <c r="CI47" s="370">
        <f t="shared" si="145"/>
        <v>256104.18472672396</v>
      </c>
      <c r="CJ47" s="370">
        <f t="shared" si="146"/>
        <v>175741.58272795568</v>
      </c>
      <c r="CK47" s="370">
        <f t="shared" si="147"/>
        <v>147864.46936779979</v>
      </c>
      <c r="CL47" s="370">
        <f t="shared" si="148"/>
        <v>135855.38870355597</v>
      </c>
      <c r="CM47" s="372">
        <f t="shared" si="157"/>
        <v>715565.62552603544</v>
      </c>
      <c r="CN47" s="370">
        <f t="shared" si="149"/>
        <v>1993139.7994136296</v>
      </c>
      <c r="CO47" s="370">
        <f t="shared" si="150"/>
        <v>2077500.703376103</v>
      </c>
      <c r="CP47" s="370">
        <f t="shared" si="151"/>
        <v>1976596.5755990741</v>
      </c>
      <c r="CQ47" s="370">
        <f t="shared" si="152"/>
        <v>1935594.9070826231</v>
      </c>
      <c r="CR47" s="372">
        <f t="shared" si="158"/>
        <v>7982831.9854714293</v>
      </c>
      <c r="CS47" s="370">
        <f t="shared" si="153"/>
        <v>2249243.9841403537</v>
      </c>
      <c r="CT47" s="370">
        <f t="shared" si="154"/>
        <v>2253242.2861040588</v>
      </c>
      <c r="CU47" s="370">
        <f t="shared" si="155"/>
        <v>2124461.0449668737</v>
      </c>
      <c r="CV47" s="370">
        <f t="shared" si="156"/>
        <v>2071450.2957861791</v>
      </c>
      <c r="CW47" s="372">
        <f t="shared" si="159"/>
        <v>8698397.6109974645</v>
      </c>
    </row>
    <row r="48" spans="1:106" ht="15.75" customHeight="1">
      <c r="A48" s="79" t="s">
        <v>240</v>
      </c>
      <c r="B48" s="210">
        <v>25</v>
      </c>
      <c r="C48" s="212">
        <v>246770.11791657432</v>
      </c>
      <c r="D48" s="212">
        <v>99665.775324514834</v>
      </c>
      <c r="E48" s="212">
        <v>88022.331010424401</v>
      </c>
      <c r="F48" s="212">
        <v>81326.062601273894</v>
      </c>
      <c r="G48" s="368">
        <f t="shared" si="124"/>
        <v>515784.28685278748</v>
      </c>
      <c r="H48" s="373">
        <v>321976.9818352696</v>
      </c>
      <c r="I48" s="212">
        <v>152071.35151269074</v>
      </c>
      <c r="J48" s="212">
        <v>158127.57860976175</v>
      </c>
      <c r="K48" s="212">
        <v>147497.00397480387</v>
      </c>
      <c r="L48" s="370">
        <f t="shared" si="125"/>
        <v>779672.915932526</v>
      </c>
      <c r="M48" s="371">
        <f t="shared" si="126"/>
        <v>1295457.2027853136</v>
      </c>
      <c r="N48" s="210">
        <v>25</v>
      </c>
      <c r="O48" s="212">
        <v>37233.006941191306</v>
      </c>
      <c r="P48" s="212">
        <v>40735.695694293267</v>
      </c>
      <c r="Q48" s="212">
        <v>47831.353696064536</v>
      </c>
      <c r="R48" s="212">
        <v>51798.593985437772</v>
      </c>
      <c r="S48" s="368">
        <f t="shared" si="127"/>
        <v>177598.65031698687</v>
      </c>
      <c r="T48" s="373">
        <v>83617.270327720442</v>
      </c>
      <c r="U48" s="212">
        <v>83116.573978024084</v>
      </c>
      <c r="V48" s="212">
        <v>132172.2821035072</v>
      </c>
      <c r="W48" s="212">
        <v>63989.78758140211</v>
      </c>
      <c r="X48" s="370">
        <f t="shared" si="128"/>
        <v>362895.91399065382</v>
      </c>
      <c r="Y48" s="371">
        <f t="shared" si="129"/>
        <v>540494.56430764066</v>
      </c>
      <c r="Z48" s="210">
        <v>25</v>
      </c>
      <c r="AA48" s="212">
        <v>0</v>
      </c>
      <c r="AB48" s="212">
        <v>344.30390463101332</v>
      </c>
      <c r="AC48" s="212">
        <v>6317.7098271746408</v>
      </c>
      <c r="AD48" s="212">
        <v>20727.830616803989</v>
      </c>
      <c r="AE48" s="368">
        <f t="shared" si="130"/>
        <v>27389.844348609644</v>
      </c>
      <c r="AF48" s="373">
        <v>17955.195585429257</v>
      </c>
      <c r="AG48" s="212">
        <v>26340.442067140724</v>
      </c>
      <c r="AH48" s="212">
        <v>38341.176158356335</v>
      </c>
      <c r="AI48" s="212">
        <v>39871.778090733475</v>
      </c>
      <c r="AJ48" s="370">
        <f t="shared" si="131"/>
        <v>122508.59190165979</v>
      </c>
      <c r="AK48" s="371">
        <f t="shared" si="132"/>
        <v>149898.43625026944</v>
      </c>
      <c r="AL48" s="210">
        <v>25</v>
      </c>
      <c r="AM48" s="212">
        <v>533865.58762023062</v>
      </c>
      <c r="AN48" s="212">
        <v>480716.78049180622</v>
      </c>
      <c r="AO48" s="212">
        <v>562028.3588462834</v>
      </c>
      <c r="AP48" s="212">
        <v>771591.35703657323</v>
      </c>
      <c r="AQ48" s="368">
        <f t="shared" si="133"/>
        <v>2348202.0839948934</v>
      </c>
      <c r="AR48" s="373">
        <v>1459306.637066253</v>
      </c>
      <c r="AS48" s="212">
        <v>1644185.2735605848</v>
      </c>
      <c r="AT48" s="212">
        <v>1650754.4559851184</v>
      </c>
      <c r="AU48" s="212">
        <v>1815587.0472171805</v>
      </c>
      <c r="AV48" s="370">
        <f t="shared" si="134"/>
        <v>6569833.4138291366</v>
      </c>
      <c r="AW48" s="371">
        <f t="shared" si="135"/>
        <v>8918035.49782403</v>
      </c>
      <c r="AX48" s="210">
        <v>25</v>
      </c>
      <c r="AY48" s="212">
        <v>8911.9028787026436</v>
      </c>
      <c r="AZ48" s="212">
        <v>2080.1523925868396</v>
      </c>
      <c r="BA48" s="212">
        <v>21070.448096852484</v>
      </c>
      <c r="BB48" s="212">
        <v>29.334430357938398</v>
      </c>
      <c r="BC48" s="368">
        <f t="shared" si="136"/>
        <v>32091.837798499906</v>
      </c>
      <c r="BD48" s="373">
        <v>67708.803565969429</v>
      </c>
      <c r="BE48" s="212">
        <v>54877.883799345262</v>
      </c>
      <c r="BF48" s="212">
        <v>33305.784685850027</v>
      </c>
      <c r="BG48" s="212">
        <v>39943.170762978843</v>
      </c>
      <c r="BH48" s="370">
        <f t="shared" si="137"/>
        <v>195835.64281414356</v>
      </c>
      <c r="BI48" s="371">
        <f t="shared" si="138"/>
        <v>227927.48061264347</v>
      </c>
      <c r="BJ48" s="210">
        <v>25</v>
      </c>
      <c r="BK48" s="212">
        <v>0</v>
      </c>
      <c r="BL48" s="212">
        <v>0</v>
      </c>
      <c r="BM48" s="212">
        <v>0</v>
      </c>
      <c r="BN48" s="212">
        <v>0</v>
      </c>
      <c r="BO48" s="368">
        <f t="shared" si="139"/>
        <v>0</v>
      </c>
      <c r="BP48" s="373">
        <v>0</v>
      </c>
      <c r="BQ48" s="212">
        <v>0</v>
      </c>
      <c r="BR48" s="212">
        <v>0</v>
      </c>
      <c r="BS48" s="212">
        <v>0</v>
      </c>
      <c r="BT48" s="370">
        <f t="shared" si="140"/>
        <v>0</v>
      </c>
      <c r="BU48" s="371">
        <f t="shared" si="141"/>
        <v>0</v>
      </c>
      <c r="BV48" s="210">
        <v>25</v>
      </c>
      <c r="BW48" s="212">
        <v>3473102.9853716097</v>
      </c>
      <c r="BX48" s="212">
        <v>3420638.9340165216</v>
      </c>
      <c r="BY48" s="212">
        <v>3436003.0731659671</v>
      </c>
      <c r="BZ48" s="212">
        <v>3430658.3738547624</v>
      </c>
      <c r="CA48" s="368">
        <f t="shared" si="142"/>
        <v>13760403.36640886</v>
      </c>
      <c r="CB48" s="373">
        <v>416725.89245003555</v>
      </c>
      <c r="CC48" s="212">
        <v>389414.23579482571</v>
      </c>
      <c r="CD48" s="212">
        <v>401369.17048267054</v>
      </c>
      <c r="CE48" s="212">
        <v>405182.05409105861</v>
      </c>
      <c r="CF48" s="370">
        <f t="shared" si="143"/>
        <v>1612691.3528185906</v>
      </c>
      <c r="CG48" s="371">
        <f t="shared" si="144"/>
        <v>15373094.719227452</v>
      </c>
      <c r="CH48" s="210">
        <v>25</v>
      </c>
      <c r="CI48" s="370">
        <f t="shared" si="145"/>
        <v>4299883.6007283088</v>
      </c>
      <c r="CJ48" s="370">
        <f t="shared" si="146"/>
        <v>4044181.6418243535</v>
      </c>
      <c r="CK48" s="370">
        <f t="shared" si="147"/>
        <v>4161273.2746427665</v>
      </c>
      <c r="CL48" s="370">
        <f t="shared" si="148"/>
        <v>4356131.5525252093</v>
      </c>
      <c r="CM48" s="372">
        <f t="shared" si="157"/>
        <v>16861470.069720641</v>
      </c>
      <c r="CN48" s="370">
        <f t="shared" si="149"/>
        <v>2367290.7808306776</v>
      </c>
      <c r="CO48" s="370">
        <f t="shared" si="150"/>
        <v>2350005.7607126115</v>
      </c>
      <c r="CP48" s="370">
        <f t="shared" si="151"/>
        <v>2414070.4480252643</v>
      </c>
      <c r="CQ48" s="370">
        <f t="shared" si="152"/>
        <v>2512070.8417181573</v>
      </c>
      <c r="CR48" s="372">
        <f t="shared" si="158"/>
        <v>9643437.8312867116</v>
      </c>
      <c r="CS48" s="370">
        <f t="shared" si="153"/>
        <v>6667174.3815589864</v>
      </c>
      <c r="CT48" s="370">
        <f t="shared" si="154"/>
        <v>6394187.402536965</v>
      </c>
      <c r="CU48" s="370">
        <f t="shared" si="155"/>
        <v>6575343.7226680312</v>
      </c>
      <c r="CV48" s="370">
        <f t="shared" si="156"/>
        <v>6868202.394243367</v>
      </c>
      <c r="CW48" s="372">
        <f t="shared" si="159"/>
        <v>26504907.901007347</v>
      </c>
    </row>
    <row r="49" spans="1:101" ht="15.75" customHeight="1">
      <c r="A49" s="79" t="s">
        <v>241</v>
      </c>
      <c r="B49" s="210">
        <v>26</v>
      </c>
      <c r="C49" s="212">
        <v>614763.50280594721</v>
      </c>
      <c r="D49" s="212">
        <v>514791.36039030412</v>
      </c>
      <c r="E49" s="212">
        <v>274821.33428546676</v>
      </c>
      <c r="F49" s="212">
        <v>281598.21569606435</v>
      </c>
      <c r="G49" s="368">
        <f t="shared" si="124"/>
        <v>1685974.4131777824</v>
      </c>
      <c r="H49" s="373">
        <v>1263.6776039175022</v>
      </c>
      <c r="I49" s="212">
        <v>2444.5280830198262</v>
      </c>
      <c r="J49" s="212">
        <v>902.12691709774799</v>
      </c>
      <c r="K49" s="212">
        <v>581.95273482166181</v>
      </c>
      <c r="L49" s="370">
        <f t="shared" si="125"/>
        <v>5192.2853388567382</v>
      </c>
      <c r="M49" s="371">
        <f t="shared" si="126"/>
        <v>1691166.6985166392</v>
      </c>
      <c r="N49" s="210">
        <v>26</v>
      </c>
      <c r="O49" s="212">
        <v>63571.323136774394</v>
      </c>
      <c r="P49" s="212">
        <v>58604.833058777207</v>
      </c>
      <c r="Q49" s="212">
        <v>56372.585331265167</v>
      </c>
      <c r="R49" s="212">
        <v>37721.824127498017</v>
      </c>
      <c r="S49" s="368">
        <f t="shared" si="127"/>
        <v>216270.56565431479</v>
      </c>
      <c r="T49" s="373">
        <v>934.51583354863362</v>
      </c>
      <c r="U49" s="212">
        <v>607.58053473413634</v>
      </c>
      <c r="V49" s="212">
        <v>272.84468224691204</v>
      </c>
      <c r="W49" s="212">
        <v>336.45384097255464</v>
      </c>
      <c r="X49" s="370">
        <f t="shared" si="128"/>
        <v>2151.3948915022365</v>
      </c>
      <c r="Y49" s="371">
        <f t="shared" si="129"/>
        <v>218421.96054581704</v>
      </c>
      <c r="Z49" s="210">
        <v>26</v>
      </c>
      <c r="AA49" s="212">
        <v>8737.1209801219138</v>
      </c>
      <c r="AB49" s="212">
        <v>10395.369687474238</v>
      </c>
      <c r="AC49" s="212">
        <v>8981.6750102603037</v>
      </c>
      <c r="AD49" s="212">
        <v>7074.3514088216034</v>
      </c>
      <c r="AE49" s="368">
        <f t="shared" si="130"/>
        <v>35188.517086678061</v>
      </c>
      <c r="AF49" s="373">
        <v>0</v>
      </c>
      <c r="AG49" s="212">
        <v>212.36953618320871</v>
      </c>
      <c r="AH49" s="212">
        <v>0</v>
      </c>
      <c r="AI49" s="212">
        <v>213.47975564211376</v>
      </c>
      <c r="AJ49" s="370">
        <f t="shared" si="131"/>
        <v>425.84929182532244</v>
      </c>
      <c r="AK49" s="371">
        <f t="shared" si="132"/>
        <v>35614.366378503386</v>
      </c>
      <c r="AL49" s="210">
        <v>26</v>
      </c>
      <c r="AM49" s="212">
        <v>12249874.642079787</v>
      </c>
      <c r="AN49" s="212">
        <v>12326373.477735786</v>
      </c>
      <c r="AO49" s="212">
        <v>12705752.381010801</v>
      </c>
      <c r="AP49" s="212">
        <v>12617933.176464709</v>
      </c>
      <c r="AQ49" s="368">
        <f t="shared" si="133"/>
        <v>49899933.67729108</v>
      </c>
      <c r="AR49" s="373">
        <v>40826.850292745883</v>
      </c>
      <c r="AS49" s="212">
        <v>44711.743112981399</v>
      </c>
      <c r="AT49" s="212">
        <v>35740.215136014747</v>
      </c>
      <c r="AU49" s="212">
        <v>32090.939196472307</v>
      </c>
      <c r="AV49" s="370">
        <f t="shared" si="134"/>
        <v>153369.74773821436</v>
      </c>
      <c r="AW49" s="371">
        <f t="shared" si="135"/>
        <v>50053303.425029293</v>
      </c>
      <c r="AX49" s="210">
        <v>26</v>
      </c>
      <c r="AY49" s="212">
        <v>2663074.2520566536</v>
      </c>
      <c r="AZ49" s="212">
        <v>2831167.9864980769</v>
      </c>
      <c r="BA49" s="212">
        <v>2980878.4975505257</v>
      </c>
      <c r="BB49" s="212">
        <v>2997570.9429500899</v>
      </c>
      <c r="BC49" s="368">
        <f t="shared" si="136"/>
        <v>11472691.679055346</v>
      </c>
      <c r="BD49" s="373">
        <v>4804.4833097026985</v>
      </c>
      <c r="BE49" s="212">
        <v>3948.1409828830838</v>
      </c>
      <c r="BF49" s="212">
        <v>3062.0018736215879</v>
      </c>
      <c r="BG49" s="212">
        <v>3560.8663456898344</v>
      </c>
      <c r="BH49" s="370">
        <f t="shared" si="137"/>
        <v>15375.492511897204</v>
      </c>
      <c r="BI49" s="371">
        <f t="shared" si="138"/>
        <v>11488067.171567243</v>
      </c>
      <c r="BJ49" s="210">
        <v>26</v>
      </c>
      <c r="BK49" s="212">
        <v>0</v>
      </c>
      <c r="BL49" s="212">
        <v>0</v>
      </c>
      <c r="BM49" s="212">
        <v>0</v>
      </c>
      <c r="BN49" s="212">
        <v>0</v>
      </c>
      <c r="BO49" s="368">
        <f t="shared" si="139"/>
        <v>0</v>
      </c>
      <c r="BP49" s="373">
        <v>0</v>
      </c>
      <c r="BQ49" s="212">
        <v>0</v>
      </c>
      <c r="BR49" s="212">
        <v>0</v>
      </c>
      <c r="BS49" s="212">
        <v>0</v>
      </c>
      <c r="BT49" s="370">
        <f t="shared" si="140"/>
        <v>0</v>
      </c>
      <c r="BU49" s="371">
        <f t="shared" si="141"/>
        <v>0</v>
      </c>
      <c r="BV49" s="210">
        <v>26</v>
      </c>
      <c r="BW49" s="212">
        <v>21939.364696146877</v>
      </c>
      <c r="BX49" s="212">
        <v>20290.06427514731</v>
      </c>
      <c r="BY49" s="212">
        <v>23584.461954575698</v>
      </c>
      <c r="BZ49" s="212">
        <v>36749.702336594841</v>
      </c>
      <c r="CA49" s="368">
        <f t="shared" si="142"/>
        <v>102563.59326246472</v>
      </c>
      <c r="CB49" s="373">
        <v>0</v>
      </c>
      <c r="CC49" s="212">
        <v>334.26055121545505</v>
      </c>
      <c r="CD49" s="212">
        <v>386.42278124526354</v>
      </c>
      <c r="CE49" s="212">
        <v>153.66325572801932</v>
      </c>
      <c r="CF49" s="370">
        <f t="shared" si="143"/>
        <v>874.34658818873788</v>
      </c>
      <c r="CG49" s="371">
        <f t="shared" si="144"/>
        <v>103437.93985065346</v>
      </c>
      <c r="CH49" s="210">
        <v>26</v>
      </c>
      <c r="CI49" s="370">
        <f t="shared" si="145"/>
        <v>15621960.205755433</v>
      </c>
      <c r="CJ49" s="370">
        <f t="shared" si="146"/>
        <v>15761623.091645565</v>
      </c>
      <c r="CK49" s="370">
        <f t="shared" si="147"/>
        <v>16050390.935142893</v>
      </c>
      <c r="CL49" s="370">
        <f t="shared" si="148"/>
        <v>15978648.212983778</v>
      </c>
      <c r="CM49" s="372">
        <f t="shared" si="157"/>
        <v>63412622.445527665</v>
      </c>
      <c r="CN49" s="370">
        <f t="shared" si="149"/>
        <v>47829.527039914719</v>
      </c>
      <c r="CO49" s="370">
        <f t="shared" si="150"/>
        <v>52258.622801017103</v>
      </c>
      <c r="CP49" s="370">
        <f t="shared" si="151"/>
        <v>40363.611390226259</v>
      </c>
      <c r="CQ49" s="370">
        <f t="shared" si="152"/>
        <v>36937.35512932649</v>
      </c>
      <c r="CR49" s="372">
        <f t="shared" si="158"/>
        <v>177389.11636048456</v>
      </c>
      <c r="CS49" s="370">
        <f t="shared" si="153"/>
        <v>15669789.732795348</v>
      </c>
      <c r="CT49" s="370">
        <f t="shared" si="154"/>
        <v>15813881.714446582</v>
      </c>
      <c r="CU49" s="370">
        <f t="shared" si="155"/>
        <v>16090754.546533119</v>
      </c>
      <c r="CV49" s="370">
        <f t="shared" si="156"/>
        <v>16015585.568113104</v>
      </c>
      <c r="CW49" s="372">
        <f t="shared" si="159"/>
        <v>63590011.561888158</v>
      </c>
    </row>
    <row r="50" spans="1:101" ht="15.75" customHeight="1">
      <c r="A50" s="79" t="s">
        <v>242</v>
      </c>
      <c r="B50" s="210">
        <v>27</v>
      </c>
      <c r="C50" s="212">
        <v>148039.71341242638</v>
      </c>
      <c r="D50" s="212">
        <v>76134.729465054523</v>
      </c>
      <c r="E50" s="212">
        <v>42700.455560529917</v>
      </c>
      <c r="F50" s="212">
        <v>25632.359991464513</v>
      </c>
      <c r="G50" s="368">
        <f t="shared" si="124"/>
        <v>292507.25842947536</v>
      </c>
      <c r="H50" s="373">
        <v>673699.55761566712</v>
      </c>
      <c r="I50" s="212">
        <v>423462.35254413105</v>
      </c>
      <c r="J50" s="212">
        <v>343289.33495627833</v>
      </c>
      <c r="K50" s="212">
        <v>303497.87778484897</v>
      </c>
      <c r="L50" s="370">
        <f t="shared" si="125"/>
        <v>1743949.1229009253</v>
      </c>
      <c r="M50" s="371">
        <f t="shared" si="126"/>
        <v>2036456.3813304007</v>
      </c>
      <c r="N50" s="210">
        <v>27</v>
      </c>
      <c r="O50" s="212">
        <v>64031.641230387795</v>
      </c>
      <c r="P50" s="212">
        <v>48565.752903354012</v>
      </c>
      <c r="Q50" s="212">
        <v>48051.962151245541</v>
      </c>
      <c r="R50" s="212">
        <v>30749.864667559112</v>
      </c>
      <c r="S50" s="368">
        <f t="shared" si="127"/>
        <v>191399.22095254646</v>
      </c>
      <c r="T50" s="373">
        <v>267381.01775482675</v>
      </c>
      <c r="U50" s="212">
        <v>270341.76992425974</v>
      </c>
      <c r="V50" s="212">
        <v>288466.63985877065</v>
      </c>
      <c r="W50" s="212">
        <v>237919.15735060826</v>
      </c>
      <c r="X50" s="370">
        <f t="shared" si="128"/>
        <v>1064108.5848884652</v>
      </c>
      <c r="Y50" s="371">
        <f t="shared" si="129"/>
        <v>1255507.8058410117</v>
      </c>
      <c r="Z50" s="210">
        <v>27</v>
      </c>
      <c r="AA50" s="212">
        <v>11124.60276037352</v>
      </c>
      <c r="AB50" s="212">
        <v>8283.1024174026479</v>
      </c>
      <c r="AC50" s="212">
        <v>8101.4005418104261</v>
      </c>
      <c r="AD50" s="212">
        <v>5436.7149030414475</v>
      </c>
      <c r="AE50" s="368">
        <f t="shared" si="130"/>
        <v>32945.820622628045</v>
      </c>
      <c r="AF50" s="373">
        <v>46929.745523663107</v>
      </c>
      <c r="AG50" s="212">
        <v>53088.639332719264</v>
      </c>
      <c r="AH50" s="212">
        <v>68623.324629837603</v>
      </c>
      <c r="AI50" s="212">
        <v>55484.88058937071</v>
      </c>
      <c r="AJ50" s="370">
        <f t="shared" si="131"/>
        <v>224126.59007559068</v>
      </c>
      <c r="AK50" s="371">
        <f t="shared" si="132"/>
        <v>257072.41069821874</v>
      </c>
      <c r="AL50" s="210">
        <v>27</v>
      </c>
      <c r="AM50" s="212">
        <v>2096244.6943273551</v>
      </c>
      <c r="AN50" s="212">
        <v>1847705.3051138252</v>
      </c>
      <c r="AO50" s="212">
        <v>1435109.9829506041</v>
      </c>
      <c r="AP50" s="212">
        <v>1041938.5258577775</v>
      </c>
      <c r="AQ50" s="368">
        <f t="shared" si="133"/>
        <v>6420998.5082495613</v>
      </c>
      <c r="AR50" s="373">
        <v>9627661.1460364535</v>
      </c>
      <c r="AS50" s="212">
        <v>10280558.032150608</v>
      </c>
      <c r="AT50" s="212">
        <v>10682159.035913296</v>
      </c>
      <c r="AU50" s="212">
        <v>11148425.474248059</v>
      </c>
      <c r="AV50" s="370">
        <f t="shared" si="134"/>
        <v>41738803.688348413</v>
      </c>
      <c r="AW50" s="371">
        <f t="shared" si="135"/>
        <v>48159802.196597971</v>
      </c>
      <c r="AX50" s="210">
        <v>27</v>
      </c>
      <c r="AY50" s="212">
        <v>296014.18080604461</v>
      </c>
      <c r="AZ50" s="212">
        <v>359812.79316683812</v>
      </c>
      <c r="BA50" s="212">
        <v>383454.39858498506</v>
      </c>
      <c r="BB50" s="212">
        <v>410416.4004635273</v>
      </c>
      <c r="BC50" s="368">
        <f t="shared" si="136"/>
        <v>1449697.7730213951</v>
      </c>
      <c r="BD50" s="373">
        <v>477028.32844209322</v>
      </c>
      <c r="BE50" s="212">
        <v>526991.86520900356</v>
      </c>
      <c r="BF50" s="212">
        <v>513005.03976750892</v>
      </c>
      <c r="BG50" s="212">
        <v>524977.97473477374</v>
      </c>
      <c r="BH50" s="370">
        <f t="shared" si="137"/>
        <v>2042003.2081533796</v>
      </c>
      <c r="BI50" s="371">
        <f t="shared" si="138"/>
        <v>3491700.9811747745</v>
      </c>
      <c r="BJ50" s="210">
        <v>27</v>
      </c>
      <c r="BK50" s="212">
        <v>0</v>
      </c>
      <c r="BL50" s="212">
        <v>0</v>
      </c>
      <c r="BM50" s="212">
        <v>0</v>
      </c>
      <c r="BN50" s="212">
        <v>0</v>
      </c>
      <c r="BO50" s="368">
        <f t="shared" si="139"/>
        <v>0</v>
      </c>
      <c r="BP50" s="373">
        <v>0</v>
      </c>
      <c r="BQ50" s="212">
        <v>0</v>
      </c>
      <c r="BR50" s="212">
        <v>0</v>
      </c>
      <c r="BS50" s="212">
        <v>0</v>
      </c>
      <c r="BT50" s="370">
        <f t="shared" si="140"/>
        <v>0</v>
      </c>
      <c r="BU50" s="371">
        <f t="shared" si="141"/>
        <v>0</v>
      </c>
      <c r="BV50" s="210">
        <v>27</v>
      </c>
      <c r="BW50" s="212">
        <v>16186.474742603459</v>
      </c>
      <c r="BX50" s="212">
        <v>11751.733814927824</v>
      </c>
      <c r="BY50" s="212">
        <v>8103.3566854724577</v>
      </c>
      <c r="BZ50" s="212">
        <v>7530.8134483354088</v>
      </c>
      <c r="CA50" s="368">
        <f t="shared" si="142"/>
        <v>43572.378691339145</v>
      </c>
      <c r="CB50" s="373">
        <v>119033.63985390325</v>
      </c>
      <c r="CC50" s="212">
        <v>98408.241926861185</v>
      </c>
      <c r="CD50" s="212">
        <v>113281.735666268</v>
      </c>
      <c r="CE50" s="212">
        <v>114576.39230496301</v>
      </c>
      <c r="CF50" s="370">
        <f t="shared" si="143"/>
        <v>445300.00975199544</v>
      </c>
      <c r="CG50" s="371">
        <f t="shared" si="144"/>
        <v>488872.38844333461</v>
      </c>
      <c r="CH50" s="210">
        <v>27</v>
      </c>
      <c r="CI50" s="370">
        <f t="shared" si="145"/>
        <v>2631641.307279191</v>
      </c>
      <c r="CJ50" s="370">
        <f t="shared" si="146"/>
        <v>2352253.416881402</v>
      </c>
      <c r="CK50" s="370">
        <f t="shared" si="147"/>
        <v>1925521.5564746473</v>
      </c>
      <c r="CL50" s="370">
        <f t="shared" si="148"/>
        <v>1521704.6793317054</v>
      </c>
      <c r="CM50" s="372">
        <f t="shared" si="157"/>
        <v>8431120.9599669464</v>
      </c>
      <c r="CN50" s="370">
        <f t="shared" si="149"/>
        <v>11211733.435226608</v>
      </c>
      <c r="CO50" s="370">
        <f t="shared" si="150"/>
        <v>11652850.901087584</v>
      </c>
      <c r="CP50" s="370">
        <f t="shared" si="151"/>
        <v>12008825.110791959</v>
      </c>
      <c r="CQ50" s="370">
        <f t="shared" si="152"/>
        <v>12384881.757012624</v>
      </c>
      <c r="CR50" s="372">
        <f t="shared" si="158"/>
        <v>47258291.204118773</v>
      </c>
      <c r="CS50" s="370">
        <f t="shared" si="153"/>
        <v>13843374.7425058</v>
      </c>
      <c r="CT50" s="370">
        <f t="shared" si="154"/>
        <v>14005104.317968987</v>
      </c>
      <c r="CU50" s="370">
        <f t="shared" si="155"/>
        <v>13934346.667266605</v>
      </c>
      <c r="CV50" s="370">
        <f t="shared" si="156"/>
        <v>13906586.436344329</v>
      </c>
      <c r="CW50" s="372">
        <f t="shared" si="159"/>
        <v>55689412.164085716</v>
      </c>
    </row>
    <row r="51" spans="1:101" ht="15.75" customHeight="1">
      <c r="A51" s="79" t="s">
        <v>243</v>
      </c>
      <c r="B51" s="210">
        <v>28</v>
      </c>
      <c r="C51" s="212">
        <v>137971.05852800739</v>
      </c>
      <c r="D51" s="212">
        <v>123047.7481916276</v>
      </c>
      <c r="E51" s="212">
        <v>110532.78771293996</v>
      </c>
      <c r="F51" s="212">
        <v>87760.373250783887</v>
      </c>
      <c r="G51" s="368">
        <f t="shared" si="124"/>
        <v>459311.96768335882</v>
      </c>
      <c r="H51" s="373">
        <v>179.67803773013119</v>
      </c>
      <c r="I51" s="212">
        <v>0</v>
      </c>
      <c r="J51" s="212">
        <v>60.317653165263522</v>
      </c>
      <c r="K51" s="212">
        <v>0</v>
      </c>
      <c r="L51" s="370">
        <f t="shared" si="125"/>
        <v>239.99569089539472</v>
      </c>
      <c r="M51" s="371">
        <f t="shared" si="126"/>
        <v>459551.96337425424</v>
      </c>
      <c r="N51" s="210">
        <v>28</v>
      </c>
      <c r="O51" s="212">
        <v>37226.505775972852</v>
      </c>
      <c r="P51" s="212">
        <v>42796.55897836134</v>
      </c>
      <c r="Q51" s="212">
        <v>48324.325968604229</v>
      </c>
      <c r="R51" s="212">
        <v>56625.575642143805</v>
      </c>
      <c r="S51" s="368">
        <f t="shared" si="127"/>
        <v>184972.96636508222</v>
      </c>
      <c r="T51" s="373">
        <v>299.48958081121873</v>
      </c>
      <c r="U51" s="212">
        <v>359.85612707975446</v>
      </c>
      <c r="V51" s="212">
        <v>120.44350974821609</v>
      </c>
      <c r="W51" s="212">
        <v>120.76671759708425</v>
      </c>
      <c r="X51" s="370">
        <f t="shared" si="128"/>
        <v>900.55593523627363</v>
      </c>
      <c r="Y51" s="371">
        <f t="shared" si="129"/>
        <v>185873.52230031849</v>
      </c>
      <c r="Z51" s="210">
        <v>28</v>
      </c>
      <c r="AA51" s="212">
        <v>0</v>
      </c>
      <c r="AB51" s="212">
        <v>0</v>
      </c>
      <c r="AC51" s="212">
        <v>268.31786366332915</v>
      </c>
      <c r="AD51" s="212">
        <v>2353.9658647910064</v>
      </c>
      <c r="AE51" s="368">
        <f t="shared" si="130"/>
        <v>2622.2837284543357</v>
      </c>
      <c r="AF51" s="373">
        <v>0</v>
      </c>
      <c r="AG51" s="212">
        <v>120.24142739942411</v>
      </c>
      <c r="AH51" s="212">
        <v>0</v>
      </c>
      <c r="AI51" s="212">
        <v>0</v>
      </c>
      <c r="AJ51" s="370">
        <f t="shared" si="131"/>
        <v>120.24142739942411</v>
      </c>
      <c r="AK51" s="371">
        <f t="shared" si="132"/>
        <v>2742.5251558537598</v>
      </c>
      <c r="AL51" s="210">
        <v>28</v>
      </c>
      <c r="AM51" s="212">
        <v>2293120.5442386838</v>
      </c>
      <c r="AN51" s="212">
        <v>2443844.0218965095</v>
      </c>
      <c r="AO51" s="212">
        <v>2622089.49086178</v>
      </c>
      <c r="AP51" s="212">
        <v>2808493.2963793031</v>
      </c>
      <c r="AQ51" s="368">
        <f t="shared" si="133"/>
        <v>10167547.353376277</v>
      </c>
      <c r="AR51" s="373">
        <v>6412.6449419909313</v>
      </c>
      <c r="AS51" s="212">
        <v>7081.1776338559612</v>
      </c>
      <c r="AT51" s="212">
        <v>6266.8603053808647</v>
      </c>
      <c r="AU51" s="212">
        <v>2778.8721911123553</v>
      </c>
      <c r="AV51" s="370">
        <f t="shared" si="134"/>
        <v>22539.55507234011</v>
      </c>
      <c r="AW51" s="371">
        <f t="shared" si="135"/>
        <v>10190086.908448616</v>
      </c>
      <c r="AX51" s="210">
        <v>28</v>
      </c>
      <c r="AY51" s="212">
        <v>37018.483056536599</v>
      </c>
      <c r="AZ51" s="212">
        <v>29927.10034490539</v>
      </c>
      <c r="BA51" s="212">
        <v>27417.483763305849</v>
      </c>
      <c r="BB51" s="212">
        <v>12559.615963216329</v>
      </c>
      <c r="BC51" s="368">
        <f t="shared" si="136"/>
        <v>106922.68312796416</v>
      </c>
      <c r="BD51" s="373">
        <v>299.38374900872196</v>
      </c>
      <c r="BE51" s="212">
        <v>540.25510707290948</v>
      </c>
      <c r="BF51" s="212">
        <v>603.3713332147363</v>
      </c>
      <c r="BG51" s="212">
        <v>241.49656566288394</v>
      </c>
      <c r="BH51" s="370">
        <f t="shared" si="137"/>
        <v>1684.5067549592518</v>
      </c>
      <c r="BI51" s="371">
        <f t="shared" si="138"/>
        <v>108607.18988292341</v>
      </c>
      <c r="BJ51" s="210">
        <v>28</v>
      </c>
      <c r="BK51" s="212">
        <v>0</v>
      </c>
      <c r="BL51" s="212">
        <v>0</v>
      </c>
      <c r="BM51" s="212">
        <v>0</v>
      </c>
      <c r="BN51" s="212">
        <v>0</v>
      </c>
      <c r="BO51" s="368">
        <f t="shared" si="139"/>
        <v>0</v>
      </c>
      <c r="BP51" s="373">
        <v>0</v>
      </c>
      <c r="BQ51" s="212">
        <v>0</v>
      </c>
      <c r="BR51" s="212">
        <v>0</v>
      </c>
      <c r="BS51" s="212">
        <v>0</v>
      </c>
      <c r="BT51" s="370">
        <f t="shared" si="140"/>
        <v>0</v>
      </c>
      <c r="BU51" s="371">
        <f t="shared" si="141"/>
        <v>0</v>
      </c>
      <c r="BV51" s="210">
        <v>28</v>
      </c>
      <c r="BW51" s="212">
        <v>2170.4284923989248</v>
      </c>
      <c r="BX51" s="212">
        <v>0</v>
      </c>
      <c r="BY51" s="212">
        <v>0</v>
      </c>
      <c r="BZ51" s="212">
        <v>0</v>
      </c>
      <c r="CA51" s="368">
        <f t="shared" si="142"/>
        <v>2170.4284923989248</v>
      </c>
      <c r="CB51" s="373">
        <v>0</v>
      </c>
      <c r="CC51" s="212">
        <v>0</v>
      </c>
      <c r="CD51" s="212">
        <v>0</v>
      </c>
      <c r="CE51" s="212">
        <v>60.441820792455488</v>
      </c>
      <c r="CF51" s="370">
        <f t="shared" si="143"/>
        <v>60.441820792455488</v>
      </c>
      <c r="CG51" s="371">
        <f t="shared" si="144"/>
        <v>2230.8703131913803</v>
      </c>
      <c r="CH51" s="210">
        <v>28</v>
      </c>
      <c r="CI51" s="370">
        <f t="shared" si="145"/>
        <v>2507507.0200915993</v>
      </c>
      <c r="CJ51" s="370">
        <f t="shared" si="146"/>
        <v>2639615.4294114034</v>
      </c>
      <c r="CK51" s="370">
        <f t="shared" si="147"/>
        <v>2808632.4061702937</v>
      </c>
      <c r="CL51" s="370">
        <f t="shared" si="148"/>
        <v>2967792.8271002383</v>
      </c>
      <c r="CM51" s="372">
        <f t="shared" si="157"/>
        <v>10923547.682773534</v>
      </c>
      <c r="CN51" s="370">
        <f t="shared" si="149"/>
        <v>7191.1963095410028</v>
      </c>
      <c r="CO51" s="370">
        <f t="shared" si="150"/>
        <v>8101.5302954080489</v>
      </c>
      <c r="CP51" s="370">
        <f t="shared" si="151"/>
        <v>7050.9928015090809</v>
      </c>
      <c r="CQ51" s="370">
        <f t="shared" si="152"/>
        <v>3201.5772951647787</v>
      </c>
      <c r="CR51" s="372">
        <f t="shared" si="158"/>
        <v>25545.296701622912</v>
      </c>
      <c r="CS51" s="370">
        <f t="shared" si="153"/>
        <v>2514698.2164011402</v>
      </c>
      <c r="CT51" s="370">
        <f t="shared" si="154"/>
        <v>2647716.9597068112</v>
      </c>
      <c r="CU51" s="370">
        <f t="shared" si="155"/>
        <v>2815683.3989718026</v>
      </c>
      <c r="CV51" s="370">
        <f t="shared" si="156"/>
        <v>2970994.4043954029</v>
      </c>
      <c r="CW51" s="372">
        <f t="shared" si="159"/>
        <v>10949092.979475157</v>
      </c>
    </row>
    <row r="52" spans="1:101" ht="15.75" customHeight="1">
      <c r="A52" s="79" t="s">
        <v>244</v>
      </c>
      <c r="B52" s="210">
        <v>29</v>
      </c>
      <c r="C52" s="212">
        <v>81455.542050253513</v>
      </c>
      <c r="D52" s="212">
        <v>51655.690330543905</v>
      </c>
      <c r="E52" s="212">
        <v>30579.81379483085</v>
      </c>
      <c r="F52" s="212">
        <v>28786.093898626244</v>
      </c>
      <c r="G52" s="368">
        <f t="shared" si="124"/>
        <v>192477.14007425451</v>
      </c>
      <c r="H52" s="373">
        <v>5.8856448018920517E-2</v>
      </c>
      <c r="I52" s="212">
        <v>2.5502161126031448E-2</v>
      </c>
      <c r="J52" s="212">
        <v>1.3787243013141472E-2</v>
      </c>
      <c r="K52" s="212">
        <v>0</v>
      </c>
      <c r="L52" s="370">
        <f t="shared" si="125"/>
        <v>9.8145852158093433E-2</v>
      </c>
      <c r="M52" s="371">
        <f t="shared" si="126"/>
        <v>192477.23822010666</v>
      </c>
      <c r="N52" s="210">
        <v>29</v>
      </c>
      <c r="O52" s="212">
        <v>11733.679357735258</v>
      </c>
      <c r="P52" s="212">
        <v>10743.939076630053</v>
      </c>
      <c r="Q52" s="212">
        <v>15710.412286271356</v>
      </c>
      <c r="R52" s="212">
        <v>13805.31624364207</v>
      </c>
      <c r="S52" s="368">
        <f t="shared" si="127"/>
        <v>51993.346964278739</v>
      </c>
      <c r="T52" s="373">
        <v>0</v>
      </c>
      <c r="U52" s="212">
        <v>0</v>
      </c>
      <c r="V52" s="212">
        <v>0</v>
      </c>
      <c r="W52" s="212">
        <v>0</v>
      </c>
      <c r="X52" s="370">
        <f t="shared" si="128"/>
        <v>0</v>
      </c>
      <c r="Y52" s="371">
        <f t="shared" si="129"/>
        <v>51993.346964278739</v>
      </c>
      <c r="Z52" s="210">
        <v>29</v>
      </c>
      <c r="AA52" s="212">
        <v>0</v>
      </c>
      <c r="AB52" s="212">
        <v>3296.5609854385725</v>
      </c>
      <c r="AC52" s="212">
        <v>4916.5143439608746</v>
      </c>
      <c r="AD52" s="212">
        <v>2996.3951087613241</v>
      </c>
      <c r="AE52" s="368">
        <f t="shared" si="130"/>
        <v>11209.470438160772</v>
      </c>
      <c r="AF52" s="373">
        <v>0</v>
      </c>
      <c r="AG52" s="212">
        <v>0</v>
      </c>
      <c r="AH52" s="212">
        <v>0</v>
      </c>
      <c r="AI52" s="212">
        <v>0</v>
      </c>
      <c r="AJ52" s="370">
        <f t="shared" si="131"/>
        <v>0</v>
      </c>
      <c r="AK52" s="371">
        <f t="shared" si="132"/>
        <v>11209.470438160772</v>
      </c>
      <c r="AL52" s="210">
        <v>29</v>
      </c>
      <c r="AM52" s="212">
        <v>1051895.7522231492</v>
      </c>
      <c r="AN52" s="212">
        <v>1081918.1424604417</v>
      </c>
      <c r="AO52" s="212">
        <v>1113310.6482086722</v>
      </c>
      <c r="AP52" s="212">
        <v>1102109.2783558392</v>
      </c>
      <c r="AQ52" s="368">
        <f t="shared" si="133"/>
        <v>4349233.8212481029</v>
      </c>
      <c r="AR52" s="373">
        <v>1.798842468606373E-3</v>
      </c>
      <c r="AS52" s="212">
        <v>6.3676982613133136E-3</v>
      </c>
      <c r="AT52" s="212">
        <v>0</v>
      </c>
      <c r="AU52" s="212">
        <v>0</v>
      </c>
      <c r="AV52" s="370">
        <f t="shared" si="134"/>
        <v>8.1665407299196871E-3</v>
      </c>
      <c r="AW52" s="371">
        <f t="shared" si="135"/>
        <v>4349233.8294146433</v>
      </c>
      <c r="AX52" s="210">
        <v>29</v>
      </c>
      <c r="AY52" s="212">
        <v>74878.666659068957</v>
      </c>
      <c r="AZ52" s="212">
        <v>112930.23275250017</v>
      </c>
      <c r="BA52" s="212">
        <v>121186.37150999726</v>
      </c>
      <c r="BB52" s="212">
        <v>131304.58071873372</v>
      </c>
      <c r="BC52" s="368">
        <f t="shared" si="136"/>
        <v>440299.85164030013</v>
      </c>
      <c r="BD52" s="373">
        <v>0</v>
      </c>
      <c r="BE52" s="212">
        <v>0</v>
      </c>
      <c r="BF52" s="212">
        <v>0</v>
      </c>
      <c r="BG52" s="212">
        <v>0</v>
      </c>
      <c r="BH52" s="370">
        <f t="shared" si="137"/>
        <v>0</v>
      </c>
      <c r="BI52" s="371">
        <f t="shared" si="138"/>
        <v>440299.85164030013</v>
      </c>
      <c r="BJ52" s="210">
        <v>29</v>
      </c>
      <c r="BK52" s="212">
        <v>0</v>
      </c>
      <c r="BL52" s="212">
        <v>0</v>
      </c>
      <c r="BM52" s="212">
        <v>0</v>
      </c>
      <c r="BN52" s="212">
        <v>0</v>
      </c>
      <c r="BO52" s="368">
        <f t="shared" si="139"/>
        <v>0</v>
      </c>
      <c r="BP52" s="373">
        <v>0</v>
      </c>
      <c r="BQ52" s="212">
        <v>0</v>
      </c>
      <c r="BR52" s="212">
        <v>0</v>
      </c>
      <c r="BS52" s="212">
        <v>0</v>
      </c>
      <c r="BT52" s="370">
        <f t="shared" si="140"/>
        <v>0</v>
      </c>
      <c r="BU52" s="371">
        <f t="shared" si="141"/>
        <v>0</v>
      </c>
      <c r="BV52" s="210">
        <v>29</v>
      </c>
      <c r="BW52" s="212">
        <v>0</v>
      </c>
      <c r="BX52" s="212">
        <v>0</v>
      </c>
      <c r="BY52" s="212">
        <v>0</v>
      </c>
      <c r="BZ52" s="212">
        <v>0</v>
      </c>
      <c r="CA52" s="368">
        <f t="shared" si="142"/>
        <v>0</v>
      </c>
      <c r="CB52" s="373">
        <v>0</v>
      </c>
      <c r="CC52" s="212">
        <v>0</v>
      </c>
      <c r="CD52" s="212">
        <v>0</v>
      </c>
      <c r="CE52" s="212">
        <v>0</v>
      </c>
      <c r="CF52" s="370">
        <f t="shared" si="143"/>
        <v>0</v>
      </c>
      <c r="CG52" s="371">
        <f t="shared" si="144"/>
        <v>0</v>
      </c>
      <c r="CH52" s="210">
        <v>29</v>
      </c>
      <c r="CI52" s="370">
        <f t="shared" si="145"/>
        <v>1219963.640290207</v>
      </c>
      <c r="CJ52" s="370">
        <f t="shared" si="146"/>
        <v>1260544.5656055543</v>
      </c>
      <c r="CK52" s="370">
        <f t="shared" si="147"/>
        <v>1285703.7601437324</v>
      </c>
      <c r="CL52" s="370">
        <f t="shared" si="148"/>
        <v>1279001.6643256024</v>
      </c>
      <c r="CM52" s="372">
        <f t="shared" si="157"/>
        <v>5045213.630365096</v>
      </c>
      <c r="CN52" s="370">
        <f t="shared" si="149"/>
        <v>6.0655290487526888E-2</v>
      </c>
      <c r="CO52" s="370">
        <f t="shared" si="150"/>
        <v>3.1869859387344761E-2</v>
      </c>
      <c r="CP52" s="370">
        <f t="shared" si="151"/>
        <v>1.3787243013141472E-2</v>
      </c>
      <c r="CQ52" s="370">
        <f t="shared" si="152"/>
        <v>0</v>
      </c>
      <c r="CR52" s="372">
        <f t="shared" si="158"/>
        <v>0.10631239288801311</v>
      </c>
      <c r="CS52" s="370">
        <f t="shared" si="153"/>
        <v>1219963.7009454975</v>
      </c>
      <c r="CT52" s="370">
        <f t="shared" si="154"/>
        <v>1260544.5974754137</v>
      </c>
      <c r="CU52" s="370">
        <f t="shared" si="155"/>
        <v>1285703.7739309755</v>
      </c>
      <c r="CV52" s="370">
        <f t="shared" si="156"/>
        <v>1279001.6643256024</v>
      </c>
      <c r="CW52" s="372">
        <f t="shared" si="159"/>
        <v>5045213.7366774892</v>
      </c>
    </row>
    <row r="53" spans="1:101" ht="15.75" customHeight="1">
      <c r="A53" s="79" t="s">
        <v>245</v>
      </c>
      <c r="B53" s="210">
        <v>30</v>
      </c>
      <c r="C53" s="212">
        <v>48191.099612016798</v>
      </c>
      <c r="D53" s="212">
        <v>46553.029556390517</v>
      </c>
      <c r="E53" s="212">
        <v>31477.474367339972</v>
      </c>
      <c r="F53" s="212">
        <v>24415.537092953622</v>
      </c>
      <c r="G53" s="368">
        <f t="shared" si="124"/>
        <v>150637.14062870093</v>
      </c>
      <c r="H53" s="373">
        <v>30.917907190371814</v>
      </c>
      <c r="I53" s="212">
        <v>4.732576191983104</v>
      </c>
      <c r="J53" s="212">
        <v>2.6666043569706956</v>
      </c>
      <c r="K53" s="212">
        <v>0</v>
      </c>
      <c r="L53" s="370">
        <f t="shared" si="125"/>
        <v>38.317087739325615</v>
      </c>
      <c r="M53" s="371">
        <f t="shared" si="126"/>
        <v>150675.45771644026</v>
      </c>
      <c r="N53" s="210">
        <v>30</v>
      </c>
      <c r="O53" s="212">
        <v>72557.972489427833</v>
      </c>
      <c r="P53" s="212">
        <v>66520.100862256906</v>
      </c>
      <c r="Q53" s="212">
        <v>68071.5017710674</v>
      </c>
      <c r="R53" s="212">
        <v>65802.221840792874</v>
      </c>
      <c r="S53" s="368">
        <f t="shared" si="127"/>
        <v>272951.79696354497</v>
      </c>
      <c r="T53" s="373">
        <v>58.591540310322117</v>
      </c>
      <c r="U53" s="212">
        <v>0</v>
      </c>
      <c r="V53" s="212">
        <v>0</v>
      </c>
      <c r="W53" s="212">
        <v>0</v>
      </c>
      <c r="X53" s="370">
        <f t="shared" si="128"/>
        <v>58.591540310322117</v>
      </c>
      <c r="Y53" s="371">
        <f t="shared" si="129"/>
        <v>273010.38850385527</v>
      </c>
      <c r="Z53" s="210">
        <v>30</v>
      </c>
      <c r="AA53" s="212">
        <v>30439.142318726022</v>
      </c>
      <c r="AB53" s="212">
        <v>28502.798062597238</v>
      </c>
      <c r="AC53" s="212">
        <v>30062.286556320436</v>
      </c>
      <c r="AD53" s="212">
        <v>29161.375759393501</v>
      </c>
      <c r="AE53" s="368">
        <f t="shared" si="130"/>
        <v>118165.6026970372</v>
      </c>
      <c r="AF53" s="373">
        <v>0</v>
      </c>
      <c r="AG53" s="212">
        <v>0</v>
      </c>
      <c r="AH53" s="212">
        <v>0</v>
      </c>
      <c r="AI53" s="212">
        <v>0</v>
      </c>
      <c r="AJ53" s="370">
        <f t="shared" si="131"/>
        <v>0</v>
      </c>
      <c r="AK53" s="371">
        <f t="shared" si="132"/>
        <v>118165.6026970372</v>
      </c>
      <c r="AL53" s="210">
        <v>30</v>
      </c>
      <c r="AM53" s="212">
        <v>353864.60247597197</v>
      </c>
      <c r="AN53" s="212">
        <v>390910.69995329186</v>
      </c>
      <c r="AO53" s="212">
        <v>441471.68942028668</v>
      </c>
      <c r="AP53" s="212">
        <v>448108.70752294996</v>
      </c>
      <c r="AQ53" s="368">
        <f t="shared" si="133"/>
        <v>1634355.6993725004</v>
      </c>
      <c r="AR53" s="373">
        <v>2770.7332808357555</v>
      </c>
      <c r="AS53" s="212">
        <v>3575.3947708062137</v>
      </c>
      <c r="AT53" s="212">
        <v>3.2667290931409814</v>
      </c>
      <c r="AU53" s="212">
        <v>415.56063619739496</v>
      </c>
      <c r="AV53" s="370">
        <f t="shared" si="134"/>
        <v>6764.9554169325056</v>
      </c>
      <c r="AW53" s="371">
        <f t="shared" si="135"/>
        <v>1641120.6547894329</v>
      </c>
      <c r="AX53" s="210">
        <v>30</v>
      </c>
      <c r="AY53" s="212">
        <v>3504.3114133348181</v>
      </c>
      <c r="AZ53" s="212">
        <v>3905.4054296080817</v>
      </c>
      <c r="BA53" s="212">
        <v>4574.8258431916247</v>
      </c>
      <c r="BB53" s="212">
        <v>3472.0883498580365</v>
      </c>
      <c r="BC53" s="368">
        <f t="shared" si="136"/>
        <v>15456.631035992563</v>
      </c>
      <c r="BD53" s="373">
        <v>0</v>
      </c>
      <c r="BE53" s="212">
        <v>0</v>
      </c>
      <c r="BF53" s="212">
        <v>0</v>
      </c>
      <c r="BG53" s="212">
        <v>0</v>
      </c>
      <c r="BH53" s="370">
        <f t="shared" si="137"/>
        <v>0</v>
      </c>
      <c r="BI53" s="371">
        <f t="shared" si="138"/>
        <v>15456.631035992563</v>
      </c>
      <c r="BJ53" s="210">
        <v>30</v>
      </c>
      <c r="BK53" s="212">
        <v>0</v>
      </c>
      <c r="BL53" s="212">
        <v>0</v>
      </c>
      <c r="BM53" s="212">
        <v>0</v>
      </c>
      <c r="BN53" s="212">
        <v>0</v>
      </c>
      <c r="BO53" s="368">
        <f t="shared" si="139"/>
        <v>0</v>
      </c>
      <c r="BP53" s="373">
        <v>0</v>
      </c>
      <c r="BQ53" s="212">
        <v>0</v>
      </c>
      <c r="BR53" s="212">
        <v>0</v>
      </c>
      <c r="BS53" s="212">
        <v>0</v>
      </c>
      <c r="BT53" s="370">
        <f t="shared" si="140"/>
        <v>0</v>
      </c>
      <c r="BU53" s="371">
        <f t="shared" si="141"/>
        <v>0</v>
      </c>
      <c r="BV53" s="210">
        <v>30</v>
      </c>
      <c r="BW53" s="212">
        <v>4740.4699924429169</v>
      </c>
      <c r="BX53" s="212">
        <v>5407.4506937224887</v>
      </c>
      <c r="BY53" s="212">
        <v>5917.5348103973283</v>
      </c>
      <c r="BZ53" s="212">
        <v>5133.633040363633</v>
      </c>
      <c r="CA53" s="368">
        <f t="shared" si="142"/>
        <v>21199.088536926367</v>
      </c>
      <c r="CB53" s="373">
        <v>0</v>
      </c>
      <c r="CC53" s="212">
        <v>0</v>
      </c>
      <c r="CD53" s="212">
        <v>0</v>
      </c>
      <c r="CE53" s="212">
        <v>0</v>
      </c>
      <c r="CF53" s="370">
        <f t="shared" si="143"/>
        <v>0</v>
      </c>
      <c r="CG53" s="371">
        <f t="shared" si="144"/>
        <v>21199.088536926367</v>
      </c>
      <c r="CH53" s="210">
        <v>30</v>
      </c>
      <c r="CI53" s="370">
        <f t="shared" si="145"/>
        <v>513297.59830192034</v>
      </c>
      <c r="CJ53" s="370">
        <f t="shared" si="146"/>
        <v>541799.48455786705</v>
      </c>
      <c r="CK53" s="370">
        <f t="shared" si="147"/>
        <v>581575.31276860333</v>
      </c>
      <c r="CL53" s="370">
        <f t="shared" si="148"/>
        <v>576093.56360631168</v>
      </c>
      <c r="CM53" s="372">
        <f t="shared" si="157"/>
        <v>2212765.9592347024</v>
      </c>
      <c r="CN53" s="370">
        <f t="shared" si="149"/>
        <v>2860.2427283364495</v>
      </c>
      <c r="CO53" s="370">
        <f t="shared" si="150"/>
        <v>3580.127346998197</v>
      </c>
      <c r="CP53" s="370">
        <f t="shared" si="151"/>
        <v>5.933333450111677</v>
      </c>
      <c r="CQ53" s="370">
        <f t="shared" si="152"/>
        <v>415.56063619739496</v>
      </c>
      <c r="CR53" s="372">
        <f t="shared" si="158"/>
        <v>6861.8640449821532</v>
      </c>
      <c r="CS53" s="370">
        <f t="shared" si="153"/>
        <v>516157.84103025676</v>
      </c>
      <c r="CT53" s="370">
        <f t="shared" si="154"/>
        <v>545379.61190486525</v>
      </c>
      <c r="CU53" s="370">
        <f t="shared" si="155"/>
        <v>581581.24610205344</v>
      </c>
      <c r="CV53" s="370">
        <f t="shared" si="156"/>
        <v>576509.12424250913</v>
      </c>
      <c r="CW53" s="372">
        <f t="shared" si="159"/>
        <v>2219627.8232796844</v>
      </c>
    </row>
    <row r="54" spans="1:101" ht="15.75" customHeight="1">
      <c r="A54" s="79" t="s">
        <v>246</v>
      </c>
      <c r="B54" s="210">
        <v>31</v>
      </c>
      <c r="C54" s="212">
        <v>367021.7628546186</v>
      </c>
      <c r="D54" s="212">
        <v>329142.09020966623</v>
      </c>
      <c r="E54" s="212">
        <v>308139.19799435063</v>
      </c>
      <c r="F54" s="212">
        <v>247088.86158333591</v>
      </c>
      <c r="G54" s="368">
        <f t="shared" si="124"/>
        <v>1251391.9126419714</v>
      </c>
      <c r="H54" s="373">
        <v>5885.5661867194631</v>
      </c>
      <c r="I54" s="212">
        <v>4798.3960533955442</v>
      </c>
      <c r="J54" s="212">
        <v>4864.3617885310259</v>
      </c>
      <c r="K54" s="212">
        <v>4278.1409967312229</v>
      </c>
      <c r="L54" s="370">
        <f t="shared" si="125"/>
        <v>19826.465025377256</v>
      </c>
      <c r="M54" s="371">
        <f t="shared" si="126"/>
        <v>1271218.3776673486</v>
      </c>
      <c r="N54" s="210">
        <v>31</v>
      </c>
      <c r="O54" s="212">
        <v>809285.91701919155</v>
      </c>
      <c r="P54" s="212">
        <v>738791.19441113493</v>
      </c>
      <c r="Q54" s="212">
        <v>696652.1163528614</v>
      </c>
      <c r="R54" s="212">
        <v>648451.32611295499</v>
      </c>
      <c r="S54" s="368">
        <f t="shared" si="127"/>
        <v>2893180.5538961426</v>
      </c>
      <c r="T54" s="373">
        <v>7835.1795458450333</v>
      </c>
      <c r="U54" s="212">
        <v>8322.6654068669086</v>
      </c>
      <c r="V54" s="212">
        <v>8196.750894711</v>
      </c>
      <c r="W54" s="212">
        <v>7097.8774843022002</v>
      </c>
      <c r="X54" s="370">
        <f t="shared" si="128"/>
        <v>31452.473331725141</v>
      </c>
      <c r="Y54" s="371">
        <f t="shared" si="129"/>
        <v>2924633.0272278679</v>
      </c>
      <c r="Z54" s="210">
        <v>31</v>
      </c>
      <c r="AA54" s="212">
        <v>102581.9698534201</v>
      </c>
      <c r="AB54" s="212">
        <v>102604.64277162946</v>
      </c>
      <c r="AC54" s="212">
        <v>105832.85187429635</v>
      </c>
      <c r="AD54" s="212">
        <v>103020.57686659441</v>
      </c>
      <c r="AE54" s="368">
        <f t="shared" si="130"/>
        <v>414040.04136594024</v>
      </c>
      <c r="AF54" s="373">
        <v>694.09277181216748</v>
      </c>
      <c r="AG54" s="212">
        <v>1934.9307992885686</v>
      </c>
      <c r="AH54" s="212">
        <v>1098.2366358733211</v>
      </c>
      <c r="AI54" s="212">
        <v>1935.4814776186754</v>
      </c>
      <c r="AJ54" s="370">
        <f t="shared" si="131"/>
        <v>5662.7416845927328</v>
      </c>
      <c r="AK54" s="371">
        <f t="shared" si="132"/>
        <v>419702.78305053298</v>
      </c>
      <c r="AL54" s="210">
        <v>31</v>
      </c>
      <c r="AM54" s="212">
        <v>6166360.3754320061</v>
      </c>
      <c r="AN54" s="212">
        <v>6755642.8765886175</v>
      </c>
      <c r="AO54" s="212">
        <v>7257788.2332313722</v>
      </c>
      <c r="AP54" s="212">
        <v>7748988.1785411164</v>
      </c>
      <c r="AQ54" s="368">
        <f t="shared" si="133"/>
        <v>27928779.663793113</v>
      </c>
      <c r="AR54" s="373">
        <v>54665.158428112154</v>
      </c>
      <c r="AS54" s="212">
        <v>57091.991995026125</v>
      </c>
      <c r="AT54" s="212">
        <v>54570.255789812254</v>
      </c>
      <c r="AU54" s="212">
        <v>69227.10455736272</v>
      </c>
      <c r="AV54" s="370">
        <f t="shared" si="134"/>
        <v>235554.51077031327</v>
      </c>
      <c r="AW54" s="371">
        <f t="shared" si="135"/>
        <v>28164334.174563427</v>
      </c>
      <c r="AX54" s="210">
        <v>31</v>
      </c>
      <c r="AY54" s="212">
        <v>108744.08397771968</v>
      </c>
      <c r="AZ54" s="212">
        <v>89261.794095569232</v>
      </c>
      <c r="BA54" s="212">
        <v>97502.80606687715</v>
      </c>
      <c r="BB54" s="212">
        <v>79236.427805119456</v>
      </c>
      <c r="BC54" s="368">
        <f t="shared" si="136"/>
        <v>374745.11194528546</v>
      </c>
      <c r="BD54" s="373">
        <v>2495.3900921368386</v>
      </c>
      <c r="BE54" s="212">
        <v>2045.4989681300549</v>
      </c>
      <c r="BF54" s="212">
        <v>1107.9264897365558</v>
      </c>
      <c r="BG54" s="212">
        <v>1452.9305333535078</v>
      </c>
      <c r="BH54" s="370">
        <f t="shared" si="137"/>
        <v>7101.7460833569567</v>
      </c>
      <c r="BI54" s="371">
        <f t="shared" si="138"/>
        <v>381846.85802864243</v>
      </c>
      <c r="BJ54" s="210">
        <v>31</v>
      </c>
      <c r="BK54" s="212">
        <v>0</v>
      </c>
      <c r="BL54" s="212">
        <v>0</v>
      </c>
      <c r="BM54" s="212">
        <v>0</v>
      </c>
      <c r="BN54" s="212">
        <v>0</v>
      </c>
      <c r="BO54" s="368">
        <f t="shared" si="139"/>
        <v>0</v>
      </c>
      <c r="BP54" s="373">
        <v>0</v>
      </c>
      <c r="BQ54" s="212">
        <v>0</v>
      </c>
      <c r="BR54" s="212">
        <v>0</v>
      </c>
      <c r="BS54" s="212">
        <v>0</v>
      </c>
      <c r="BT54" s="370">
        <f t="shared" si="140"/>
        <v>0</v>
      </c>
      <c r="BU54" s="371">
        <f t="shared" si="141"/>
        <v>0</v>
      </c>
      <c r="BV54" s="210">
        <v>31</v>
      </c>
      <c r="BW54" s="212">
        <v>91534.055654483702</v>
      </c>
      <c r="BX54" s="212">
        <v>100237.14761873329</v>
      </c>
      <c r="BY54" s="212">
        <v>124135.81472869308</v>
      </c>
      <c r="BZ54" s="212">
        <v>125542.11667321727</v>
      </c>
      <c r="CA54" s="368">
        <f t="shared" si="142"/>
        <v>441449.13467512734</v>
      </c>
      <c r="CB54" s="373">
        <v>4.6347146514911461</v>
      </c>
      <c r="CC54" s="212">
        <v>489.73252881203172</v>
      </c>
      <c r="CD54" s="212">
        <v>19.852128120895458</v>
      </c>
      <c r="CE54" s="212">
        <v>1457.4900007025449</v>
      </c>
      <c r="CF54" s="370">
        <f t="shared" si="143"/>
        <v>1971.7093722869631</v>
      </c>
      <c r="CG54" s="371">
        <f t="shared" si="144"/>
        <v>443420.84404741431</v>
      </c>
      <c r="CH54" s="210">
        <v>31</v>
      </c>
      <c r="CI54" s="370">
        <f t="shared" si="145"/>
        <v>7645528.1647914397</v>
      </c>
      <c r="CJ54" s="370">
        <f t="shared" si="146"/>
        <v>8115679.7456953507</v>
      </c>
      <c r="CK54" s="370">
        <f t="shared" si="147"/>
        <v>8590051.0202484485</v>
      </c>
      <c r="CL54" s="370">
        <f t="shared" si="148"/>
        <v>8952327.4875823408</v>
      </c>
      <c r="CM54" s="372">
        <f t="shared" si="157"/>
        <v>33303586.418317579</v>
      </c>
      <c r="CN54" s="370">
        <f t="shared" si="149"/>
        <v>71580.021739277145</v>
      </c>
      <c r="CO54" s="370">
        <f t="shared" si="150"/>
        <v>74683.215751519223</v>
      </c>
      <c r="CP54" s="370">
        <f t="shared" si="151"/>
        <v>69857.383726785047</v>
      </c>
      <c r="CQ54" s="370">
        <f t="shared" si="152"/>
        <v>85449.025050070864</v>
      </c>
      <c r="CR54" s="372">
        <f t="shared" si="158"/>
        <v>301569.64626765228</v>
      </c>
      <c r="CS54" s="370">
        <f t="shared" si="153"/>
        <v>7717108.1865307167</v>
      </c>
      <c r="CT54" s="370">
        <f t="shared" si="154"/>
        <v>8190362.9614468701</v>
      </c>
      <c r="CU54" s="370">
        <f t="shared" si="155"/>
        <v>8659908.4039752334</v>
      </c>
      <c r="CV54" s="370">
        <f t="shared" si="156"/>
        <v>9037776.512632411</v>
      </c>
      <c r="CW54" s="372">
        <f t="shared" si="159"/>
        <v>33605156.064585231</v>
      </c>
    </row>
    <row r="55" spans="1:101" ht="15.75" customHeight="1">
      <c r="A55" s="79" t="s">
        <v>247</v>
      </c>
      <c r="B55" s="210">
        <v>32</v>
      </c>
      <c r="C55" s="212">
        <v>444278.9472463174</v>
      </c>
      <c r="D55" s="212">
        <v>385118.80021251272</v>
      </c>
      <c r="E55" s="212">
        <v>269923.16033849277</v>
      </c>
      <c r="F55" s="212">
        <v>203894.78361762647</v>
      </c>
      <c r="G55" s="368">
        <f t="shared" si="124"/>
        <v>1303215.6914149493</v>
      </c>
      <c r="H55" s="373">
        <v>173514.86884981886</v>
      </c>
      <c r="I55" s="212">
        <v>144309.14478150854</v>
      </c>
      <c r="J55" s="212">
        <v>105250.03141582175</v>
      </c>
      <c r="K55" s="212">
        <v>99694.535274248774</v>
      </c>
      <c r="L55" s="370">
        <f t="shared" si="125"/>
        <v>522768.58032139798</v>
      </c>
      <c r="M55" s="371">
        <f t="shared" si="126"/>
        <v>1825984.2717363471</v>
      </c>
      <c r="N55" s="210">
        <v>32</v>
      </c>
      <c r="O55" s="212">
        <v>413952.90805180679</v>
      </c>
      <c r="P55" s="212">
        <v>390690.19742102566</v>
      </c>
      <c r="Q55" s="212">
        <v>381817.60157202679</v>
      </c>
      <c r="R55" s="212">
        <v>368706.96616552176</v>
      </c>
      <c r="S55" s="368">
        <f t="shared" si="127"/>
        <v>1555167.6732103811</v>
      </c>
      <c r="T55" s="373">
        <v>163529.95653351149</v>
      </c>
      <c r="U55" s="212">
        <v>160145.86028326201</v>
      </c>
      <c r="V55" s="212">
        <v>188767.69393724902</v>
      </c>
      <c r="W55" s="212">
        <v>178438.1566502249</v>
      </c>
      <c r="X55" s="370">
        <f t="shared" si="128"/>
        <v>690881.66740424745</v>
      </c>
      <c r="Y55" s="371">
        <f t="shared" si="129"/>
        <v>2246049.3406146285</v>
      </c>
      <c r="Z55" s="210">
        <v>32</v>
      </c>
      <c r="AA55" s="212">
        <v>122628.200835736</v>
      </c>
      <c r="AB55" s="212">
        <v>117944.63463067879</v>
      </c>
      <c r="AC55" s="212">
        <v>121384.00331909383</v>
      </c>
      <c r="AD55" s="212">
        <v>131150.67112861975</v>
      </c>
      <c r="AE55" s="368">
        <f t="shared" si="130"/>
        <v>493107.5099141284</v>
      </c>
      <c r="AF55" s="373">
        <v>61056.408487740693</v>
      </c>
      <c r="AG55" s="212">
        <v>83236.129832426945</v>
      </c>
      <c r="AH55" s="212">
        <v>72639.158123382847</v>
      </c>
      <c r="AI55" s="212">
        <v>113139.6723436535</v>
      </c>
      <c r="AJ55" s="370">
        <f t="shared" si="131"/>
        <v>330071.36878720397</v>
      </c>
      <c r="AK55" s="371">
        <f t="shared" si="132"/>
        <v>823178.87870133237</v>
      </c>
      <c r="AL55" s="210">
        <v>32</v>
      </c>
      <c r="AM55" s="212">
        <v>4436277.1411416717</v>
      </c>
      <c r="AN55" s="212">
        <v>4686645.1720927805</v>
      </c>
      <c r="AO55" s="212">
        <v>4627564.7237814162</v>
      </c>
      <c r="AP55" s="212">
        <v>4670551.6424644124</v>
      </c>
      <c r="AQ55" s="368">
        <f t="shared" si="133"/>
        <v>18421038.679480281</v>
      </c>
      <c r="AR55" s="373">
        <v>1356122.0360274988</v>
      </c>
      <c r="AS55" s="212">
        <v>1379138.6691073354</v>
      </c>
      <c r="AT55" s="212">
        <v>1704048.605005512</v>
      </c>
      <c r="AU55" s="212">
        <v>1775527.6651916518</v>
      </c>
      <c r="AV55" s="370">
        <f t="shared" si="134"/>
        <v>6214836.9753319975</v>
      </c>
      <c r="AW55" s="371">
        <f t="shared" si="135"/>
        <v>24635875.654812276</v>
      </c>
      <c r="AX55" s="210">
        <v>32</v>
      </c>
      <c r="AY55" s="212">
        <v>137438.6195003278</v>
      </c>
      <c r="AZ55" s="212">
        <v>188225.5347261494</v>
      </c>
      <c r="BA55" s="212">
        <v>218455.22619957576</v>
      </c>
      <c r="BB55" s="212">
        <v>201592.14534836577</v>
      </c>
      <c r="BC55" s="368">
        <f t="shared" si="136"/>
        <v>745711.52577441873</v>
      </c>
      <c r="BD55" s="373">
        <v>51681.396042924818</v>
      </c>
      <c r="BE55" s="212">
        <v>53202.083396031863</v>
      </c>
      <c r="BF55" s="212">
        <v>51643.873487480821</v>
      </c>
      <c r="BG55" s="212">
        <v>52224.752430072826</v>
      </c>
      <c r="BH55" s="370">
        <f t="shared" si="137"/>
        <v>208752.10535651032</v>
      </c>
      <c r="BI55" s="371">
        <f t="shared" si="138"/>
        <v>954463.6311309291</v>
      </c>
      <c r="BJ55" s="210">
        <v>32</v>
      </c>
      <c r="BK55" s="212">
        <v>0</v>
      </c>
      <c r="BL55" s="212">
        <v>0</v>
      </c>
      <c r="BM55" s="212">
        <v>0</v>
      </c>
      <c r="BN55" s="212">
        <v>0</v>
      </c>
      <c r="BO55" s="368">
        <f t="shared" si="139"/>
        <v>0</v>
      </c>
      <c r="BP55" s="373">
        <v>0</v>
      </c>
      <c r="BQ55" s="212">
        <v>0</v>
      </c>
      <c r="BR55" s="212">
        <v>0</v>
      </c>
      <c r="BS55" s="212">
        <v>0</v>
      </c>
      <c r="BT55" s="370">
        <f t="shared" si="140"/>
        <v>0</v>
      </c>
      <c r="BU55" s="371">
        <f t="shared" si="141"/>
        <v>0</v>
      </c>
      <c r="BV55" s="210">
        <v>32</v>
      </c>
      <c r="BW55" s="212">
        <v>80407.346342146702</v>
      </c>
      <c r="BX55" s="212">
        <v>92171.339005135698</v>
      </c>
      <c r="BY55" s="212">
        <v>99355.172478922876</v>
      </c>
      <c r="BZ55" s="212">
        <v>97453.932231610408</v>
      </c>
      <c r="CA55" s="368">
        <f t="shared" si="142"/>
        <v>369387.79005781567</v>
      </c>
      <c r="CB55" s="373">
        <v>61221.654809587177</v>
      </c>
      <c r="CC55" s="212">
        <v>85420.926817563697</v>
      </c>
      <c r="CD55" s="212">
        <v>76501.745660461747</v>
      </c>
      <c r="CE55" s="212">
        <v>69080.109436563653</v>
      </c>
      <c r="CF55" s="370">
        <f t="shared" si="143"/>
        <v>292224.43672417628</v>
      </c>
      <c r="CG55" s="371">
        <f t="shared" si="144"/>
        <v>661612.22678199201</v>
      </c>
      <c r="CH55" s="210">
        <v>32</v>
      </c>
      <c r="CI55" s="370">
        <f t="shared" si="145"/>
        <v>5634983.1631180067</v>
      </c>
      <c r="CJ55" s="370">
        <f t="shared" si="146"/>
        <v>5860795.6780882832</v>
      </c>
      <c r="CK55" s="370">
        <f t="shared" si="147"/>
        <v>5718499.8876895281</v>
      </c>
      <c r="CL55" s="370">
        <f t="shared" si="148"/>
        <v>5673350.1409561569</v>
      </c>
      <c r="CM55" s="372">
        <f t="shared" si="157"/>
        <v>22887628.869851973</v>
      </c>
      <c r="CN55" s="370">
        <f t="shared" si="149"/>
        <v>1867126.3207510817</v>
      </c>
      <c r="CO55" s="370">
        <f t="shared" si="150"/>
        <v>1905452.8142181283</v>
      </c>
      <c r="CP55" s="370">
        <f t="shared" si="151"/>
        <v>2198851.1076299082</v>
      </c>
      <c r="CQ55" s="370">
        <f t="shared" si="152"/>
        <v>2288104.8913264158</v>
      </c>
      <c r="CR55" s="372">
        <f t="shared" si="158"/>
        <v>8259535.1339255348</v>
      </c>
      <c r="CS55" s="370">
        <f t="shared" si="153"/>
        <v>7502109.4838690888</v>
      </c>
      <c r="CT55" s="370">
        <f t="shared" si="154"/>
        <v>7766248.4923064113</v>
      </c>
      <c r="CU55" s="370">
        <f t="shared" si="155"/>
        <v>7917350.9953194363</v>
      </c>
      <c r="CV55" s="370">
        <f t="shared" si="156"/>
        <v>7961455.0322825722</v>
      </c>
      <c r="CW55" s="372">
        <f t="shared" si="159"/>
        <v>31147164.003777508</v>
      </c>
    </row>
    <row r="56" spans="1:101" ht="15.75" customHeight="1">
      <c r="A56" s="79" t="s">
        <v>248</v>
      </c>
      <c r="B56" s="210">
        <v>33</v>
      </c>
      <c r="C56" s="212">
        <v>68608.387817286784</v>
      </c>
      <c r="D56" s="212">
        <v>38157.804745760091</v>
      </c>
      <c r="E56" s="212">
        <v>39598.652192342284</v>
      </c>
      <c r="F56" s="212">
        <v>27609.816200017045</v>
      </c>
      <c r="G56" s="368">
        <f t="shared" si="124"/>
        <v>173974.6609554062</v>
      </c>
      <c r="H56" s="373">
        <v>179020.68618505943</v>
      </c>
      <c r="I56" s="212">
        <v>118777.37173296552</v>
      </c>
      <c r="J56" s="212">
        <v>172264.86061766362</v>
      </c>
      <c r="K56" s="212">
        <v>164446.72282392177</v>
      </c>
      <c r="L56" s="370">
        <f t="shared" si="125"/>
        <v>634509.64135961025</v>
      </c>
      <c r="M56" s="371">
        <f t="shared" si="126"/>
        <v>808484.30231501651</v>
      </c>
      <c r="N56" s="210">
        <v>33</v>
      </c>
      <c r="O56" s="212">
        <v>48467.212759789472</v>
      </c>
      <c r="P56" s="212">
        <v>38235.237619129897</v>
      </c>
      <c r="Q56" s="212">
        <v>34268.320414628703</v>
      </c>
      <c r="R56" s="212">
        <v>32111.405465674798</v>
      </c>
      <c r="S56" s="368">
        <f t="shared" si="127"/>
        <v>153082.17625922288</v>
      </c>
      <c r="T56" s="373">
        <v>95162.16876015508</v>
      </c>
      <c r="U56" s="212">
        <v>113969.18091701514</v>
      </c>
      <c r="V56" s="212">
        <v>98721.399096543741</v>
      </c>
      <c r="W56" s="212">
        <v>90955.243040126385</v>
      </c>
      <c r="X56" s="370">
        <f t="shared" si="128"/>
        <v>398807.99181384034</v>
      </c>
      <c r="Y56" s="371">
        <f t="shared" si="129"/>
        <v>551890.16807306325</v>
      </c>
      <c r="Z56" s="210">
        <v>33</v>
      </c>
      <c r="AA56" s="212">
        <v>7850.5830750842406</v>
      </c>
      <c r="AB56" s="212">
        <v>2933.266058068134</v>
      </c>
      <c r="AC56" s="212">
        <v>3170.3574987412803</v>
      </c>
      <c r="AD56" s="212">
        <v>3011.8097832115595</v>
      </c>
      <c r="AE56" s="368">
        <f t="shared" si="130"/>
        <v>16966.016415105216</v>
      </c>
      <c r="AF56" s="373">
        <v>15773.347119439863</v>
      </c>
      <c r="AG56" s="212">
        <v>6612.4327372723283</v>
      </c>
      <c r="AH56" s="212">
        <v>8518.9517346368411</v>
      </c>
      <c r="AI56" s="212">
        <v>8435.4875491429029</v>
      </c>
      <c r="AJ56" s="370">
        <f t="shared" si="131"/>
        <v>39340.219140491936</v>
      </c>
      <c r="AK56" s="371">
        <f t="shared" si="132"/>
        <v>56306.235555597152</v>
      </c>
      <c r="AL56" s="210">
        <v>33</v>
      </c>
      <c r="AM56" s="212">
        <v>666559.00976278936</v>
      </c>
      <c r="AN56" s="212">
        <v>598490.18996529549</v>
      </c>
      <c r="AO56" s="212">
        <v>531948.91259743914</v>
      </c>
      <c r="AP56" s="212">
        <v>546575.18487951765</v>
      </c>
      <c r="AQ56" s="368">
        <f t="shared" si="133"/>
        <v>2343573.2972050416</v>
      </c>
      <c r="AR56" s="373">
        <v>1427270.8666005761</v>
      </c>
      <c r="AS56" s="212">
        <v>1642637.695570362</v>
      </c>
      <c r="AT56" s="212">
        <v>1384957.1420825296</v>
      </c>
      <c r="AU56" s="212">
        <v>1569347.8867154478</v>
      </c>
      <c r="AV56" s="370">
        <f t="shared" si="134"/>
        <v>6024213.5909689153</v>
      </c>
      <c r="AW56" s="371">
        <f t="shared" si="135"/>
        <v>8367786.8881739564</v>
      </c>
      <c r="AX56" s="210">
        <v>33</v>
      </c>
      <c r="AY56" s="212">
        <v>133093.2884031123</v>
      </c>
      <c r="AZ56" s="212">
        <v>115365.66760286411</v>
      </c>
      <c r="BA56" s="212">
        <v>129087.88425054176</v>
      </c>
      <c r="BB56" s="212">
        <v>128677.9419315285</v>
      </c>
      <c r="BC56" s="368">
        <f t="shared" si="136"/>
        <v>506224.78218804667</v>
      </c>
      <c r="BD56" s="373">
        <v>347611.42624505912</v>
      </c>
      <c r="BE56" s="212">
        <v>336981.82677282172</v>
      </c>
      <c r="BF56" s="212">
        <v>454921.74400593503</v>
      </c>
      <c r="BG56" s="212">
        <v>547146.37950837077</v>
      </c>
      <c r="BH56" s="370">
        <f t="shared" si="137"/>
        <v>1686661.3765321865</v>
      </c>
      <c r="BI56" s="371">
        <f t="shared" si="138"/>
        <v>2192886.158720233</v>
      </c>
      <c r="BJ56" s="210">
        <v>33</v>
      </c>
      <c r="BK56" s="212">
        <v>0</v>
      </c>
      <c r="BL56" s="212">
        <v>0</v>
      </c>
      <c r="BM56" s="212">
        <v>0</v>
      </c>
      <c r="BN56" s="212">
        <v>0</v>
      </c>
      <c r="BO56" s="368">
        <f t="shared" si="139"/>
        <v>0</v>
      </c>
      <c r="BP56" s="373">
        <v>0</v>
      </c>
      <c r="BQ56" s="212">
        <v>0</v>
      </c>
      <c r="BR56" s="212">
        <v>0</v>
      </c>
      <c r="BS56" s="212">
        <v>0</v>
      </c>
      <c r="BT56" s="370">
        <f t="shared" si="140"/>
        <v>0</v>
      </c>
      <c r="BU56" s="371">
        <f t="shared" si="141"/>
        <v>0</v>
      </c>
      <c r="BV56" s="210">
        <v>33</v>
      </c>
      <c r="BW56" s="212">
        <v>10626.231420947606</v>
      </c>
      <c r="BX56" s="212">
        <v>12284.569663925507</v>
      </c>
      <c r="BY56" s="212">
        <v>14216.500827396429</v>
      </c>
      <c r="BZ56" s="212">
        <v>5836.6598548882439</v>
      </c>
      <c r="CA56" s="368">
        <f t="shared" si="142"/>
        <v>42963.961767157787</v>
      </c>
      <c r="CB56" s="373">
        <v>28815.738142458602</v>
      </c>
      <c r="CC56" s="212">
        <v>51682.06778750712</v>
      </c>
      <c r="CD56" s="212">
        <v>98551.964291185475</v>
      </c>
      <c r="CE56" s="212">
        <v>79205.9717424259</v>
      </c>
      <c r="CF56" s="370">
        <f t="shared" si="143"/>
        <v>258255.74196357708</v>
      </c>
      <c r="CG56" s="371">
        <f t="shared" si="144"/>
        <v>301219.70373073488</v>
      </c>
      <c r="CH56" s="210">
        <v>33</v>
      </c>
      <c r="CI56" s="370">
        <f t="shared" si="145"/>
        <v>935204.71323900972</v>
      </c>
      <c r="CJ56" s="370">
        <f t="shared" si="146"/>
        <v>805466.73565504327</v>
      </c>
      <c r="CK56" s="370">
        <f t="shared" si="147"/>
        <v>752290.62778108963</v>
      </c>
      <c r="CL56" s="370">
        <f t="shared" si="148"/>
        <v>743822.81811483775</v>
      </c>
      <c r="CM56" s="372">
        <f t="shared" si="157"/>
        <v>3236784.8947899803</v>
      </c>
      <c r="CN56" s="370">
        <f t="shared" si="149"/>
        <v>2093654.233052748</v>
      </c>
      <c r="CO56" s="370">
        <f t="shared" si="150"/>
        <v>2270660.5755179436</v>
      </c>
      <c r="CP56" s="370">
        <f t="shared" si="151"/>
        <v>2217936.0618284945</v>
      </c>
      <c r="CQ56" s="370">
        <f t="shared" si="152"/>
        <v>2459537.6913794354</v>
      </c>
      <c r="CR56" s="372">
        <f t="shared" si="158"/>
        <v>9041788.5617786217</v>
      </c>
      <c r="CS56" s="370">
        <f t="shared" si="153"/>
        <v>3028858.9462917577</v>
      </c>
      <c r="CT56" s="370">
        <f t="shared" si="154"/>
        <v>3076127.3111729869</v>
      </c>
      <c r="CU56" s="370">
        <f t="shared" si="155"/>
        <v>2970226.6896095844</v>
      </c>
      <c r="CV56" s="370">
        <f t="shared" si="156"/>
        <v>3203360.509494273</v>
      </c>
      <c r="CW56" s="372">
        <f t="shared" si="159"/>
        <v>12278573.456568601</v>
      </c>
    </row>
    <row r="57" spans="1:101" ht="15.75" customHeight="1">
      <c r="A57" s="79" t="s">
        <v>249</v>
      </c>
      <c r="B57" s="210">
        <v>34</v>
      </c>
      <c r="C57" s="212">
        <v>0</v>
      </c>
      <c r="D57" s="212">
        <v>3.5170577007171442</v>
      </c>
      <c r="E57" s="212">
        <v>0</v>
      </c>
      <c r="F57" s="212">
        <v>0</v>
      </c>
      <c r="G57" s="368">
        <f t="shared" si="124"/>
        <v>3.5170577007171442</v>
      </c>
      <c r="H57" s="373">
        <v>250.05121862552079</v>
      </c>
      <c r="I57" s="212">
        <v>30.380944350120647</v>
      </c>
      <c r="J57" s="212">
        <v>16.380317325757389</v>
      </c>
      <c r="K57" s="212">
        <v>162.80004430447889</v>
      </c>
      <c r="L57" s="370">
        <f t="shared" si="125"/>
        <v>459.61252460587775</v>
      </c>
      <c r="M57" s="371">
        <f t="shared" si="126"/>
        <v>463.1295823065949</v>
      </c>
      <c r="N57" s="210">
        <v>34</v>
      </c>
      <c r="O57" s="212">
        <v>0</v>
      </c>
      <c r="P57" s="212">
        <v>0</v>
      </c>
      <c r="Q57" s="212">
        <v>0</v>
      </c>
      <c r="R57" s="212">
        <v>0</v>
      </c>
      <c r="S57" s="368">
        <f t="shared" si="127"/>
        <v>0</v>
      </c>
      <c r="T57" s="373">
        <v>0</v>
      </c>
      <c r="U57" s="212">
        <v>0</v>
      </c>
      <c r="V57" s="212">
        <v>33.80390458499447</v>
      </c>
      <c r="W57" s="212">
        <v>52.14724535303445</v>
      </c>
      <c r="X57" s="370">
        <f t="shared" si="128"/>
        <v>85.951149938028919</v>
      </c>
      <c r="Y57" s="371">
        <f t="shared" si="129"/>
        <v>85.951149938028919</v>
      </c>
      <c r="Z57" s="210">
        <v>34</v>
      </c>
      <c r="AA57" s="212">
        <v>0</v>
      </c>
      <c r="AB57" s="212">
        <v>0</v>
      </c>
      <c r="AC57" s="212">
        <v>3.5109283091604992</v>
      </c>
      <c r="AD57" s="212">
        <v>0</v>
      </c>
      <c r="AE57" s="368">
        <f t="shared" si="130"/>
        <v>3.5109283091604992</v>
      </c>
      <c r="AF57" s="373">
        <v>0</v>
      </c>
      <c r="AG57" s="212">
        <v>0</v>
      </c>
      <c r="AH57" s="212">
        <v>14.033676277496312</v>
      </c>
      <c r="AI57" s="212">
        <v>0</v>
      </c>
      <c r="AJ57" s="370">
        <f t="shared" si="131"/>
        <v>14.033676277496312</v>
      </c>
      <c r="AK57" s="371">
        <f t="shared" si="132"/>
        <v>17.54460458665681</v>
      </c>
      <c r="AL57" s="210">
        <v>34</v>
      </c>
      <c r="AM57" s="212">
        <v>0</v>
      </c>
      <c r="AN57" s="212">
        <v>33.2441447311475</v>
      </c>
      <c r="AO57" s="212">
        <v>4617.8995353357213</v>
      </c>
      <c r="AP57" s="212">
        <v>17188.576549550082</v>
      </c>
      <c r="AQ57" s="368">
        <f t="shared" si="133"/>
        <v>21839.720229616949</v>
      </c>
      <c r="AR57" s="373">
        <v>32.252438073799865</v>
      </c>
      <c r="AS57" s="212">
        <v>163.26176916863832</v>
      </c>
      <c r="AT57" s="212">
        <v>55.124802486289354</v>
      </c>
      <c r="AU57" s="212">
        <v>439.6255182970782</v>
      </c>
      <c r="AV57" s="370">
        <f t="shared" si="134"/>
        <v>690.2645280258057</v>
      </c>
      <c r="AW57" s="371">
        <f t="shared" si="135"/>
        <v>22529.984757642756</v>
      </c>
      <c r="AX57" s="210">
        <v>34</v>
      </c>
      <c r="AY57" s="212">
        <v>0</v>
      </c>
      <c r="AZ57" s="212">
        <v>0</v>
      </c>
      <c r="BA57" s="212">
        <v>0</v>
      </c>
      <c r="BB57" s="212">
        <v>0</v>
      </c>
      <c r="BC57" s="368">
        <f t="shared" si="136"/>
        <v>0</v>
      </c>
      <c r="BD57" s="373">
        <v>0</v>
      </c>
      <c r="BE57" s="212">
        <v>0</v>
      </c>
      <c r="BF57" s="212">
        <v>0</v>
      </c>
      <c r="BG57" s="212">
        <v>0</v>
      </c>
      <c r="BH57" s="370">
        <f t="shared" si="137"/>
        <v>0</v>
      </c>
      <c r="BI57" s="371">
        <f t="shared" si="138"/>
        <v>0</v>
      </c>
      <c r="BJ57" s="210">
        <v>34</v>
      </c>
      <c r="BK57" s="212">
        <v>0</v>
      </c>
      <c r="BL57" s="212">
        <v>0</v>
      </c>
      <c r="BM57" s="212">
        <v>0</v>
      </c>
      <c r="BN57" s="212">
        <v>0</v>
      </c>
      <c r="BO57" s="368">
        <f t="shared" si="139"/>
        <v>0</v>
      </c>
      <c r="BP57" s="373">
        <v>0</v>
      </c>
      <c r="BQ57" s="212">
        <v>0</v>
      </c>
      <c r="BR57" s="212">
        <v>0</v>
      </c>
      <c r="BS57" s="212">
        <v>0</v>
      </c>
      <c r="BT57" s="370">
        <f t="shared" si="140"/>
        <v>0</v>
      </c>
      <c r="BU57" s="371">
        <f t="shared" si="141"/>
        <v>0</v>
      </c>
      <c r="BV57" s="210">
        <v>34</v>
      </c>
      <c r="BW57" s="212">
        <v>0</v>
      </c>
      <c r="BX57" s="212">
        <v>0</v>
      </c>
      <c r="BY57" s="212">
        <v>0</v>
      </c>
      <c r="BZ57" s="212">
        <v>0</v>
      </c>
      <c r="CA57" s="368">
        <f t="shared" si="142"/>
        <v>0</v>
      </c>
      <c r="CB57" s="373">
        <v>0</v>
      </c>
      <c r="CC57" s="212">
        <v>0</v>
      </c>
      <c r="CD57" s="212">
        <v>0</v>
      </c>
      <c r="CE57" s="212">
        <v>0</v>
      </c>
      <c r="CF57" s="370">
        <f t="shared" si="143"/>
        <v>0</v>
      </c>
      <c r="CG57" s="371">
        <f t="shared" si="144"/>
        <v>0</v>
      </c>
      <c r="CH57" s="210">
        <v>34</v>
      </c>
      <c r="CI57" s="370">
        <f t="shared" si="145"/>
        <v>0</v>
      </c>
      <c r="CJ57" s="370">
        <f t="shared" si="146"/>
        <v>36.761202431864646</v>
      </c>
      <c r="CK57" s="370">
        <f t="shared" si="147"/>
        <v>4621.4104636448819</v>
      </c>
      <c r="CL57" s="370">
        <f t="shared" si="148"/>
        <v>17188.576549550082</v>
      </c>
      <c r="CM57" s="372">
        <f t="shared" si="157"/>
        <v>21846.748215626831</v>
      </c>
      <c r="CN57" s="370">
        <f t="shared" si="149"/>
        <v>282.30365669932064</v>
      </c>
      <c r="CO57" s="370">
        <f t="shared" si="150"/>
        <v>193.64271351875897</v>
      </c>
      <c r="CP57" s="370">
        <f t="shared" si="151"/>
        <v>119.34270067453753</v>
      </c>
      <c r="CQ57" s="370">
        <f t="shared" si="152"/>
        <v>654.57280795459155</v>
      </c>
      <c r="CR57" s="372">
        <f t="shared" si="158"/>
        <v>1249.8618788472086</v>
      </c>
      <c r="CS57" s="370">
        <f t="shared" si="153"/>
        <v>282.30365669932064</v>
      </c>
      <c r="CT57" s="370">
        <f t="shared" si="154"/>
        <v>230.40391595062363</v>
      </c>
      <c r="CU57" s="370">
        <f t="shared" si="155"/>
        <v>4740.7531643194197</v>
      </c>
      <c r="CV57" s="370">
        <f t="shared" si="156"/>
        <v>17843.149357504673</v>
      </c>
      <c r="CW57" s="372">
        <f t="shared" si="159"/>
        <v>23096.610094474039</v>
      </c>
    </row>
    <row r="58" spans="1:101" ht="15.75" customHeight="1">
      <c r="A58" s="79" t="s">
        <v>524</v>
      </c>
      <c r="B58" s="210">
        <v>35</v>
      </c>
      <c r="C58" s="212">
        <v>17669.115390701132</v>
      </c>
      <c r="D58" s="212">
        <v>12540.438046497482</v>
      </c>
      <c r="E58" s="212">
        <v>11138.82679197301</v>
      </c>
      <c r="F58" s="212">
        <v>8998.009214524558</v>
      </c>
      <c r="G58" s="368">
        <f t="shared" si="124"/>
        <v>50346.389443696185</v>
      </c>
      <c r="H58" s="373">
        <v>87828.116160388628</v>
      </c>
      <c r="I58" s="212">
        <v>62077.37280164098</v>
      </c>
      <c r="J58" s="212">
        <v>55266.673208026979</v>
      </c>
      <c r="K58" s="212">
        <v>44644.7407854755</v>
      </c>
      <c r="L58" s="370">
        <f t="shared" si="125"/>
        <v>249816.90295553207</v>
      </c>
      <c r="M58" s="371">
        <f t="shared" si="126"/>
        <v>300163.29239922826</v>
      </c>
      <c r="N58" s="210">
        <v>35</v>
      </c>
      <c r="O58" s="212">
        <v>29599.525630332522</v>
      </c>
      <c r="P58" s="212">
        <v>27809.263785596828</v>
      </c>
      <c r="Q58" s="212">
        <v>29097.682429987635</v>
      </c>
      <c r="R58" s="212">
        <v>27099.111127651759</v>
      </c>
      <c r="S58" s="368">
        <f t="shared" si="127"/>
        <v>113605.58297356874</v>
      </c>
      <c r="T58" s="373">
        <v>148892.91665560158</v>
      </c>
      <c r="U58" s="212">
        <v>138811.21196005397</v>
      </c>
      <c r="V58" s="212">
        <v>144446.08807235525</v>
      </c>
      <c r="W58" s="212">
        <v>129751.2463857066</v>
      </c>
      <c r="X58" s="370">
        <f t="shared" si="128"/>
        <v>561901.46307371743</v>
      </c>
      <c r="Y58" s="371">
        <f t="shared" si="129"/>
        <v>675507.04604728613</v>
      </c>
      <c r="Z58" s="210">
        <v>35</v>
      </c>
      <c r="AA58" s="212">
        <v>5145.871104312896</v>
      </c>
      <c r="AB58" s="212">
        <v>4951.3771291859466</v>
      </c>
      <c r="AC58" s="212">
        <v>5349.9822772746093</v>
      </c>
      <c r="AD58" s="212">
        <v>5002.5562331212504</v>
      </c>
      <c r="AE58" s="368">
        <f t="shared" si="130"/>
        <v>20449.7867438947</v>
      </c>
      <c r="AF58" s="373">
        <v>25531.878895687107</v>
      </c>
      <c r="AG58" s="212">
        <v>24566.872870814052</v>
      </c>
      <c r="AH58" s="212">
        <v>26256.361642260617</v>
      </c>
      <c r="AI58" s="212">
        <v>24729.787859489257</v>
      </c>
      <c r="AJ58" s="370">
        <f t="shared" si="131"/>
        <v>101084.90126825102</v>
      </c>
      <c r="AK58" s="371">
        <f t="shared" si="132"/>
        <v>121534.68801214572</v>
      </c>
      <c r="AL58" s="210">
        <v>35</v>
      </c>
      <c r="AM58" s="212">
        <v>266557.06325456325</v>
      </c>
      <c r="AN58" s="212">
        <v>274911.40535913996</v>
      </c>
      <c r="AO58" s="212">
        <v>292298.45649371785</v>
      </c>
      <c r="AP58" s="212">
        <v>299697.13258351508</v>
      </c>
      <c r="AQ58" s="368">
        <f t="shared" si="133"/>
        <v>1133464.0576909361</v>
      </c>
      <c r="AR58" s="373">
        <v>1305677.2325073506</v>
      </c>
      <c r="AS58" s="212">
        <v>1348430.4914392107</v>
      </c>
      <c r="AT58" s="212">
        <v>1439819.8368906975</v>
      </c>
      <c r="AU58" s="212">
        <v>1469020.325488166</v>
      </c>
      <c r="AV58" s="370">
        <f t="shared" si="134"/>
        <v>5562947.8863254245</v>
      </c>
      <c r="AW58" s="371">
        <f t="shared" si="135"/>
        <v>6696411.9440163607</v>
      </c>
      <c r="AX58" s="210">
        <v>35</v>
      </c>
      <c r="AY58" s="212">
        <v>819.74304135007003</v>
      </c>
      <c r="AZ58" s="212">
        <v>1100.8744793084738</v>
      </c>
      <c r="BA58" s="212">
        <v>1256.8722342615258</v>
      </c>
      <c r="BB58" s="212">
        <v>1317.5939410281981</v>
      </c>
      <c r="BC58" s="368">
        <f t="shared" si="136"/>
        <v>4495.0836959482676</v>
      </c>
      <c r="BD58" s="373">
        <v>4067.2569586499321</v>
      </c>
      <c r="BE58" s="212">
        <v>5462.1255206915266</v>
      </c>
      <c r="BF58" s="212">
        <v>6236.1277657384726</v>
      </c>
      <c r="BG58" s="212">
        <v>6537.406058971801</v>
      </c>
      <c r="BH58" s="370">
        <f t="shared" si="137"/>
        <v>22302.916304051731</v>
      </c>
      <c r="BI58" s="371">
        <f t="shared" si="138"/>
        <v>26798</v>
      </c>
      <c r="BJ58" s="210">
        <v>35</v>
      </c>
      <c r="BK58" s="212">
        <v>0</v>
      </c>
      <c r="BL58" s="212">
        <v>0</v>
      </c>
      <c r="BM58" s="212">
        <v>0</v>
      </c>
      <c r="BN58" s="212">
        <v>0</v>
      </c>
      <c r="BO58" s="368">
        <f t="shared" si="139"/>
        <v>0</v>
      </c>
      <c r="BP58" s="373">
        <v>0</v>
      </c>
      <c r="BQ58" s="212">
        <v>0</v>
      </c>
      <c r="BR58" s="212">
        <v>0</v>
      </c>
      <c r="BS58" s="212">
        <v>0</v>
      </c>
      <c r="BT58" s="370">
        <f t="shared" si="140"/>
        <v>0</v>
      </c>
      <c r="BU58" s="371">
        <f t="shared" si="141"/>
        <v>0</v>
      </c>
      <c r="BV58" s="210">
        <v>35</v>
      </c>
      <c r="BW58" s="212">
        <v>36.231736634257246</v>
      </c>
      <c r="BX58" s="212">
        <v>43.863884860454959</v>
      </c>
      <c r="BY58" s="212">
        <v>25.915756064781224</v>
      </c>
      <c r="BZ58" s="212">
        <v>35.476908787710229</v>
      </c>
      <c r="CA58" s="368">
        <f t="shared" si="142"/>
        <v>141.48828634720365</v>
      </c>
      <c r="CB58" s="373">
        <v>179.76826336574277</v>
      </c>
      <c r="CC58" s="212">
        <v>217.63611513954507</v>
      </c>
      <c r="CD58" s="212">
        <v>128.58424393521875</v>
      </c>
      <c r="CE58" s="212">
        <v>176.02309121228978</v>
      </c>
      <c r="CF58" s="370">
        <f t="shared" si="143"/>
        <v>702.01171365279629</v>
      </c>
      <c r="CG58" s="371">
        <f t="shared" si="144"/>
        <v>843.5</v>
      </c>
      <c r="CH58" s="210">
        <v>35</v>
      </c>
      <c r="CI58" s="370">
        <f t="shared" si="145"/>
        <v>319827.55015789421</v>
      </c>
      <c r="CJ58" s="370">
        <f t="shared" si="146"/>
        <v>321357.22268458916</v>
      </c>
      <c r="CK58" s="370">
        <f t="shared" si="147"/>
        <v>339167.73598327942</v>
      </c>
      <c r="CL58" s="370">
        <f t="shared" si="148"/>
        <v>342149.88000862853</v>
      </c>
      <c r="CM58" s="372">
        <f t="shared" si="157"/>
        <v>1322502.3888343913</v>
      </c>
      <c r="CN58" s="370">
        <f t="shared" si="149"/>
        <v>1572177.1694410436</v>
      </c>
      <c r="CO58" s="370">
        <f t="shared" si="150"/>
        <v>1579565.7107075509</v>
      </c>
      <c r="CP58" s="370">
        <f t="shared" si="151"/>
        <v>1672153.671823014</v>
      </c>
      <c r="CQ58" s="370">
        <f t="shared" si="152"/>
        <v>1674859.5296690215</v>
      </c>
      <c r="CR58" s="372">
        <f t="shared" si="158"/>
        <v>6498756.08164063</v>
      </c>
      <c r="CS58" s="370">
        <f t="shared" si="153"/>
        <v>1892004.7195989378</v>
      </c>
      <c r="CT58" s="370">
        <f t="shared" si="154"/>
        <v>1900922.9333921401</v>
      </c>
      <c r="CU58" s="370">
        <f t="shared" si="155"/>
        <v>2011321.4078062936</v>
      </c>
      <c r="CV58" s="370">
        <f t="shared" si="156"/>
        <v>2017009.4096776501</v>
      </c>
      <c r="CW58" s="372">
        <f t="shared" si="159"/>
        <v>7821258.4704750208</v>
      </c>
    </row>
    <row r="59" spans="1:101" ht="15.75" customHeight="1">
      <c r="A59" s="897" t="s">
        <v>442</v>
      </c>
      <c r="B59" s="898">
        <v>36</v>
      </c>
      <c r="C59" s="376">
        <v>0</v>
      </c>
      <c r="D59" s="376">
        <v>0</v>
      </c>
      <c r="E59" s="376">
        <v>0</v>
      </c>
      <c r="F59" s="376">
        <v>0</v>
      </c>
      <c r="G59" s="368">
        <f t="shared" si="124"/>
        <v>0</v>
      </c>
      <c r="H59" s="377">
        <v>0</v>
      </c>
      <c r="I59" s="376">
        <v>0</v>
      </c>
      <c r="J59" s="376">
        <v>0</v>
      </c>
      <c r="K59" s="376">
        <v>0</v>
      </c>
      <c r="L59" s="370">
        <f t="shared" si="125"/>
        <v>0</v>
      </c>
      <c r="M59" s="371">
        <f t="shared" si="126"/>
        <v>0</v>
      </c>
      <c r="N59" s="898">
        <v>36</v>
      </c>
      <c r="O59" s="376">
        <v>0</v>
      </c>
      <c r="P59" s="376">
        <v>0</v>
      </c>
      <c r="Q59" s="376">
        <v>0</v>
      </c>
      <c r="R59" s="376">
        <v>0</v>
      </c>
      <c r="S59" s="368">
        <f t="shared" si="127"/>
        <v>0</v>
      </c>
      <c r="T59" s="377">
        <v>0</v>
      </c>
      <c r="U59" s="376">
        <v>0</v>
      </c>
      <c r="V59" s="376">
        <v>0</v>
      </c>
      <c r="W59" s="376">
        <v>0</v>
      </c>
      <c r="X59" s="370">
        <f t="shared" si="128"/>
        <v>0</v>
      </c>
      <c r="Y59" s="371">
        <f t="shared" si="129"/>
        <v>0</v>
      </c>
      <c r="Z59" s="898">
        <v>36</v>
      </c>
      <c r="AA59" s="376">
        <v>0</v>
      </c>
      <c r="AB59" s="376">
        <v>0</v>
      </c>
      <c r="AC59" s="376">
        <v>0</v>
      </c>
      <c r="AD59" s="376">
        <v>0</v>
      </c>
      <c r="AE59" s="368">
        <f t="shared" si="130"/>
        <v>0</v>
      </c>
      <c r="AF59" s="377">
        <v>0</v>
      </c>
      <c r="AG59" s="376">
        <v>0</v>
      </c>
      <c r="AH59" s="376">
        <v>0</v>
      </c>
      <c r="AI59" s="376">
        <v>0</v>
      </c>
      <c r="AJ59" s="370">
        <f t="shared" si="131"/>
        <v>0</v>
      </c>
      <c r="AK59" s="371">
        <f t="shared" si="132"/>
        <v>0</v>
      </c>
      <c r="AL59" s="898">
        <v>36</v>
      </c>
      <c r="AM59" s="376">
        <v>0</v>
      </c>
      <c r="AN59" s="376">
        <v>0</v>
      </c>
      <c r="AO59" s="376">
        <v>0</v>
      </c>
      <c r="AP59" s="376">
        <v>0</v>
      </c>
      <c r="AQ59" s="368">
        <f t="shared" si="133"/>
        <v>0</v>
      </c>
      <c r="AR59" s="377">
        <v>0</v>
      </c>
      <c r="AS59" s="376">
        <v>0</v>
      </c>
      <c r="AT59" s="376">
        <v>0</v>
      </c>
      <c r="AU59" s="376">
        <v>0</v>
      </c>
      <c r="AV59" s="370">
        <f t="shared" si="134"/>
        <v>0</v>
      </c>
      <c r="AW59" s="371">
        <f t="shared" si="135"/>
        <v>0</v>
      </c>
      <c r="AX59" s="898">
        <v>36</v>
      </c>
      <c r="AY59" s="376">
        <v>0</v>
      </c>
      <c r="AZ59" s="376">
        <v>0</v>
      </c>
      <c r="BA59" s="376">
        <v>0</v>
      </c>
      <c r="BB59" s="376">
        <v>0</v>
      </c>
      <c r="BC59" s="368">
        <f t="shared" si="136"/>
        <v>0</v>
      </c>
      <c r="BD59" s="377">
        <v>0</v>
      </c>
      <c r="BE59" s="376">
        <v>0</v>
      </c>
      <c r="BF59" s="376">
        <v>0</v>
      </c>
      <c r="BG59" s="376">
        <v>0</v>
      </c>
      <c r="BH59" s="370">
        <f t="shared" si="137"/>
        <v>0</v>
      </c>
      <c r="BI59" s="371">
        <f t="shared" si="138"/>
        <v>0</v>
      </c>
      <c r="BJ59" s="898">
        <v>36</v>
      </c>
      <c r="BK59" s="376">
        <v>0</v>
      </c>
      <c r="BL59" s="376">
        <v>0</v>
      </c>
      <c r="BM59" s="376">
        <v>0</v>
      </c>
      <c r="BN59" s="376">
        <v>0</v>
      </c>
      <c r="BO59" s="368">
        <f t="shared" si="139"/>
        <v>0</v>
      </c>
      <c r="BP59" s="377">
        <v>0</v>
      </c>
      <c r="BQ59" s="376">
        <v>0</v>
      </c>
      <c r="BR59" s="376">
        <v>0</v>
      </c>
      <c r="BS59" s="376">
        <v>0</v>
      </c>
      <c r="BT59" s="370">
        <f t="shared" si="140"/>
        <v>0</v>
      </c>
      <c r="BU59" s="371">
        <f t="shared" si="141"/>
        <v>0</v>
      </c>
      <c r="BV59" s="898">
        <v>36</v>
      </c>
      <c r="BW59" s="376">
        <v>0</v>
      </c>
      <c r="BX59" s="376">
        <v>0</v>
      </c>
      <c r="BY59" s="376">
        <v>0</v>
      </c>
      <c r="BZ59" s="376">
        <v>0</v>
      </c>
      <c r="CA59" s="368">
        <f t="shared" si="142"/>
        <v>0</v>
      </c>
      <c r="CB59" s="377">
        <v>0</v>
      </c>
      <c r="CC59" s="376">
        <v>0</v>
      </c>
      <c r="CD59" s="376">
        <v>0</v>
      </c>
      <c r="CE59" s="376">
        <v>0</v>
      </c>
      <c r="CF59" s="370">
        <f t="shared" si="143"/>
        <v>0</v>
      </c>
      <c r="CG59" s="371">
        <f t="shared" si="144"/>
        <v>0</v>
      </c>
      <c r="CH59" s="898">
        <v>36</v>
      </c>
      <c r="CI59" s="370">
        <f t="shared" si="145"/>
        <v>0</v>
      </c>
      <c r="CJ59" s="370">
        <f t="shared" si="146"/>
        <v>0</v>
      </c>
      <c r="CK59" s="370">
        <f t="shared" si="147"/>
        <v>0</v>
      </c>
      <c r="CL59" s="370">
        <f t="shared" si="148"/>
        <v>0</v>
      </c>
      <c r="CM59" s="372">
        <f t="shared" si="157"/>
        <v>0</v>
      </c>
      <c r="CN59" s="370">
        <f t="shared" si="149"/>
        <v>0</v>
      </c>
      <c r="CO59" s="370">
        <f t="shared" si="150"/>
        <v>0</v>
      </c>
      <c r="CP59" s="370">
        <f t="shared" si="151"/>
        <v>0</v>
      </c>
      <c r="CQ59" s="370">
        <f t="shared" si="152"/>
        <v>0</v>
      </c>
      <c r="CR59" s="372">
        <f t="shared" si="158"/>
        <v>0</v>
      </c>
      <c r="CS59" s="370">
        <f t="shared" si="153"/>
        <v>0</v>
      </c>
      <c r="CT59" s="370">
        <f t="shared" si="154"/>
        <v>0</v>
      </c>
      <c r="CU59" s="370">
        <f t="shared" si="155"/>
        <v>0</v>
      </c>
      <c r="CV59" s="370">
        <f t="shared" si="156"/>
        <v>0</v>
      </c>
      <c r="CW59" s="372">
        <f t="shared" si="159"/>
        <v>0</v>
      </c>
    </row>
    <row r="60" spans="1:101" ht="15.75" customHeight="1">
      <c r="A60" s="79" t="s">
        <v>252</v>
      </c>
      <c r="B60" s="898">
        <v>37</v>
      </c>
      <c r="C60" s="212">
        <v>42903.409199475827</v>
      </c>
      <c r="D60" s="212">
        <v>42603.397593465277</v>
      </c>
      <c r="E60" s="212">
        <v>26752.014076585314</v>
      </c>
      <c r="F60" s="212">
        <v>21997.355481553175</v>
      </c>
      <c r="G60" s="368">
        <f t="shared" si="124"/>
        <v>134256.1763510796</v>
      </c>
      <c r="H60" s="373">
        <v>39833.571655764426</v>
      </c>
      <c r="I60" s="212">
        <v>43159.149305117578</v>
      </c>
      <c r="J60" s="212">
        <v>5816.593311933666</v>
      </c>
      <c r="K60" s="212">
        <v>13303.304891263071</v>
      </c>
      <c r="L60" s="370">
        <f t="shared" si="125"/>
        <v>102112.61916407874</v>
      </c>
      <c r="M60" s="371">
        <f t="shared" si="126"/>
        <v>236368.79551515833</v>
      </c>
      <c r="N60" s="898">
        <v>37</v>
      </c>
      <c r="O60" s="212">
        <v>46757.389188336252</v>
      </c>
      <c r="P60" s="212">
        <v>50126.503775565412</v>
      </c>
      <c r="Q60" s="212">
        <v>40961.602955278671</v>
      </c>
      <c r="R60" s="212">
        <v>30195.661475171109</v>
      </c>
      <c r="S60" s="368">
        <f t="shared" si="127"/>
        <v>168041.15739435144</v>
      </c>
      <c r="T60" s="373">
        <v>-1113.320870235686</v>
      </c>
      <c r="U60" s="212">
        <v>33504.919931349061</v>
      </c>
      <c r="V60" s="212">
        <v>29369.393771678042</v>
      </c>
      <c r="W60" s="212">
        <v>16266.056079018272</v>
      </c>
      <c r="X60" s="370">
        <f t="shared" si="128"/>
        <v>78027.048911809688</v>
      </c>
      <c r="Y60" s="371">
        <f t="shared" si="129"/>
        <v>246068.20630616113</v>
      </c>
      <c r="Z60" s="898">
        <v>37</v>
      </c>
      <c r="AA60" s="212">
        <v>3374.2025376768588</v>
      </c>
      <c r="AB60" s="212">
        <v>1838.0909419341051</v>
      </c>
      <c r="AC60" s="212">
        <v>2610.5883412551134</v>
      </c>
      <c r="AD60" s="212">
        <v>2344.1964377045938</v>
      </c>
      <c r="AE60" s="368">
        <f t="shared" si="130"/>
        <v>10167.078258570671</v>
      </c>
      <c r="AF60" s="373">
        <v>-275.32742334548675</v>
      </c>
      <c r="AG60" s="212">
        <v>-2030.0164987104472</v>
      </c>
      <c r="AH60" s="212">
        <v>553.32651567243511</v>
      </c>
      <c r="AI60" s="212">
        <v>1011.8685386489869</v>
      </c>
      <c r="AJ60" s="370">
        <f t="shared" si="131"/>
        <v>-740.1488677345119</v>
      </c>
      <c r="AK60" s="371">
        <f t="shared" si="132"/>
        <v>9426.9293908361597</v>
      </c>
      <c r="AL60" s="898">
        <v>37</v>
      </c>
      <c r="AM60" s="212">
        <v>145185.9814588718</v>
      </c>
      <c r="AN60" s="212">
        <v>196416.58648393469</v>
      </c>
      <c r="AO60" s="212">
        <v>95343.211394145386</v>
      </c>
      <c r="AP60" s="212">
        <v>56364.699026427668</v>
      </c>
      <c r="AQ60" s="368">
        <f t="shared" si="133"/>
        <v>493310.4783633796</v>
      </c>
      <c r="AR60" s="373">
        <v>58762.771530201164</v>
      </c>
      <c r="AS60" s="212">
        <v>85411.564081964287</v>
      </c>
      <c r="AT60" s="212">
        <v>130346.19960811434</v>
      </c>
      <c r="AU60" s="212">
        <v>108427.17391283794</v>
      </c>
      <c r="AV60" s="370">
        <f t="shared" si="134"/>
        <v>382947.70913311775</v>
      </c>
      <c r="AW60" s="371">
        <f t="shared" si="135"/>
        <v>876258.1874964973</v>
      </c>
      <c r="AX60" s="898">
        <v>37</v>
      </c>
      <c r="AY60" s="212">
        <v>12741.967220979246</v>
      </c>
      <c r="AZ60" s="212">
        <v>12355.720748961072</v>
      </c>
      <c r="BA60" s="212">
        <v>16290.819770119439</v>
      </c>
      <c r="BB60" s="212">
        <v>14135.853431752428</v>
      </c>
      <c r="BC60" s="368">
        <f t="shared" si="136"/>
        <v>55524.361171812183</v>
      </c>
      <c r="BD60" s="373">
        <v>10417.222400876679</v>
      </c>
      <c r="BE60" s="212">
        <v>9799.5588798048102</v>
      </c>
      <c r="BF60" s="212">
        <v>10679.076121333543</v>
      </c>
      <c r="BG60" s="212">
        <v>9292.0281425768571</v>
      </c>
      <c r="BH60" s="370">
        <f t="shared" si="137"/>
        <v>40187.885544591889</v>
      </c>
      <c r="BI60" s="371">
        <f t="shared" si="138"/>
        <v>95712.246716404072</v>
      </c>
      <c r="BJ60" s="898">
        <v>37</v>
      </c>
      <c r="BK60" s="212">
        <v>0</v>
      </c>
      <c r="BL60" s="212">
        <v>0</v>
      </c>
      <c r="BM60" s="212">
        <v>0</v>
      </c>
      <c r="BN60" s="212">
        <v>0</v>
      </c>
      <c r="BO60" s="368">
        <f t="shared" si="139"/>
        <v>0</v>
      </c>
      <c r="BP60" s="373">
        <v>0</v>
      </c>
      <c r="BQ60" s="212">
        <v>0</v>
      </c>
      <c r="BR60" s="212">
        <v>0</v>
      </c>
      <c r="BS60" s="212">
        <v>0</v>
      </c>
      <c r="BT60" s="370">
        <f t="shared" si="140"/>
        <v>0</v>
      </c>
      <c r="BU60" s="371">
        <f t="shared" si="141"/>
        <v>0</v>
      </c>
      <c r="BV60" s="898">
        <v>37</v>
      </c>
      <c r="BW60" s="212">
        <v>-13734.756711794767</v>
      </c>
      <c r="BX60" s="212">
        <v>-14361.671372040581</v>
      </c>
      <c r="BY60" s="212">
        <v>-14573.84604017914</v>
      </c>
      <c r="BZ60" s="212">
        <v>-11632.635636226547</v>
      </c>
      <c r="CA60" s="368">
        <f t="shared" si="142"/>
        <v>-54302.909760241033</v>
      </c>
      <c r="CB60" s="373">
        <v>-942.16558128570114</v>
      </c>
      <c r="CC60" s="212">
        <v>-1737.6625462667157</v>
      </c>
      <c r="CD60" s="212">
        <v>-1005.1047560395086</v>
      </c>
      <c r="CE60" s="212">
        <v>-482.36158114985665</v>
      </c>
      <c r="CF60" s="370">
        <f t="shared" si="143"/>
        <v>-4167.2944647417826</v>
      </c>
      <c r="CG60" s="371">
        <f t="shared" si="144"/>
        <v>-58470.204224982816</v>
      </c>
      <c r="CH60" s="898">
        <v>37</v>
      </c>
      <c r="CI60" s="370">
        <f t="shared" si="145"/>
        <v>237228.19289354523</v>
      </c>
      <c r="CJ60" s="370">
        <f t="shared" si="146"/>
        <v>288978.62817182002</v>
      </c>
      <c r="CK60" s="370">
        <f t="shared" si="147"/>
        <v>167384.39049720479</v>
      </c>
      <c r="CL60" s="370">
        <f t="shared" si="148"/>
        <v>113405.13021638243</v>
      </c>
      <c r="CM60" s="372">
        <f t="shared" si="157"/>
        <v>806996.3417789524</v>
      </c>
      <c r="CN60" s="370">
        <f t="shared" si="149"/>
        <v>106682.75171197539</v>
      </c>
      <c r="CO60" s="370">
        <f t="shared" si="150"/>
        <v>168107.51315325857</v>
      </c>
      <c r="CP60" s="370">
        <f t="shared" si="151"/>
        <v>175759.48457269251</v>
      </c>
      <c r="CQ60" s="370">
        <f t="shared" si="152"/>
        <v>147818.06998319528</v>
      </c>
      <c r="CR60" s="372">
        <f t="shared" si="158"/>
        <v>598367.81942112173</v>
      </c>
      <c r="CS60" s="370">
        <f t="shared" si="153"/>
        <v>343910.94460552064</v>
      </c>
      <c r="CT60" s="370">
        <f t="shared" si="154"/>
        <v>457086.14132507856</v>
      </c>
      <c r="CU60" s="370">
        <f t="shared" si="155"/>
        <v>343143.87506989727</v>
      </c>
      <c r="CV60" s="370">
        <f t="shared" si="156"/>
        <v>261223.20019957772</v>
      </c>
      <c r="CW60" s="372">
        <f t="shared" si="159"/>
        <v>1405364.1612000742</v>
      </c>
    </row>
    <row r="61" spans="1:101" ht="15.75" customHeight="1">
      <c r="A61" s="79" t="s">
        <v>253</v>
      </c>
      <c r="B61" s="898">
        <v>38</v>
      </c>
      <c r="C61" s="212">
        <v>0</v>
      </c>
      <c r="D61" s="212">
        <v>0</v>
      </c>
      <c r="E61" s="212">
        <v>0</v>
      </c>
      <c r="F61" s="212">
        <v>0</v>
      </c>
      <c r="G61" s="368">
        <f t="shared" si="124"/>
        <v>0</v>
      </c>
      <c r="H61" s="373">
        <v>0</v>
      </c>
      <c r="I61" s="212">
        <v>0</v>
      </c>
      <c r="J61" s="212">
        <v>0</v>
      </c>
      <c r="K61" s="212">
        <v>0</v>
      </c>
      <c r="L61" s="370">
        <f t="shared" si="125"/>
        <v>0</v>
      </c>
      <c r="M61" s="371">
        <f t="shared" si="126"/>
        <v>0</v>
      </c>
      <c r="N61" s="898">
        <v>38</v>
      </c>
      <c r="O61" s="212">
        <v>0</v>
      </c>
      <c r="P61" s="212">
        <v>0</v>
      </c>
      <c r="Q61" s="212">
        <v>0</v>
      </c>
      <c r="R61" s="212">
        <v>0</v>
      </c>
      <c r="S61" s="368">
        <f t="shared" si="127"/>
        <v>0</v>
      </c>
      <c r="T61" s="373">
        <v>0</v>
      </c>
      <c r="U61" s="212">
        <v>0</v>
      </c>
      <c r="V61" s="212">
        <v>0</v>
      </c>
      <c r="W61" s="212">
        <v>0</v>
      </c>
      <c r="X61" s="370">
        <f t="shared" si="128"/>
        <v>0</v>
      </c>
      <c r="Y61" s="371">
        <f t="shared" si="129"/>
        <v>0</v>
      </c>
      <c r="Z61" s="898">
        <v>38</v>
      </c>
      <c r="AA61" s="212">
        <v>0</v>
      </c>
      <c r="AB61" s="212">
        <v>0</v>
      </c>
      <c r="AC61" s="212">
        <v>0</v>
      </c>
      <c r="AD61" s="212">
        <v>0</v>
      </c>
      <c r="AE61" s="368">
        <f t="shared" si="130"/>
        <v>0</v>
      </c>
      <c r="AF61" s="373">
        <v>0</v>
      </c>
      <c r="AG61" s="212">
        <v>0</v>
      </c>
      <c r="AH61" s="212">
        <v>0</v>
      </c>
      <c r="AI61" s="212">
        <v>0</v>
      </c>
      <c r="AJ61" s="370">
        <f t="shared" si="131"/>
        <v>0</v>
      </c>
      <c r="AK61" s="371">
        <f t="shared" si="132"/>
        <v>0</v>
      </c>
      <c r="AL61" s="898">
        <v>38</v>
      </c>
      <c r="AM61" s="212">
        <v>0</v>
      </c>
      <c r="AN61" s="212">
        <v>0</v>
      </c>
      <c r="AO61" s="212">
        <v>0</v>
      </c>
      <c r="AP61" s="212">
        <v>0</v>
      </c>
      <c r="AQ61" s="368">
        <f t="shared" si="133"/>
        <v>0</v>
      </c>
      <c r="AR61" s="373">
        <v>0</v>
      </c>
      <c r="AS61" s="212">
        <v>0</v>
      </c>
      <c r="AT61" s="212">
        <v>0</v>
      </c>
      <c r="AU61" s="212">
        <v>0</v>
      </c>
      <c r="AV61" s="370">
        <f t="shared" si="134"/>
        <v>0</v>
      </c>
      <c r="AW61" s="371">
        <f t="shared" si="135"/>
        <v>0</v>
      </c>
      <c r="AX61" s="898">
        <v>38</v>
      </c>
      <c r="AY61" s="212">
        <v>0</v>
      </c>
      <c r="AZ61" s="212">
        <v>0</v>
      </c>
      <c r="BA61" s="212">
        <v>0</v>
      </c>
      <c r="BB61" s="212">
        <v>0</v>
      </c>
      <c r="BC61" s="368">
        <f t="shared" si="136"/>
        <v>0</v>
      </c>
      <c r="BD61" s="373">
        <v>0</v>
      </c>
      <c r="BE61" s="212">
        <v>0</v>
      </c>
      <c r="BF61" s="212">
        <v>0</v>
      </c>
      <c r="BG61" s="212">
        <v>0</v>
      </c>
      <c r="BH61" s="370">
        <f t="shared" si="137"/>
        <v>0</v>
      </c>
      <c r="BI61" s="371">
        <f t="shared" si="138"/>
        <v>0</v>
      </c>
      <c r="BJ61" s="898">
        <v>38</v>
      </c>
      <c r="BK61" s="212">
        <v>0</v>
      </c>
      <c r="BL61" s="212">
        <v>0</v>
      </c>
      <c r="BM61" s="212">
        <v>0</v>
      </c>
      <c r="BN61" s="212">
        <v>0</v>
      </c>
      <c r="BO61" s="368">
        <f t="shared" si="139"/>
        <v>0</v>
      </c>
      <c r="BP61" s="373">
        <v>0</v>
      </c>
      <c r="BQ61" s="212">
        <v>0</v>
      </c>
      <c r="BR61" s="212">
        <v>0</v>
      </c>
      <c r="BS61" s="212">
        <v>0</v>
      </c>
      <c r="BT61" s="370">
        <f t="shared" si="140"/>
        <v>0</v>
      </c>
      <c r="BU61" s="371">
        <f t="shared" si="141"/>
        <v>0</v>
      </c>
      <c r="BV61" s="898">
        <v>38</v>
      </c>
      <c r="BW61" s="212">
        <v>0</v>
      </c>
      <c r="BX61" s="212">
        <v>0</v>
      </c>
      <c r="BY61" s="212">
        <v>0</v>
      </c>
      <c r="BZ61" s="212">
        <v>0</v>
      </c>
      <c r="CA61" s="368">
        <f t="shared" si="142"/>
        <v>0</v>
      </c>
      <c r="CB61" s="373">
        <v>0</v>
      </c>
      <c r="CC61" s="212">
        <v>0</v>
      </c>
      <c r="CD61" s="212">
        <v>0</v>
      </c>
      <c r="CE61" s="212">
        <v>0</v>
      </c>
      <c r="CF61" s="370">
        <f t="shared" si="143"/>
        <v>0</v>
      </c>
      <c r="CG61" s="371">
        <f t="shared" si="144"/>
        <v>0</v>
      </c>
      <c r="CH61" s="898">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898">
        <v>39</v>
      </c>
      <c r="C62" s="212">
        <v>-6009.7209333308529</v>
      </c>
      <c r="D62" s="212">
        <v>-4919.7705108054433</v>
      </c>
      <c r="E62" s="212">
        <v>-4483.7140764002879</v>
      </c>
      <c r="F62" s="212">
        <v>-4147.6985027130831</v>
      </c>
      <c r="G62" s="368">
        <f t="shared" si="124"/>
        <v>-19560.904023249666</v>
      </c>
      <c r="H62" s="373">
        <v>-44058.200585423299</v>
      </c>
      <c r="I62" s="212">
        <v>-32880.797970805637</v>
      </c>
      <c r="J62" s="212">
        <v>-28886.804659868671</v>
      </c>
      <c r="K62" s="212">
        <v>-24890.947830362125</v>
      </c>
      <c r="L62" s="370">
        <f t="shared" si="125"/>
        <v>-130716.75104645974</v>
      </c>
      <c r="M62" s="371">
        <f t="shared" si="126"/>
        <v>-150277.65506970941</v>
      </c>
      <c r="N62" s="898">
        <v>39</v>
      </c>
      <c r="O62" s="212">
        <v>-16801.627857453866</v>
      </c>
      <c r="P62" s="212">
        <v>-15549.357578788578</v>
      </c>
      <c r="Q62" s="212">
        <v>-14633.381136047929</v>
      </c>
      <c r="R62" s="212">
        <v>-13789.826790427089</v>
      </c>
      <c r="S62" s="368">
        <f t="shared" si="127"/>
        <v>-60774.193362717466</v>
      </c>
      <c r="T62" s="373">
        <v>-48702.99242469162</v>
      </c>
      <c r="U62" s="212">
        <v>-44405.069336638066</v>
      </c>
      <c r="V62" s="212">
        <v>-40987.614452318507</v>
      </c>
      <c r="W62" s="212">
        <v>-37231.428939018304</v>
      </c>
      <c r="X62" s="370">
        <f t="shared" si="128"/>
        <v>-171327.10515266648</v>
      </c>
      <c r="Y62" s="371">
        <f t="shared" si="129"/>
        <v>-232101.29851538394</v>
      </c>
      <c r="Z62" s="898">
        <v>39</v>
      </c>
      <c r="AA62" s="212">
        <v>-3927.6242056780293</v>
      </c>
      <c r="AB62" s="212">
        <v>-3596.9644080187909</v>
      </c>
      <c r="AC62" s="212">
        <v>-3579.3704664647748</v>
      </c>
      <c r="AD62" s="212">
        <v>-3430.7507384808646</v>
      </c>
      <c r="AE62" s="368">
        <f t="shared" si="130"/>
        <v>-14534.709818642461</v>
      </c>
      <c r="AF62" s="373">
        <v>-9189.3440982723841</v>
      </c>
      <c r="AG62" s="212">
        <v>-8193.7969783263616</v>
      </c>
      <c r="AH62" s="212">
        <v>-8205.415340434618</v>
      </c>
      <c r="AI62" s="212">
        <v>-7479.7390375383784</v>
      </c>
      <c r="AJ62" s="370">
        <f t="shared" si="131"/>
        <v>-33068.295454571744</v>
      </c>
      <c r="AK62" s="371">
        <f t="shared" si="132"/>
        <v>-47603.005273214207</v>
      </c>
      <c r="AL62" s="898">
        <v>39</v>
      </c>
      <c r="AM62" s="212">
        <v>-194458.79347378886</v>
      </c>
      <c r="AN62" s="212">
        <v>-196743.43570990508</v>
      </c>
      <c r="AO62" s="212">
        <v>-201212.69280394484</v>
      </c>
      <c r="AP62" s="212">
        <v>-205162.893886437</v>
      </c>
      <c r="AQ62" s="368">
        <f t="shared" si="133"/>
        <v>-797577.81587407575</v>
      </c>
      <c r="AR62" s="373">
        <v>-262214.54001454299</v>
      </c>
      <c r="AS62" s="212">
        <v>-258694.65568712392</v>
      </c>
      <c r="AT62" s="212">
        <v>-260728.62266663442</v>
      </c>
      <c r="AU62" s="212">
        <v>-262396.68052109453</v>
      </c>
      <c r="AV62" s="370">
        <f t="shared" si="134"/>
        <v>-1044034.4988893957</v>
      </c>
      <c r="AW62" s="371">
        <f t="shared" si="135"/>
        <v>-1841612.3147634715</v>
      </c>
      <c r="AX62" s="898">
        <v>39</v>
      </c>
      <c r="AY62" s="212">
        <v>-11102.935010853344</v>
      </c>
      <c r="AZ62" s="212">
        <v>-11579.492221429433</v>
      </c>
      <c r="BA62" s="212">
        <v>-11641.651857591523</v>
      </c>
      <c r="BB62" s="212">
        <v>-11683.091615032925</v>
      </c>
      <c r="BC62" s="368">
        <f t="shared" si="136"/>
        <v>-46007.170704907228</v>
      </c>
      <c r="BD62" s="373">
        <v>-8280.0521302437355</v>
      </c>
      <c r="BE62" s="212">
        <v>-8670.8378571020203</v>
      </c>
      <c r="BF62" s="212">
        <v>-8748.6825426049563</v>
      </c>
      <c r="BG62" s="212">
        <v>-8597.6084913917803</v>
      </c>
      <c r="BH62" s="370">
        <f t="shared" si="137"/>
        <v>-34297.181021342491</v>
      </c>
      <c r="BI62" s="371">
        <f t="shared" si="138"/>
        <v>-80304.351726249719</v>
      </c>
      <c r="BJ62" s="898">
        <v>39</v>
      </c>
      <c r="BK62" s="212">
        <v>0</v>
      </c>
      <c r="BL62" s="212">
        <v>0</v>
      </c>
      <c r="BM62" s="212">
        <v>0</v>
      </c>
      <c r="BN62" s="212">
        <v>0</v>
      </c>
      <c r="BO62" s="368">
        <f t="shared" si="139"/>
        <v>0</v>
      </c>
      <c r="BP62" s="373">
        <v>0</v>
      </c>
      <c r="BQ62" s="212">
        <v>0</v>
      </c>
      <c r="BR62" s="212">
        <v>0</v>
      </c>
      <c r="BS62" s="212">
        <v>0</v>
      </c>
      <c r="BT62" s="370">
        <f t="shared" si="140"/>
        <v>0</v>
      </c>
      <c r="BU62" s="371">
        <f t="shared" si="141"/>
        <v>0</v>
      </c>
      <c r="BV62" s="898">
        <v>39</v>
      </c>
      <c r="BW62" s="212">
        <v>-15905.850370858556</v>
      </c>
      <c r="BX62" s="212">
        <v>-15704.602749979993</v>
      </c>
      <c r="BY62" s="212">
        <v>-15433.178311723246</v>
      </c>
      <c r="BZ62" s="212">
        <v>-14978.473085123813</v>
      </c>
      <c r="CA62" s="368">
        <f t="shared" si="142"/>
        <v>-62022.104517685606</v>
      </c>
      <c r="CB62" s="373">
        <v>-9667.3830880001642</v>
      </c>
      <c r="CC62" s="212">
        <v>-9435.6499249619592</v>
      </c>
      <c r="CD62" s="212">
        <v>-9940.3828631190299</v>
      </c>
      <c r="CE62" s="212">
        <v>-9486.6452711650618</v>
      </c>
      <c r="CF62" s="370">
        <f t="shared" si="143"/>
        <v>-38530.061147246211</v>
      </c>
      <c r="CG62" s="371">
        <f t="shared" si="144"/>
        <v>-100552.16566493182</v>
      </c>
      <c r="CH62" s="898">
        <v>39</v>
      </c>
      <c r="CI62" s="370">
        <f t="shared" si="145"/>
        <v>-248206.55185196351</v>
      </c>
      <c r="CJ62" s="370">
        <f t="shared" si="146"/>
        <v>-248093.62317892732</v>
      </c>
      <c r="CK62" s="370">
        <f t="shared" si="147"/>
        <v>-250983.98865217261</v>
      </c>
      <c r="CL62" s="370">
        <f t="shared" si="148"/>
        <v>-253192.73461821477</v>
      </c>
      <c r="CM62" s="372">
        <f t="shared" si="157"/>
        <v>-1000476.8983012782</v>
      </c>
      <c r="CN62" s="370">
        <f t="shared" si="149"/>
        <v>-382112.51234117424</v>
      </c>
      <c r="CO62" s="370">
        <f t="shared" si="150"/>
        <v>-362280.80775495799</v>
      </c>
      <c r="CP62" s="370">
        <f t="shared" si="151"/>
        <v>-357497.52252498019</v>
      </c>
      <c r="CQ62" s="370">
        <f t="shared" si="152"/>
        <v>-350083.05009057018</v>
      </c>
      <c r="CR62" s="372">
        <f t="shared" si="158"/>
        <v>-1451973.8927116827</v>
      </c>
      <c r="CS62" s="370">
        <f t="shared" si="153"/>
        <v>-630319.06419313769</v>
      </c>
      <c r="CT62" s="370">
        <f t="shared" si="154"/>
        <v>-610374.43093388528</v>
      </c>
      <c r="CU62" s="370">
        <f t="shared" si="155"/>
        <v>-608481.51117715286</v>
      </c>
      <c r="CV62" s="370">
        <f t="shared" si="156"/>
        <v>-603275.78470878489</v>
      </c>
      <c r="CW62" s="372">
        <f t="shared" si="159"/>
        <v>-2452450.7910129605</v>
      </c>
    </row>
    <row r="63" spans="1:101" ht="15.75" customHeight="1">
      <c r="A63" s="897" t="s">
        <v>257</v>
      </c>
      <c r="B63" s="898">
        <v>40</v>
      </c>
      <c r="C63" s="212">
        <v>0</v>
      </c>
      <c r="D63" s="212">
        <v>0</v>
      </c>
      <c r="E63" s="212">
        <v>0</v>
      </c>
      <c r="F63" s="212">
        <v>0</v>
      </c>
      <c r="G63" s="368">
        <f t="shared" si="124"/>
        <v>0</v>
      </c>
      <c r="H63" s="373">
        <v>0</v>
      </c>
      <c r="I63" s="212">
        <v>0</v>
      </c>
      <c r="J63" s="212">
        <v>0</v>
      </c>
      <c r="K63" s="212">
        <v>0</v>
      </c>
      <c r="L63" s="370">
        <f t="shared" si="125"/>
        <v>0</v>
      </c>
      <c r="M63" s="371">
        <f t="shared" si="126"/>
        <v>0</v>
      </c>
      <c r="N63" s="898">
        <v>40</v>
      </c>
      <c r="O63" s="212">
        <v>0</v>
      </c>
      <c r="P63" s="212">
        <v>0</v>
      </c>
      <c r="Q63" s="212">
        <v>0</v>
      </c>
      <c r="R63" s="212">
        <v>0</v>
      </c>
      <c r="S63" s="368">
        <f t="shared" si="127"/>
        <v>0</v>
      </c>
      <c r="T63" s="373">
        <v>0</v>
      </c>
      <c r="U63" s="212">
        <v>0</v>
      </c>
      <c r="V63" s="212">
        <v>0</v>
      </c>
      <c r="W63" s="212">
        <v>0</v>
      </c>
      <c r="X63" s="370">
        <f t="shared" si="128"/>
        <v>0</v>
      </c>
      <c r="Y63" s="371">
        <f t="shared" si="129"/>
        <v>0</v>
      </c>
      <c r="Z63" s="898">
        <v>40</v>
      </c>
      <c r="AA63" s="212">
        <v>0</v>
      </c>
      <c r="AB63" s="212">
        <v>0</v>
      </c>
      <c r="AC63" s="212">
        <v>0</v>
      </c>
      <c r="AD63" s="212">
        <v>0</v>
      </c>
      <c r="AE63" s="368">
        <f t="shared" si="130"/>
        <v>0</v>
      </c>
      <c r="AF63" s="373">
        <v>0</v>
      </c>
      <c r="AG63" s="212">
        <v>0</v>
      </c>
      <c r="AH63" s="212">
        <v>0</v>
      </c>
      <c r="AI63" s="212">
        <v>0</v>
      </c>
      <c r="AJ63" s="370">
        <f t="shared" si="131"/>
        <v>0</v>
      </c>
      <c r="AK63" s="371">
        <f t="shared" si="132"/>
        <v>0</v>
      </c>
      <c r="AL63" s="898">
        <v>40</v>
      </c>
      <c r="AM63" s="212">
        <v>0</v>
      </c>
      <c r="AN63" s="212">
        <v>0</v>
      </c>
      <c r="AO63" s="212">
        <v>0</v>
      </c>
      <c r="AP63" s="212">
        <v>0</v>
      </c>
      <c r="AQ63" s="368">
        <f t="shared" si="133"/>
        <v>0</v>
      </c>
      <c r="AR63" s="373">
        <v>0</v>
      </c>
      <c r="AS63" s="212">
        <v>0</v>
      </c>
      <c r="AT63" s="212">
        <v>0</v>
      </c>
      <c r="AU63" s="212">
        <v>0</v>
      </c>
      <c r="AV63" s="370">
        <f t="shared" si="134"/>
        <v>0</v>
      </c>
      <c r="AW63" s="371">
        <f t="shared" si="135"/>
        <v>0</v>
      </c>
      <c r="AX63" s="898">
        <v>40</v>
      </c>
      <c r="AY63" s="212">
        <v>0</v>
      </c>
      <c r="AZ63" s="212">
        <v>0</v>
      </c>
      <c r="BA63" s="212">
        <v>0</v>
      </c>
      <c r="BB63" s="212">
        <v>0</v>
      </c>
      <c r="BC63" s="368">
        <f t="shared" si="136"/>
        <v>0</v>
      </c>
      <c r="BD63" s="373">
        <v>0</v>
      </c>
      <c r="BE63" s="212">
        <v>0</v>
      </c>
      <c r="BF63" s="212">
        <v>0</v>
      </c>
      <c r="BG63" s="212">
        <v>0</v>
      </c>
      <c r="BH63" s="370">
        <f t="shared" si="137"/>
        <v>0</v>
      </c>
      <c r="BI63" s="371">
        <f t="shared" si="138"/>
        <v>0</v>
      </c>
      <c r="BJ63" s="898">
        <v>40</v>
      </c>
      <c r="BK63" s="212">
        <v>0</v>
      </c>
      <c r="BL63" s="212">
        <v>0</v>
      </c>
      <c r="BM63" s="212">
        <v>0</v>
      </c>
      <c r="BN63" s="212">
        <v>0</v>
      </c>
      <c r="BO63" s="368">
        <f t="shared" si="139"/>
        <v>0</v>
      </c>
      <c r="BP63" s="373">
        <v>0</v>
      </c>
      <c r="BQ63" s="212">
        <v>0</v>
      </c>
      <c r="BR63" s="212">
        <v>0</v>
      </c>
      <c r="BS63" s="212">
        <v>0</v>
      </c>
      <c r="BT63" s="370">
        <f t="shared" si="140"/>
        <v>0</v>
      </c>
      <c r="BU63" s="371">
        <f t="shared" si="141"/>
        <v>0</v>
      </c>
      <c r="BV63" s="898">
        <v>40</v>
      </c>
      <c r="BW63" s="212">
        <v>0</v>
      </c>
      <c r="BX63" s="212">
        <v>0</v>
      </c>
      <c r="BY63" s="212">
        <v>0</v>
      </c>
      <c r="BZ63" s="212">
        <v>0</v>
      </c>
      <c r="CA63" s="368">
        <f t="shared" si="142"/>
        <v>0</v>
      </c>
      <c r="CB63" s="373">
        <v>0</v>
      </c>
      <c r="CC63" s="212">
        <v>0</v>
      </c>
      <c r="CD63" s="212">
        <v>0</v>
      </c>
      <c r="CE63" s="212">
        <v>0</v>
      </c>
      <c r="CF63" s="370">
        <f t="shared" si="143"/>
        <v>0</v>
      </c>
      <c r="CG63" s="371">
        <f t="shared" si="144"/>
        <v>0</v>
      </c>
      <c r="CH63" s="898">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4660517.2687942497</v>
      </c>
      <c r="D65" s="198">
        <f t="shared" ref="D65:M65" si="160">SUM(D34:D63)-D43-D45</f>
        <v>3389711.5124070104</v>
      </c>
      <c r="E65" s="198">
        <f t="shared" si="160"/>
        <v>2399389.5980097787</v>
      </c>
      <c r="F65" s="198">
        <f t="shared" si="160"/>
        <v>2078067.772433002</v>
      </c>
      <c r="G65" s="203">
        <f t="shared" si="160"/>
        <v>12527686.151644038</v>
      </c>
      <c r="H65" s="200">
        <f t="shared" si="160"/>
        <v>15678399.289239749</v>
      </c>
      <c r="I65" s="200">
        <f t="shared" si="160"/>
        <v>12226583.984167423</v>
      </c>
      <c r="J65" s="200">
        <f t="shared" si="160"/>
        <v>10199646.104755407</v>
      </c>
      <c r="K65" s="200">
        <f t="shared" si="160"/>
        <v>9109815.7392758988</v>
      </c>
      <c r="L65" s="201">
        <f t="shared" si="160"/>
        <v>47214445.117438488</v>
      </c>
      <c r="M65" s="200">
        <f t="shared" si="160"/>
        <v>59742131.269082509</v>
      </c>
      <c r="N65" s="898">
        <v>41</v>
      </c>
      <c r="O65" s="198">
        <f>SUM(O34:O63)-O43-O45</f>
        <v>4472433.150694388</v>
      </c>
      <c r="P65" s="198">
        <f t="shared" ref="P65:Y65" si="161">SUM(P34:P63)-P43-P45</f>
        <v>3552541.9799429518</v>
      </c>
      <c r="Q65" s="198">
        <f t="shared" si="161"/>
        <v>3390607.1196090034</v>
      </c>
      <c r="R65" s="198">
        <f t="shared" si="161"/>
        <v>3341798.8439179421</v>
      </c>
      <c r="S65" s="203">
        <f t="shared" si="161"/>
        <v>14757381.09416429</v>
      </c>
      <c r="T65" s="200">
        <f t="shared" si="161"/>
        <v>14700142.526747108</v>
      </c>
      <c r="U65" s="200">
        <f t="shared" si="161"/>
        <v>14105359.588193431</v>
      </c>
      <c r="V65" s="200">
        <f t="shared" si="161"/>
        <v>13843712.108796649</v>
      </c>
      <c r="W65" s="200">
        <f t="shared" si="161"/>
        <v>12777188.093272513</v>
      </c>
      <c r="X65" s="201">
        <f t="shared" si="161"/>
        <v>55426402.317009702</v>
      </c>
      <c r="Y65" s="200">
        <f t="shared" si="161"/>
        <v>70183783.411173999</v>
      </c>
      <c r="Z65" s="898">
        <v>41</v>
      </c>
      <c r="AA65" s="198">
        <f>SUM(AA34:AA63)-AA43-AA45</f>
        <v>1112076.3456184268</v>
      </c>
      <c r="AB65" s="198">
        <f t="shared" ref="AB65:AK65" si="162">SUM(AB34:AB63)-AB43-AB45</f>
        <v>936394.64566718088</v>
      </c>
      <c r="AC65" s="198">
        <f t="shared" si="162"/>
        <v>953165.31600327755</v>
      </c>
      <c r="AD65" s="198">
        <f t="shared" si="162"/>
        <v>993281.85197846056</v>
      </c>
      <c r="AE65" s="203">
        <f t="shared" si="162"/>
        <v>3994918.1592673464</v>
      </c>
      <c r="AF65" s="200">
        <f t="shared" si="162"/>
        <v>2971768.2138698874</v>
      </c>
      <c r="AG65" s="200">
        <f t="shared" si="162"/>
        <v>3279602.6615936677</v>
      </c>
      <c r="AH65" s="200">
        <f t="shared" si="162"/>
        <v>3073568.9129080689</v>
      </c>
      <c r="AI65" s="200">
        <f t="shared" si="162"/>
        <v>3103269.3288237676</v>
      </c>
      <c r="AJ65" s="201">
        <f t="shared" si="162"/>
        <v>12428209.117195396</v>
      </c>
      <c r="AK65" s="200">
        <f t="shared" si="162"/>
        <v>16423127.276462734</v>
      </c>
      <c r="AL65" s="898">
        <v>41</v>
      </c>
      <c r="AM65" s="198">
        <f>SUM(AM34:AM63)-AM43-AM45</f>
        <v>44495395.213218719</v>
      </c>
      <c r="AN65" s="198">
        <f t="shared" ref="AN65:AW65" si="163">SUM(AN34:AN63)-AN43-AN45</f>
        <v>43691917.978825264</v>
      </c>
      <c r="AO65" s="198">
        <f t="shared" si="163"/>
        <v>44506457.64290183</v>
      </c>
      <c r="AP65" s="198">
        <f t="shared" si="163"/>
        <v>43318899.60742633</v>
      </c>
      <c r="AQ65" s="203">
        <f t="shared" si="163"/>
        <v>176012670.44237217</v>
      </c>
      <c r="AR65" s="200">
        <f t="shared" si="163"/>
        <v>92950762.830395982</v>
      </c>
      <c r="AS65" s="200">
        <f t="shared" si="163"/>
        <v>97332031.537044823</v>
      </c>
      <c r="AT65" s="200">
        <f t="shared" si="163"/>
        <v>102600093.34223792</v>
      </c>
      <c r="AU65" s="200">
        <f t="shared" si="163"/>
        <v>104838875.22964899</v>
      </c>
      <c r="AV65" s="201">
        <f t="shared" si="163"/>
        <v>397721762.93932784</v>
      </c>
      <c r="AW65" s="200">
        <f t="shared" si="163"/>
        <v>573734433.38169992</v>
      </c>
      <c r="AX65" s="898">
        <v>41</v>
      </c>
      <c r="AY65" s="198">
        <f>SUM(AY34:AY63)-AY43-AY45</f>
        <v>3675849.1988468296</v>
      </c>
      <c r="AZ65" s="198">
        <f t="shared" ref="AZ65:BI65" si="164">SUM(AZ34:AZ63)-AZ43-AZ45</f>
        <v>3935421.5697190342</v>
      </c>
      <c r="BA65" s="198">
        <f t="shared" si="164"/>
        <v>4223411.6393179893</v>
      </c>
      <c r="BB65" s="198">
        <f t="shared" si="164"/>
        <v>4095784.8074725536</v>
      </c>
      <c r="BC65" s="203">
        <f t="shared" si="164"/>
        <v>15930467.215356408</v>
      </c>
      <c r="BD65" s="200">
        <f t="shared" si="164"/>
        <v>3150710.812749716</v>
      </c>
      <c r="BE65" s="200">
        <f t="shared" si="164"/>
        <v>2911420.1909945901</v>
      </c>
      <c r="BF65" s="200">
        <f t="shared" si="164"/>
        <v>3376256.7518051695</v>
      </c>
      <c r="BG65" s="200">
        <f t="shared" si="164"/>
        <v>3158066.5777761783</v>
      </c>
      <c r="BH65" s="201">
        <f t="shared" si="164"/>
        <v>12596454.333325651</v>
      </c>
      <c r="BI65" s="200">
        <f t="shared" si="164"/>
        <v>28526921.548682049</v>
      </c>
      <c r="BJ65" s="898">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898">
        <v>41</v>
      </c>
      <c r="BW65" s="198">
        <f>SUM(BW34:BW63)-BW43-BW45</f>
        <v>4132196.919267707</v>
      </c>
      <c r="BX65" s="198">
        <f t="shared" ref="BX65:CV65" si="166">SUM(BX34:BX63)-BX43-BX45</f>
        <v>4192005.5621673507</v>
      </c>
      <c r="BY65" s="198">
        <f t="shared" si="166"/>
        <v>4120783.5521395719</v>
      </c>
      <c r="BZ65" s="198">
        <f t="shared" si="166"/>
        <v>4258931.961953124</v>
      </c>
      <c r="CA65" s="203">
        <f t="shared" si="166"/>
        <v>16703917.995527752</v>
      </c>
      <c r="CB65" s="200">
        <f t="shared" si="166"/>
        <v>2397034.9813189288</v>
      </c>
      <c r="CC65" s="200">
        <f t="shared" si="166"/>
        <v>3169036.671197318</v>
      </c>
      <c r="CD65" s="200">
        <f t="shared" si="166"/>
        <v>2778302.490187359</v>
      </c>
      <c r="CE65" s="200">
        <f t="shared" si="166"/>
        <v>3302531.4716158835</v>
      </c>
      <c r="CF65" s="201">
        <f t="shared" si="166"/>
        <v>11646905.61431949</v>
      </c>
      <c r="CG65" s="200">
        <f t="shared" si="166"/>
        <v>28350823.609847248</v>
      </c>
      <c r="CH65" s="898">
        <v>41</v>
      </c>
      <c r="CI65" s="201">
        <f t="shared" ref="CI65:CL65" si="167">SUM(CI34:CI63)-CI43-CI45</f>
        <v>62548468.09644033</v>
      </c>
      <c r="CJ65" s="201">
        <f t="shared" si="167"/>
        <v>59697993.248728812</v>
      </c>
      <c r="CK65" s="201">
        <f t="shared" si="167"/>
        <v>59593814.867981464</v>
      </c>
      <c r="CL65" s="201">
        <f t="shared" si="167"/>
        <v>58086764.845181406</v>
      </c>
      <c r="CM65" s="198">
        <f>SUM(CI65:CL65)</f>
        <v>239927041.05833203</v>
      </c>
      <c r="CN65" s="201">
        <f t="shared" ref="CN65:CQ65" si="168">SUM(CN34:CN63)-CN43-CN45</f>
        <v>131848818.65432139</v>
      </c>
      <c r="CO65" s="201">
        <f t="shared" si="168"/>
        <v>133024034.63319121</v>
      </c>
      <c r="CP65" s="201">
        <f t="shared" si="168"/>
        <v>135871579.7106905</v>
      </c>
      <c r="CQ65" s="201">
        <f t="shared" si="168"/>
        <v>136289746.44041324</v>
      </c>
      <c r="CR65" s="198">
        <f>SUM(CN65:CQ65)</f>
        <v>537034179.43861628</v>
      </c>
      <c r="CS65" s="201">
        <f t="shared" si="166"/>
        <v>194397286.75076175</v>
      </c>
      <c r="CT65" s="201">
        <f t="shared" si="166"/>
        <v>192722027.88192001</v>
      </c>
      <c r="CU65" s="201">
        <f t="shared" si="166"/>
        <v>195465394.57867202</v>
      </c>
      <c r="CV65" s="201">
        <f t="shared" si="166"/>
        <v>194376511.28559458</v>
      </c>
      <c r="CW65" s="198">
        <f>SUM(CS65:CV65)</f>
        <v>776961220.49694836</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259016.50508255549</v>
      </c>
      <c r="D68" s="376">
        <v>303163.17585685028</v>
      </c>
      <c r="E68" s="376">
        <v>208504.05829615783</v>
      </c>
      <c r="F68" s="376">
        <v>196479.59471374226</v>
      </c>
      <c r="G68" s="368">
        <f t="shared" ref="G68" si="169">SUM(C68:F68)</f>
        <v>967163.33394930593</v>
      </c>
      <c r="H68" s="377">
        <v>257398.63956889248</v>
      </c>
      <c r="I68" s="376">
        <v>301639.83870795614</v>
      </c>
      <c r="J68" s="376">
        <v>207518.60915857402</v>
      </c>
      <c r="K68" s="376">
        <v>195478.79455655284</v>
      </c>
      <c r="L68" s="370">
        <f t="shared" ref="L68" si="170">SUM(H68:K68)</f>
        <v>962035.88199197548</v>
      </c>
      <c r="M68" s="371">
        <f t="shared" ref="M68" si="171">SUM(L68,G68)</f>
        <v>1929199.2159412815</v>
      </c>
      <c r="N68" s="210">
        <v>46</v>
      </c>
      <c r="O68" s="376">
        <v>303866.94768617209</v>
      </c>
      <c r="P68" s="376">
        <v>416560.48100540618</v>
      </c>
      <c r="Q68" s="376">
        <v>308372.6946278963</v>
      </c>
      <c r="R68" s="376">
        <v>308105.01957182214</v>
      </c>
      <c r="S68" s="368">
        <f t="shared" ref="S68" si="172">SUM(O68:R68)</f>
        <v>1336905.1428912967</v>
      </c>
      <c r="T68" s="377">
        <v>301968.93792325445</v>
      </c>
      <c r="U68" s="376">
        <v>414467.3440217232</v>
      </c>
      <c r="V68" s="376">
        <v>306915.23807544966</v>
      </c>
      <c r="W68" s="376">
        <v>306535.63750714727</v>
      </c>
      <c r="X68" s="370">
        <f t="shared" ref="X68" si="173">SUM(T68:W68)</f>
        <v>1329887.1575275743</v>
      </c>
      <c r="Y68" s="371">
        <f t="shared" ref="Y68" si="174">SUM(X68,S68)</f>
        <v>2666792.300418871</v>
      </c>
      <c r="Z68" s="210">
        <v>46</v>
      </c>
      <c r="AA68" s="376">
        <v>42216.258957654572</v>
      </c>
      <c r="AB68" s="376">
        <v>57160.869850698698</v>
      </c>
      <c r="AC68" s="376">
        <v>44763.126640601222</v>
      </c>
      <c r="AD68" s="376">
        <v>45446.88249210389</v>
      </c>
      <c r="AE68" s="368">
        <f t="shared" ref="AE68" si="175">SUM(AA68:AD68)</f>
        <v>189587.13794105838</v>
      </c>
      <c r="AF68" s="377">
        <v>41952.568311911025</v>
      </c>
      <c r="AG68" s="376">
        <v>56873.647379629874</v>
      </c>
      <c r="AH68" s="376">
        <v>44551.563446560744</v>
      </c>
      <c r="AI68" s="376">
        <v>45215.391546654144</v>
      </c>
      <c r="AJ68" s="370">
        <f t="shared" ref="AJ68" si="176">SUM(AF68:AI68)</f>
        <v>188593.17068475578</v>
      </c>
      <c r="AK68" s="371">
        <f t="shared" ref="AK68" si="177">SUM(AJ68,AE68)</f>
        <v>378180.30862581416</v>
      </c>
      <c r="AL68" s="210">
        <v>46</v>
      </c>
      <c r="AM68" s="376">
        <v>967161.32180163637</v>
      </c>
      <c r="AN68" s="376">
        <v>1449616.0938057692</v>
      </c>
      <c r="AO68" s="376">
        <v>1166103.6889479365</v>
      </c>
      <c r="AP68" s="376">
        <v>1260733.3575778452</v>
      </c>
      <c r="AQ68" s="368">
        <f t="shared" ref="AQ68" si="178">SUM(AM68:AP68)</f>
        <v>4843614.4621331878</v>
      </c>
      <c r="AR68" s="377">
        <v>961120.25137566926</v>
      </c>
      <c r="AS68" s="376">
        <v>1442332.0493597779</v>
      </c>
      <c r="AT68" s="376">
        <v>1160592.3531782757</v>
      </c>
      <c r="AU68" s="376">
        <v>1254311.6111146761</v>
      </c>
      <c r="AV68" s="370">
        <f t="shared" ref="AV68" si="179">SUM(AR68:AU68)</f>
        <v>4818356.2650283985</v>
      </c>
      <c r="AW68" s="371">
        <f t="shared" ref="AW68" si="180">SUM(AV68,AQ68)</f>
        <v>9661970.7271615863</v>
      </c>
      <c r="AX68" s="210">
        <v>46</v>
      </c>
      <c r="AY68" s="376">
        <v>18577.926766258497</v>
      </c>
      <c r="AZ68" s="376">
        <v>28708.828613244001</v>
      </c>
      <c r="BA68" s="376">
        <v>22704.762790629859</v>
      </c>
      <c r="BB68" s="376">
        <v>24158.380514181521</v>
      </c>
      <c r="BC68" s="368">
        <f t="shared" ref="BC68" si="181">SUM(AY68:BB68)</f>
        <v>94149.898684313885</v>
      </c>
      <c r="BD68" s="377">
        <v>18461.885562548694</v>
      </c>
      <c r="BE68" s="376">
        <v>28564.572223911146</v>
      </c>
      <c r="BF68" s="376">
        <v>22597.45366152269</v>
      </c>
      <c r="BG68" s="376">
        <v>24035.325949399565</v>
      </c>
      <c r="BH68" s="370">
        <f t="shared" ref="BH68" si="182">SUM(BD68:BG68)</f>
        <v>93659.237397382094</v>
      </c>
      <c r="BI68" s="371">
        <f t="shared" ref="BI68" si="183">SUM(BH68,BC68)</f>
        <v>187809.13608169596</v>
      </c>
      <c r="BJ68" s="210">
        <v>46</v>
      </c>
      <c r="BK68" s="376">
        <v>0</v>
      </c>
      <c r="BL68" s="376">
        <v>0</v>
      </c>
      <c r="BM68" s="376">
        <v>0</v>
      </c>
      <c r="BN68" s="376">
        <v>0</v>
      </c>
      <c r="BO68" s="368">
        <f t="shared" ref="BO68" si="184">SUM(BK68:BN68)</f>
        <v>0</v>
      </c>
      <c r="BP68" s="377">
        <v>0</v>
      </c>
      <c r="BQ68" s="376">
        <v>0</v>
      </c>
      <c r="BR68" s="376">
        <v>0</v>
      </c>
      <c r="BS68" s="376">
        <v>0</v>
      </c>
      <c r="BT68" s="370">
        <f t="shared" ref="BT68" si="185">SUM(BP68:BS68)</f>
        <v>0</v>
      </c>
      <c r="BU68" s="371">
        <f t="shared" ref="BU68" si="186">SUM(BT68,BO68)</f>
        <v>0</v>
      </c>
      <c r="BV68" s="210">
        <v>46</v>
      </c>
      <c r="BW68" s="376">
        <v>18439.285521734182</v>
      </c>
      <c r="BX68" s="376">
        <v>27219.461833666046</v>
      </c>
      <c r="BY68" s="376">
        <v>21048.365505192451</v>
      </c>
      <c r="BZ68" s="376">
        <v>21716.842057961047</v>
      </c>
      <c r="CA68" s="368">
        <f t="shared" ref="CA68" si="187">SUM(BW68:BZ68)</f>
        <v>88423.954918553733</v>
      </c>
      <c r="CB68" s="377">
        <v>18324.110297156538</v>
      </c>
      <c r="CC68" s="376">
        <v>27082.689228395182</v>
      </c>
      <c r="CD68" s="376">
        <v>20948.884978030823</v>
      </c>
      <c r="CE68" s="376">
        <v>21606.223858768757</v>
      </c>
      <c r="CF68" s="370">
        <f>SUM(CB68:CE68)</f>
        <v>87961.9083623513</v>
      </c>
      <c r="CG68" s="371">
        <f>SUM(CF68,CA68)</f>
        <v>176385.86328090503</v>
      </c>
      <c r="CH68" s="898">
        <v>42</v>
      </c>
      <c r="CI68" s="370">
        <f t="shared" ref="CI68:CI70" si="188">+C68+O68+AA68+AM68+AY68+BK68+BW68</f>
        <v>1609278.2458160112</v>
      </c>
      <c r="CJ68" s="370">
        <f t="shared" ref="CJ68:CJ70" si="189">+D68+P68+AB68+AN68+AZ68+BL68+BX68</f>
        <v>2282428.9109656345</v>
      </c>
      <c r="CK68" s="370">
        <f t="shared" ref="CK68:CK70" si="190">+E68+Q68+AC68+AO68+BA68+BM68+BY68</f>
        <v>1771496.6968084143</v>
      </c>
      <c r="CL68" s="370">
        <f t="shared" ref="CL68:CL70" si="191">+F68+R68+AD68+AP68+BB68+BN68+BZ68</f>
        <v>1856640.0769276561</v>
      </c>
      <c r="CM68" s="372">
        <f>SUM(CI68:CL68)</f>
        <v>7519843.9305177163</v>
      </c>
      <c r="CN68" s="370">
        <f t="shared" ref="CN68:CN70" si="192">+H68+T68+AF68+AR68+BD68+BP68+CB68</f>
        <v>1599226.3930394326</v>
      </c>
      <c r="CO68" s="370">
        <f t="shared" ref="CO68:CO70" si="193">+I68+U68+AG68+AS68+BE68+BQ68+CC68</f>
        <v>2270960.1409213934</v>
      </c>
      <c r="CP68" s="370">
        <f t="shared" ref="CP68:CP70" si="194">+J68+V68+AH68+AT68+BF68+BR68+CD68</f>
        <v>1763124.1024984135</v>
      </c>
      <c r="CQ68" s="370">
        <f t="shared" ref="CQ68:CQ70" si="195">+K68+W68+AI68+AU68+BG68+BS68+CE68</f>
        <v>1847182.9845331986</v>
      </c>
      <c r="CR68" s="372">
        <f>SUM(CN68:CQ68)</f>
        <v>7480493.620992437</v>
      </c>
      <c r="CS68" s="370">
        <f t="shared" ref="CS68:CS70" si="196">CI68+CN68</f>
        <v>3208504.6388554438</v>
      </c>
      <c r="CT68" s="370">
        <f t="shared" ref="CT68:CT70" si="197">CJ68+CO68</f>
        <v>4553389.0518870279</v>
      </c>
      <c r="CU68" s="370">
        <f t="shared" ref="CU68:CU70" si="198">CK68+CP68</f>
        <v>3534620.7993068276</v>
      </c>
      <c r="CV68" s="370">
        <f t="shared" ref="CV68:CV70" si="199">CL68+CQ68</f>
        <v>3703823.0614608545</v>
      </c>
      <c r="CW68" s="372">
        <f>SUM(CS68:CV68)</f>
        <v>15000337.551510153</v>
      </c>
    </row>
    <row r="69" spans="1:135" ht="15.75" customHeight="1">
      <c r="A69" s="79" t="s">
        <v>264</v>
      </c>
      <c r="B69" s="898">
        <v>43</v>
      </c>
      <c r="C69" s="213">
        <f t="shared" ref="C69:F69" si="200">IF(ABS(C61)&lt;C82, -C61, C82)</f>
        <v>0</v>
      </c>
      <c r="D69" s="213">
        <f t="shared" si="200"/>
        <v>0</v>
      </c>
      <c r="E69" s="213">
        <f t="shared" si="200"/>
        <v>0</v>
      </c>
      <c r="F69" s="213">
        <f t="shared" si="200"/>
        <v>0</v>
      </c>
      <c r="G69" s="368">
        <f>SUM(C69:F69)</f>
        <v>0</v>
      </c>
      <c r="H69" s="374">
        <f t="shared" ref="H69:K69" si="201">IF(ABS(H61)&lt;H82, -H61, H82)</f>
        <v>0</v>
      </c>
      <c r="I69" s="213">
        <f t="shared" si="201"/>
        <v>0</v>
      </c>
      <c r="J69" s="213">
        <f t="shared" si="201"/>
        <v>0</v>
      </c>
      <c r="K69" s="213">
        <f t="shared" si="201"/>
        <v>0</v>
      </c>
      <c r="L69" s="370">
        <f>SUM(H69:K69)</f>
        <v>0</v>
      </c>
      <c r="M69" s="371">
        <f>SUM(L69,G69)</f>
        <v>0</v>
      </c>
      <c r="N69" s="898">
        <v>43</v>
      </c>
      <c r="O69" s="213">
        <f t="shared" ref="O69:R69" si="202">IF(ABS(O61)&lt;O82, -O61, O82)</f>
        <v>0</v>
      </c>
      <c r="P69" s="213">
        <f t="shared" si="202"/>
        <v>0</v>
      </c>
      <c r="Q69" s="213">
        <f t="shared" si="202"/>
        <v>0</v>
      </c>
      <c r="R69" s="213">
        <f t="shared" si="202"/>
        <v>0</v>
      </c>
      <c r="S69" s="368">
        <f>SUM(O69:R69)</f>
        <v>0</v>
      </c>
      <c r="T69" s="374">
        <f t="shared" ref="T69:W69" si="203">IF(ABS(T61)&lt;T82, -T61, T82)</f>
        <v>0</v>
      </c>
      <c r="U69" s="213">
        <f t="shared" si="203"/>
        <v>0</v>
      </c>
      <c r="V69" s="213">
        <f t="shared" si="203"/>
        <v>0</v>
      </c>
      <c r="W69" s="213">
        <f t="shared" si="203"/>
        <v>0</v>
      </c>
      <c r="X69" s="370">
        <f>SUM(T69:W69)</f>
        <v>0</v>
      </c>
      <c r="Y69" s="371">
        <f>SUM(X69,S69)</f>
        <v>0</v>
      </c>
      <c r="Z69" s="898">
        <v>43</v>
      </c>
      <c r="AA69" s="213">
        <f t="shared" ref="AA69:AD69" si="204">IF(ABS(AA61)&lt;AA82, -AA61, AA82)</f>
        <v>0</v>
      </c>
      <c r="AB69" s="213">
        <f t="shared" si="204"/>
        <v>0</v>
      </c>
      <c r="AC69" s="213">
        <f t="shared" si="204"/>
        <v>0</v>
      </c>
      <c r="AD69" s="213">
        <f t="shared" si="204"/>
        <v>0</v>
      </c>
      <c r="AE69" s="368">
        <f>SUM(AA69:AD69)</f>
        <v>0</v>
      </c>
      <c r="AF69" s="374">
        <f t="shared" ref="AF69:AI69" si="205">IF(ABS(AF61)&lt;AF82, -AF61, AF82)</f>
        <v>0</v>
      </c>
      <c r="AG69" s="213">
        <f t="shared" si="205"/>
        <v>0</v>
      </c>
      <c r="AH69" s="213">
        <f t="shared" si="205"/>
        <v>0</v>
      </c>
      <c r="AI69" s="213">
        <f t="shared" si="205"/>
        <v>0</v>
      </c>
      <c r="AJ69" s="370">
        <f>SUM(AF69:AI69)</f>
        <v>0</v>
      </c>
      <c r="AK69" s="371">
        <f>SUM(AJ69,AE69)</f>
        <v>0</v>
      </c>
      <c r="AL69" s="898">
        <v>43</v>
      </c>
      <c r="AM69" s="213">
        <f t="shared" ref="AM69:AP69" si="206">IF(ABS(AM61)&lt;AM82, -AM61, AM82)</f>
        <v>0</v>
      </c>
      <c r="AN69" s="213">
        <f t="shared" si="206"/>
        <v>0</v>
      </c>
      <c r="AO69" s="213">
        <f t="shared" si="206"/>
        <v>0</v>
      </c>
      <c r="AP69" s="213">
        <f t="shared" si="206"/>
        <v>0</v>
      </c>
      <c r="AQ69" s="368">
        <f>SUM(AM69:AP69)</f>
        <v>0</v>
      </c>
      <c r="AR69" s="374">
        <f t="shared" ref="AR69:AU69" si="207">IF(ABS(AR61)&lt;AR82, -AR61, AR82)</f>
        <v>0</v>
      </c>
      <c r="AS69" s="213">
        <f t="shared" si="207"/>
        <v>0</v>
      </c>
      <c r="AT69" s="213">
        <f t="shared" si="207"/>
        <v>0</v>
      </c>
      <c r="AU69" s="213">
        <f t="shared" si="207"/>
        <v>0</v>
      </c>
      <c r="AV69" s="370">
        <f>SUM(AR69:AU69)</f>
        <v>0</v>
      </c>
      <c r="AW69" s="371">
        <f>SUM(AV69,AQ69)</f>
        <v>0</v>
      </c>
      <c r="AX69" s="898">
        <v>43</v>
      </c>
      <c r="AY69" s="213">
        <f t="shared" ref="AY69:BB69" si="208">IF(ABS(AY61)&lt;AY82, -AY61, AY82)</f>
        <v>0</v>
      </c>
      <c r="AZ69" s="213">
        <f t="shared" si="208"/>
        <v>0</v>
      </c>
      <c r="BA69" s="213">
        <f t="shared" si="208"/>
        <v>0</v>
      </c>
      <c r="BB69" s="213">
        <f t="shared" si="208"/>
        <v>0</v>
      </c>
      <c r="BC69" s="368">
        <f>SUM(AY69:BB69)</f>
        <v>0</v>
      </c>
      <c r="BD69" s="374">
        <f t="shared" ref="BD69:BG69" si="209">IF(ABS(BD61)&lt;BD82, -BD61, BD82)</f>
        <v>0</v>
      </c>
      <c r="BE69" s="213">
        <f t="shared" si="209"/>
        <v>0</v>
      </c>
      <c r="BF69" s="213">
        <f t="shared" si="209"/>
        <v>0</v>
      </c>
      <c r="BG69" s="213">
        <f t="shared" si="209"/>
        <v>0</v>
      </c>
      <c r="BH69" s="370">
        <f>SUM(BD69:BG69)</f>
        <v>0</v>
      </c>
      <c r="BI69" s="371">
        <f>SUM(BH69,BC69)</f>
        <v>0</v>
      </c>
      <c r="BJ69" s="898">
        <v>43</v>
      </c>
      <c r="BK69" s="213">
        <f t="shared" ref="BK69:BN69" si="210">IF(ABS(BK61)&lt;BK82, -BK61, BK82)</f>
        <v>0</v>
      </c>
      <c r="BL69" s="213">
        <f t="shared" si="210"/>
        <v>0</v>
      </c>
      <c r="BM69" s="213">
        <f t="shared" si="210"/>
        <v>0</v>
      </c>
      <c r="BN69" s="213">
        <f t="shared" si="210"/>
        <v>0</v>
      </c>
      <c r="BO69" s="368">
        <f>SUM(BK69:BN69)</f>
        <v>0</v>
      </c>
      <c r="BP69" s="374">
        <f t="shared" ref="BP69:BS69" si="211">IF(ABS(BP61)&lt;BP82, -BP61, BP82)</f>
        <v>0</v>
      </c>
      <c r="BQ69" s="213">
        <f t="shared" si="211"/>
        <v>0</v>
      </c>
      <c r="BR69" s="213">
        <f t="shared" si="211"/>
        <v>0</v>
      </c>
      <c r="BS69" s="213">
        <f t="shared" si="211"/>
        <v>0</v>
      </c>
      <c r="BT69" s="370">
        <f>SUM(BP69:BS69)</f>
        <v>0</v>
      </c>
      <c r="BU69" s="371">
        <f>SUM(BT69,BO69)</f>
        <v>0</v>
      </c>
      <c r="BV69" s="898">
        <v>43</v>
      </c>
      <c r="BW69" s="213">
        <f t="shared" ref="BW69:BZ69" si="212">IF(ABS(BW61)&lt;BW82, -BW61, BW82)</f>
        <v>0</v>
      </c>
      <c r="BX69" s="213">
        <f t="shared" si="212"/>
        <v>0</v>
      </c>
      <c r="BY69" s="213">
        <f t="shared" si="212"/>
        <v>0</v>
      </c>
      <c r="BZ69" s="213">
        <f t="shared" si="212"/>
        <v>0</v>
      </c>
      <c r="CA69" s="368">
        <f>SUM(BW69:BZ69)</f>
        <v>0</v>
      </c>
      <c r="CB69" s="374">
        <f t="shared" ref="CB69:CE69" si="213">IF(ABS(CB61)&lt;CB82, -CB61, CB82)</f>
        <v>0</v>
      </c>
      <c r="CC69" s="213">
        <f t="shared" si="213"/>
        <v>0</v>
      </c>
      <c r="CD69" s="213">
        <f t="shared" si="213"/>
        <v>0</v>
      </c>
      <c r="CE69" s="213">
        <f t="shared" si="213"/>
        <v>0</v>
      </c>
      <c r="CF69" s="370">
        <f>SUM(CB69:CE69)</f>
        <v>0</v>
      </c>
      <c r="CG69" s="371">
        <f>SUM(CF69,CA69)</f>
        <v>0</v>
      </c>
      <c r="CH69" s="898">
        <v>43</v>
      </c>
      <c r="CI69" s="370">
        <f t="shared" si="188"/>
        <v>0</v>
      </c>
      <c r="CJ69" s="370">
        <f t="shared" si="189"/>
        <v>0</v>
      </c>
      <c r="CK69" s="370">
        <f t="shared" si="190"/>
        <v>0</v>
      </c>
      <c r="CL69" s="370">
        <f t="shared" si="191"/>
        <v>0</v>
      </c>
      <c r="CM69" s="372">
        <f t="shared" ref="CM69:CM70" si="214">SUM(CI69:CL69)</f>
        <v>0</v>
      </c>
      <c r="CN69" s="370">
        <f t="shared" si="192"/>
        <v>0</v>
      </c>
      <c r="CO69" s="370">
        <f t="shared" si="193"/>
        <v>0</v>
      </c>
      <c r="CP69" s="370">
        <f t="shared" si="194"/>
        <v>0</v>
      </c>
      <c r="CQ69" s="370">
        <f t="shared" si="195"/>
        <v>0</v>
      </c>
      <c r="CR69" s="372">
        <f t="shared" ref="CR69:CR70" si="215">SUM(CN69:CQ69)</f>
        <v>0</v>
      </c>
      <c r="CS69" s="370">
        <f t="shared" si="196"/>
        <v>0</v>
      </c>
      <c r="CT69" s="370">
        <f t="shared" si="197"/>
        <v>0</v>
      </c>
      <c r="CU69" s="370">
        <f t="shared" si="198"/>
        <v>0</v>
      </c>
      <c r="CV69" s="370">
        <f t="shared" si="199"/>
        <v>0</v>
      </c>
      <c r="CW69" s="372">
        <f t="shared" ref="CW69:CW70" si="216">SUM(CS69:CV69)</f>
        <v>0</v>
      </c>
    </row>
    <row r="70" spans="1:135" ht="15.75" customHeight="1">
      <c r="A70" s="79" t="s">
        <v>1386</v>
      </c>
      <c r="B70" s="210">
        <v>44</v>
      </c>
      <c r="C70" s="376">
        <v>334686.22094278375</v>
      </c>
      <c r="D70" s="376">
        <v>266479.34371889115</v>
      </c>
      <c r="E70" s="376">
        <v>205194.37920677385</v>
      </c>
      <c r="F70" s="376">
        <v>161700.47425020847</v>
      </c>
      <c r="G70" s="368">
        <f t="shared" ref="G70" si="217">SUM(C70:F70)</f>
        <v>968060.4181186572</v>
      </c>
      <c r="H70" s="377">
        <v>334686.22094278375</v>
      </c>
      <c r="I70" s="376">
        <v>266479.34371889115</v>
      </c>
      <c r="J70" s="376">
        <v>205194.37920677385</v>
      </c>
      <c r="K70" s="376">
        <v>161700.47425020847</v>
      </c>
      <c r="L70" s="370">
        <f t="shared" ref="L70" si="218">SUM(H70:K70)</f>
        <v>968060.4181186572</v>
      </c>
      <c r="M70" s="371">
        <f t="shared" ref="M70" si="219">SUM(L70,G70)</f>
        <v>1936120.8362373144</v>
      </c>
      <c r="N70" s="210">
        <v>46</v>
      </c>
      <c r="O70" s="376">
        <v>392639.38164129329</v>
      </c>
      <c r="P70" s="376">
        <v>366155.16803386854</v>
      </c>
      <c r="Q70" s="376">
        <v>303477.75556777848</v>
      </c>
      <c r="R70" s="376">
        <v>253566.93073506639</v>
      </c>
      <c r="S70" s="368">
        <f t="shared" ref="S70" si="220">SUM(O70:R70)</f>
        <v>1315839.2359780066</v>
      </c>
      <c r="T70" s="377">
        <v>392639.38164129329</v>
      </c>
      <c r="U70" s="376">
        <v>366155.16803386854</v>
      </c>
      <c r="V70" s="376">
        <v>303477.75556777848</v>
      </c>
      <c r="W70" s="376">
        <v>253566.93073506639</v>
      </c>
      <c r="X70" s="370">
        <f t="shared" ref="X70" si="221">SUM(T70:W70)</f>
        <v>1315839.2359780066</v>
      </c>
      <c r="Y70" s="371">
        <f t="shared" ref="Y70" si="222">SUM(X70,S70)</f>
        <v>2631678.4719560132</v>
      </c>
      <c r="Z70" s="210">
        <v>46</v>
      </c>
      <c r="AA70" s="376">
        <v>54549.420193805781</v>
      </c>
      <c r="AB70" s="376">
        <v>50244.199484859535</v>
      </c>
      <c r="AC70" s="376">
        <v>44052.581313913091</v>
      </c>
      <c r="AD70" s="376">
        <v>37402.267970235713</v>
      </c>
      <c r="AE70" s="368">
        <f t="shared" ref="AE70" si="223">SUM(AA70:AD70)</f>
        <v>186248.46896281414</v>
      </c>
      <c r="AF70" s="377">
        <v>54549.420193805781</v>
      </c>
      <c r="AG70" s="376">
        <v>50244.199484859535</v>
      </c>
      <c r="AH70" s="376">
        <v>44052.581313913091</v>
      </c>
      <c r="AI70" s="376">
        <v>37402.267970235713</v>
      </c>
      <c r="AJ70" s="370">
        <f t="shared" ref="AJ70" si="224">SUM(AF70:AI70)</f>
        <v>186248.46896281414</v>
      </c>
      <c r="AK70" s="371">
        <f t="shared" ref="AK70" si="225">SUM(AJ70,AE70)</f>
        <v>372496.93792562827</v>
      </c>
      <c r="AL70" s="210">
        <v>46</v>
      </c>
      <c r="AM70" s="376">
        <v>1249710.1979375668</v>
      </c>
      <c r="AN70" s="376">
        <v>1274207.3447076776</v>
      </c>
      <c r="AO70" s="376">
        <v>1147593.598415873</v>
      </c>
      <c r="AP70" s="376">
        <v>1037569.2301300166</v>
      </c>
      <c r="AQ70" s="368">
        <f t="shared" ref="AQ70" si="226">SUM(AM70:AP70)</f>
        <v>4709080.3711911337</v>
      </c>
      <c r="AR70" s="377">
        <v>1249710.1979375668</v>
      </c>
      <c r="AS70" s="376">
        <v>1274207.3447076776</v>
      </c>
      <c r="AT70" s="376">
        <v>1147593.598415873</v>
      </c>
      <c r="AU70" s="376">
        <v>1037569.2301300166</v>
      </c>
      <c r="AV70" s="370">
        <f t="shared" ref="AV70" si="227">SUM(AR70:AU70)</f>
        <v>4709080.3711911337</v>
      </c>
      <c r="AW70" s="371">
        <f t="shared" ref="AW70" si="228">SUM(AV70,AQ70)</f>
        <v>9418160.7423822675</v>
      </c>
      <c r="AX70" s="210">
        <v>46</v>
      </c>
      <c r="AY70" s="376">
        <v>24005.327770016334</v>
      </c>
      <c r="AZ70" s="376">
        <v>25234.95733336611</v>
      </c>
      <c r="BA70" s="376">
        <v>22344.359836118372</v>
      </c>
      <c r="BB70" s="376">
        <v>19882.072700483448</v>
      </c>
      <c r="BC70" s="368">
        <f t="shared" ref="BC70" si="229">SUM(AY70:BB70)</f>
        <v>91466.717639984257</v>
      </c>
      <c r="BD70" s="377">
        <v>24005.327770016334</v>
      </c>
      <c r="BE70" s="376">
        <v>25234.95733336611</v>
      </c>
      <c r="BF70" s="376">
        <v>22344.359836118372</v>
      </c>
      <c r="BG70" s="376">
        <v>19882.072700483448</v>
      </c>
      <c r="BH70" s="370">
        <f t="shared" ref="BH70" si="230">SUM(BD70:BG70)</f>
        <v>91466.717639984257</v>
      </c>
      <c r="BI70" s="371">
        <f t="shared" ref="BI70" si="231">SUM(BH70,BC70)</f>
        <v>182933.43527996851</v>
      </c>
      <c r="BJ70" s="210">
        <v>46</v>
      </c>
      <c r="BK70" s="376">
        <v>0</v>
      </c>
      <c r="BL70" s="376">
        <v>0</v>
      </c>
      <c r="BM70" s="376">
        <v>0</v>
      </c>
      <c r="BN70" s="376">
        <v>0</v>
      </c>
      <c r="BO70" s="368">
        <f t="shared" ref="BO70" si="232">SUM(BK70:BN70)</f>
        <v>0</v>
      </c>
      <c r="BP70" s="377">
        <v>0</v>
      </c>
      <c r="BQ70" s="376">
        <v>0</v>
      </c>
      <c r="BR70" s="376">
        <v>0</v>
      </c>
      <c r="BS70" s="376">
        <v>0</v>
      </c>
      <c r="BT70" s="370">
        <f t="shared" ref="BT70" si="233">SUM(BP70:BS70)</f>
        <v>0</v>
      </c>
      <c r="BU70" s="371">
        <f t="shared" ref="BU70" si="234">SUM(BT70,BO70)</f>
        <v>0</v>
      </c>
      <c r="BV70" s="210">
        <v>46</v>
      </c>
      <c r="BW70" s="376">
        <v>23826.183532926661</v>
      </c>
      <c r="BX70" s="376">
        <v>23925.809278504541</v>
      </c>
      <c r="BY70" s="376">
        <v>20714.255292914007</v>
      </c>
      <c r="BZ70" s="376">
        <v>17872.714289264375</v>
      </c>
      <c r="CA70" s="368">
        <f t="shared" ref="CA70" si="235">SUM(BW70:BZ70)</f>
        <v>86338.962393609589</v>
      </c>
      <c r="CB70" s="377">
        <v>23826.183532926661</v>
      </c>
      <c r="CC70" s="376">
        <v>23925.809278504541</v>
      </c>
      <c r="CD70" s="376">
        <v>20714.255292914007</v>
      </c>
      <c r="CE70" s="376">
        <v>17872.714289264375</v>
      </c>
      <c r="CF70" s="370">
        <f>SUM(CB70:CE70)</f>
        <v>86338.962393609589</v>
      </c>
      <c r="CG70" s="371">
        <f>SUM(CF70,CA70)</f>
        <v>172677.92478721918</v>
      </c>
      <c r="CH70" s="210">
        <v>44</v>
      </c>
      <c r="CI70" s="370">
        <f t="shared" si="188"/>
        <v>2079416.7320183928</v>
      </c>
      <c r="CJ70" s="370">
        <f t="shared" si="189"/>
        <v>2006246.8225571674</v>
      </c>
      <c r="CK70" s="370">
        <f t="shared" si="190"/>
        <v>1743376.9296333708</v>
      </c>
      <c r="CL70" s="370">
        <f t="shared" si="191"/>
        <v>1527993.690075275</v>
      </c>
      <c r="CM70" s="372">
        <f t="shared" si="214"/>
        <v>7357034.1742842067</v>
      </c>
      <c r="CN70" s="370">
        <f t="shared" si="192"/>
        <v>2079416.7320183928</v>
      </c>
      <c r="CO70" s="370">
        <f t="shared" si="193"/>
        <v>2006246.8225571674</v>
      </c>
      <c r="CP70" s="370">
        <f t="shared" si="194"/>
        <v>1743376.9296333708</v>
      </c>
      <c r="CQ70" s="370">
        <f t="shared" si="195"/>
        <v>1527993.690075275</v>
      </c>
      <c r="CR70" s="372">
        <f t="shared" si="215"/>
        <v>7357034.1742842067</v>
      </c>
      <c r="CS70" s="370">
        <f t="shared" si="196"/>
        <v>4158833.4640367855</v>
      </c>
      <c r="CT70" s="370">
        <f t="shared" si="197"/>
        <v>4012493.6451143348</v>
      </c>
      <c r="CU70" s="370">
        <f t="shared" si="198"/>
        <v>3486753.8592667417</v>
      </c>
      <c r="CV70" s="370">
        <f t="shared" si="199"/>
        <v>3055987.38015055</v>
      </c>
      <c r="CW70" s="372">
        <f t="shared" si="216"/>
        <v>14714068.348568413</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36">SUM(C68:C70)</f>
        <v>593702.72602533922</v>
      </c>
      <c r="D72" s="198">
        <f t="shared" si="236"/>
        <v>569642.51957574137</v>
      </c>
      <c r="E72" s="198">
        <f t="shared" si="236"/>
        <v>413698.43750293169</v>
      </c>
      <c r="F72" s="198">
        <f t="shared" si="236"/>
        <v>358180.06896395073</v>
      </c>
      <c r="G72" s="203">
        <f t="shared" si="236"/>
        <v>1935223.7520679631</v>
      </c>
      <c r="H72" s="200">
        <f t="shared" si="236"/>
        <v>592084.86051167618</v>
      </c>
      <c r="I72" s="198">
        <f t="shared" si="236"/>
        <v>568119.18242684728</v>
      </c>
      <c r="J72" s="198">
        <f t="shared" si="236"/>
        <v>412712.98836534785</v>
      </c>
      <c r="K72" s="198">
        <f t="shared" si="236"/>
        <v>357179.26880676131</v>
      </c>
      <c r="L72" s="201">
        <f t="shared" si="236"/>
        <v>1930096.3001106326</v>
      </c>
      <c r="M72" s="200">
        <f t="shared" si="236"/>
        <v>3865320.0521785961</v>
      </c>
      <c r="N72" s="210">
        <v>45</v>
      </c>
      <c r="O72" s="198">
        <f t="shared" ref="O72:Y72" si="237">SUM(O68:O70)</f>
        <v>696506.32932746538</v>
      </c>
      <c r="P72" s="198">
        <f t="shared" si="237"/>
        <v>782715.64903927478</v>
      </c>
      <c r="Q72" s="198">
        <f t="shared" si="237"/>
        <v>611850.45019567478</v>
      </c>
      <c r="R72" s="198">
        <f t="shared" si="237"/>
        <v>561671.95030688855</v>
      </c>
      <c r="S72" s="203">
        <f t="shared" si="237"/>
        <v>2652744.3788693035</v>
      </c>
      <c r="T72" s="200">
        <f t="shared" si="237"/>
        <v>694608.31956454774</v>
      </c>
      <c r="U72" s="198">
        <f t="shared" si="237"/>
        <v>780622.51205559168</v>
      </c>
      <c r="V72" s="198">
        <f t="shared" si="237"/>
        <v>610392.9936432282</v>
      </c>
      <c r="W72" s="198">
        <f t="shared" si="237"/>
        <v>560102.56824221369</v>
      </c>
      <c r="X72" s="201">
        <f t="shared" si="237"/>
        <v>2645726.3935055807</v>
      </c>
      <c r="Y72" s="200">
        <f t="shared" si="237"/>
        <v>5298470.7723748842</v>
      </c>
      <c r="Z72" s="210">
        <v>45</v>
      </c>
      <c r="AA72" s="198">
        <f t="shared" ref="AA72:AK72" si="238">SUM(AA68:AA70)</f>
        <v>96765.679151460354</v>
      </c>
      <c r="AB72" s="198">
        <f t="shared" si="238"/>
        <v>107405.06933555823</v>
      </c>
      <c r="AC72" s="198">
        <f t="shared" si="238"/>
        <v>88815.707954514306</v>
      </c>
      <c r="AD72" s="198">
        <f t="shared" si="238"/>
        <v>82849.150462339603</v>
      </c>
      <c r="AE72" s="203">
        <f t="shared" si="238"/>
        <v>375835.60690387251</v>
      </c>
      <c r="AF72" s="200">
        <f t="shared" si="238"/>
        <v>96501.988505716814</v>
      </c>
      <c r="AG72" s="198">
        <f t="shared" si="238"/>
        <v>107117.8468644894</v>
      </c>
      <c r="AH72" s="198">
        <f t="shared" si="238"/>
        <v>88604.144760473835</v>
      </c>
      <c r="AI72" s="198">
        <f t="shared" si="238"/>
        <v>82617.659516889864</v>
      </c>
      <c r="AJ72" s="201">
        <f t="shared" si="238"/>
        <v>374841.63964756991</v>
      </c>
      <c r="AK72" s="200">
        <f t="shared" si="238"/>
        <v>750677.24655144243</v>
      </c>
      <c r="AL72" s="210">
        <v>45</v>
      </c>
      <c r="AM72" s="198">
        <f t="shared" ref="AM72:AW72" si="239">SUM(AM68:AM70)</f>
        <v>2216871.5197392032</v>
      </c>
      <c r="AN72" s="198">
        <f t="shared" si="239"/>
        <v>2723823.4385134466</v>
      </c>
      <c r="AO72" s="198">
        <f t="shared" si="239"/>
        <v>2313697.2873638095</v>
      </c>
      <c r="AP72" s="198">
        <f t="shared" si="239"/>
        <v>2298302.5877078618</v>
      </c>
      <c r="AQ72" s="203">
        <f t="shared" si="239"/>
        <v>9552694.8333243206</v>
      </c>
      <c r="AR72" s="200">
        <f t="shared" si="239"/>
        <v>2210830.4493132359</v>
      </c>
      <c r="AS72" s="198">
        <f t="shared" si="239"/>
        <v>2716539.3940674555</v>
      </c>
      <c r="AT72" s="198">
        <f t="shared" si="239"/>
        <v>2308185.9515941488</v>
      </c>
      <c r="AU72" s="198">
        <f t="shared" si="239"/>
        <v>2291880.8412446929</v>
      </c>
      <c r="AV72" s="201">
        <f t="shared" si="239"/>
        <v>9527436.6362195313</v>
      </c>
      <c r="AW72" s="200">
        <f t="shared" si="239"/>
        <v>19080131.469543852</v>
      </c>
      <c r="AX72" s="210">
        <v>45</v>
      </c>
      <c r="AY72" s="198">
        <f t="shared" ref="AY72:BI72" si="240">SUM(AY68:AY70)</f>
        <v>42583.254536274835</v>
      </c>
      <c r="AZ72" s="198">
        <f t="shared" si="240"/>
        <v>53943.785946610107</v>
      </c>
      <c r="BA72" s="198">
        <f t="shared" si="240"/>
        <v>45049.122626748227</v>
      </c>
      <c r="BB72" s="198">
        <f t="shared" si="240"/>
        <v>44040.453214664973</v>
      </c>
      <c r="BC72" s="203">
        <f t="shared" si="240"/>
        <v>185616.61632429814</v>
      </c>
      <c r="BD72" s="200">
        <f t="shared" si="240"/>
        <v>42467.213332565028</v>
      </c>
      <c r="BE72" s="198">
        <f t="shared" si="240"/>
        <v>53799.529557277259</v>
      </c>
      <c r="BF72" s="198">
        <f t="shared" si="240"/>
        <v>44941.813497641066</v>
      </c>
      <c r="BG72" s="198">
        <f t="shared" si="240"/>
        <v>43917.398649883013</v>
      </c>
      <c r="BH72" s="201">
        <f t="shared" si="240"/>
        <v>185125.95503736637</v>
      </c>
      <c r="BI72" s="200">
        <f t="shared" si="240"/>
        <v>370742.57136166445</v>
      </c>
      <c r="BJ72" s="210">
        <v>45</v>
      </c>
      <c r="BK72" s="198">
        <f t="shared" ref="BK72:BU72" si="241">SUM(BK68:BK70)</f>
        <v>0</v>
      </c>
      <c r="BL72" s="198">
        <f t="shared" si="241"/>
        <v>0</v>
      </c>
      <c r="BM72" s="198">
        <f t="shared" si="241"/>
        <v>0</v>
      </c>
      <c r="BN72" s="198">
        <f t="shared" si="241"/>
        <v>0</v>
      </c>
      <c r="BO72" s="203">
        <f t="shared" si="241"/>
        <v>0</v>
      </c>
      <c r="BP72" s="200">
        <f t="shared" si="241"/>
        <v>0</v>
      </c>
      <c r="BQ72" s="198">
        <f t="shared" si="241"/>
        <v>0</v>
      </c>
      <c r="BR72" s="198">
        <f t="shared" si="241"/>
        <v>0</v>
      </c>
      <c r="BS72" s="198">
        <f t="shared" si="241"/>
        <v>0</v>
      </c>
      <c r="BT72" s="201">
        <f t="shared" si="241"/>
        <v>0</v>
      </c>
      <c r="BU72" s="200">
        <f t="shared" si="241"/>
        <v>0</v>
      </c>
      <c r="BV72" s="210">
        <v>45</v>
      </c>
      <c r="BW72" s="198">
        <f t="shared" ref="BW72:CG72" si="242">SUM(BW68:BW70)</f>
        <v>42265.469054660847</v>
      </c>
      <c r="BX72" s="198">
        <f t="shared" si="242"/>
        <v>51145.271112170587</v>
      </c>
      <c r="BY72" s="198">
        <f t="shared" si="242"/>
        <v>41762.620798106458</v>
      </c>
      <c r="BZ72" s="198">
        <f t="shared" si="242"/>
        <v>39589.556347225422</v>
      </c>
      <c r="CA72" s="203">
        <f t="shared" si="242"/>
        <v>174762.91731216334</v>
      </c>
      <c r="CB72" s="200">
        <f t="shared" si="242"/>
        <v>42150.293830083203</v>
      </c>
      <c r="CC72" s="198">
        <f t="shared" si="242"/>
        <v>51008.498506899719</v>
      </c>
      <c r="CD72" s="198">
        <f t="shared" si="242"/>
        <v>41663.14027094483</v>
      </c>
      <c r="CE72" s="198">
        <f t="shared" si="242"/>
        <v>39478.938148033136</v>
      </c>
      <c r="CF72" s="201">
        <f t="shared" si="242"/>
        <v>174300.87075596087</v>
      </c>
      <c r="CG72" s="200">
        <f t="shared" si="242"/>
        <v>349063.78806812421</v>
      </c>
      <c r="CH72" s="210">
        <v>45</v>
      </c>
      <c r="CI72" s="201">
        <f>SUM(CI68:CI70)</f>
        <v>3688694.977834404</v>
      </c>
      <c r="CJ72" s="201">
        <f>SUM(CJ68:CJ70)</f>
        <v>4288675.7335228017</v>
      </c>
      <c r="CK72" s="201">
        <f>SUM(CK68:CK70)</f>
        <v>3514873.6264417851</v>
      </c>
      <c r="CL72" s="201">
        <f>SUM(CL68:CL70)</f>
        <v>3384633.7670029309</v>
      </c>
      <c r="CM72" s="198">
        <f>SUM(CI72:CL72)</f>
        <v>14876878.104801921</v>
      </c>
      <c r="CN72" s="201">
        <f>SUM(CN68:CN70)</f>
        <v>3678643.1250578254</v>
      </c>
      <c r="CO72" s="201">
        <f>SUM(CO68:CO70)</f>
        <v>4277206.9634785606</v>
      </c>
      <c r="CP72" s="201">
        <f>SUM(CP68:CP70)</f>
        <v>3506501.0321317846</v>
      </c>
      <c r="CQ72" s="201">
        <f>SUM(CQ68:CQ70)</f>
        <v>3375176.6746084737</v>
      </c>
      <c r="CR72" s="198">
        <f>SUM(CN72:CQ72)</f>
        <v>14837527.795276642</v>
      </c>
      <c r="CS72" s="201">
        <f>SUM(CS68:CS70)</f>
        <v>7367338.1028922293</v>
      </c>
      <c r="CT72" s="201">
        <f>SUM(CT68:CT70)</f>
        <v>8565882.6970013622</v>
      </c>
      <c r="CU72" s="201">
        <f>SUM(CU68:CU70)</f>
        <v>7021374.6585735697</v>
      </c>
      <c r="CV72" s="201">
        <f>SUM(CV68:CV70)</f>
        <v>6759810.4416114045</v>
      </c>
      <c r="CW72" s="198">
        <f>SUM(CS72:CV72)</f>
        <v>29714405.900078569</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110684.25072334066</v>
      </c>
      <c r="D75" s="376">
        <v>102633.32014168188</v>
      </c>
      <c r="E75" s="376">
        <v>44058.945030408628</v>
      </c>
      <c r="F75" s="376">
        <v>67709.400806139281</v>
      </c>
      <c r="G75" s="368">
        <f t="shared" ref="G75:G85" si="243">SUM(C75:F75)</f>
        <v>325085.91670157044</v>
      </c>
      <c r="H75" s="377">
        <v>110684.25072334066</v>
      </c>
      <c r="I75" s="376">
        <v>102633.32014168188</v>
      </c>
      <c r="J75" s="376">
        <v>44058.945030408628</v>
      </c>
      <c r="K75" s="376">
        <v>67709.400806139281</v>
      </c>
      <c r="L75" s="370">
        <f t="shared" ref="L75:L85" si="244">SUM(H75:K75)</f>
        <v>325085.91670157044</v>
      </c>
      <c r="M75" s="371">
        <f t="shared" ref="M75:M85" si="245">SUM(L75,G75)</f>
        <v>650171.83340314089</v>
      </c>
      <c r="N75" s="210">
        <v>46</v>
      </c>
      <c r="O75" s="376">
        <v>129849.97003767263</v>
      </c>
      <c r="P75" s="376">
        <v>141023.01535984781</v>
      </c>
      <c r="Q75" s="376">
        <v>65162.163808779122</v>
      </c>
      <c r="R75" s="376">
        <v>106176.96097635926</v>
      </c>
      <c r="S75" s="368">
        <f t="shared" ref="S75:S85" si="246">SUM(O75:R75)</f>
        <v>442212.11018265883</v>
      </c>
      <c r="T75" s="377">
        <v>129849.97003767263</v>
      </c>
      <c r="U75" s="376">
        <v>141023.01535984781</v>
      </c>
      <c r="V75" s="376">
        <v>65162.163808779122</v>
      </c>
      <c r="W75" s="376">
        <v>106176.96097635926</v>
      </c>
      <c r="X75" s="370">
        <f t="shared" ref="X75:X85" si="247">SUM(T75:W75)</f>
        <v>442212.11018265883</v>
      </c>
      <c r="Y75" s="371">
        <f t="shared" ref="Y75:Y85" si="248">SUM(X75,S75)</f>
        <v>884424.22036531765</v>
      </c>
      <c r="Z75" s="210">
        <v>46</v>
      </c>
      <c r="AA75" s="376">
        <v>18040.066557075996</v>
      </c>
      <c r="AB75" s="376">
        <v>19351.327345026581</v>
      </c>
      <c r="AC75" s="376">
        <v>9458.8860867453513</v>
      </c>
      <c r="AD75" s="376">
        <v>15661.581481428771</v>
      </c>
      <c r="AE75" s="368">
        <f t="shared" ref="AE75:AE85" si="249">SUM(AA75:AD75)</f>
        <v>62511.861470276694</v>
      </c>
      <c r="AF75" s="377">
        <v>18040.066557075996</v>
      </c>
      <c r="AG75" s="376">
        <v>19351.327345026581</v>
      </c>
      <c r="AH75" s="376">
        <v>9458.8860867453513</v>
      </c>
      <c r="AI75" s="376">
        <v>15661.581481428771</v>
      </c>
      <c r="AJ75" s="370">
        <f t="shared" ref="AJ75:AJ85" si="250">SUM(AF75:AI75)</f>
        <v>62511.861470276694</v>
      </c>
      <c r="AK75" s="371">
        <f t="shared" ref="AK75:AK85" si="251">SUM(AJ75,AE75)</f>
        <v>125023.72294055339</v>
      </c>
      <c r="AL75" s="210">
        <v>46</v>
      </c>
      <c r="AM75" s="376">
        <v>413292.29655882483</v>
      </c>
      <c r="AN75" s="376">
        <v>490755.2251938188</v>
      </c>
      <c r="AO75" s="376">
        <v>246409.10470019659</v>
      </c>
      <c r="AP75" s="376">
        <v>434464.96488491335</v>
      </c>
      <c r="AQ75" s="368">
        <f t="shared" ref="AQ75:AQ85" si="252">SUM(AM75:AP75)</f>
        <v>1584921.5913377535</v>
      </c>
      <c r="AR75" s="377">
        <v>413292.29655882483</v>
      </c>
      <c r="AS75" s="376">
        <v>490755.2251938188</v>
      </c>
      <c r="AT75" s="376">
        <v>246409.10470019659</v>
      </c>
      <c r="AU75" s="376">
        <v>434464.96488491335</v>
      </c>
      <c r="AV75" s="370">
        <f t="shared" ref="AV75:AV85" si="253">SUM(AR75:AU75)</f>
        <v>1584921.5913377535</v>
      </c>
      <c r="AW75" s="371">
        <f t="shared" ref="AW75:AW85" si="254">SUM(AV75,AQ75)</f>
        <v>3169843.1826755069</v>
      </c>
      <c r="AX75" s="210">
        <v>46</v>
      </c>
      <c r="AY75" s="376">
        <v>7938.8141827526561</v>
      </c>
      <c r="AZ75" s="376">
        <v>9719.1302658309614</v>
      </c>
      <c r="BA75" s="376">
        <v>4797.7382497751696</v>
      </c>
      <c r="BB75" s="376">
        <v>8325.2893077529006</v>
      </c>
      <c r="BC75" s="368">
        <f t="shared" ref="BC75:BC85" si="255">SUM(AY75:BB75)</f>
        <v>30780.97200611169</v>
      </c>
      <c r="BD75" s="377">
        <v>7938.8141827526561</v>
      </c>
      <c r="BE75" s="376">
        <v>9719.1302658309614</v>
      </c>
      <c r="BF75" s="376">
        <v>4797.7382497751696</v>
      </c>
      <c r="BG75" s="376">
        <v>8325.2893077529006</v>
      </c>
      <c r="BH75" s="370">
        <f t="shared" ref="BH75:BH85" si="256">SUM(BD75:BG75)</f>
        <v>30780.97200611169</v>
      </c>
      <c r="BI75" s="371">
        <f t="shared" ref="BI75:BI85" si="257">SUM(BH75,BC75)</f>
        <v>61561.944012223379</v>
      </c>
      <c r="BJ75" s="210">
        <v>46</v>
      </c>
      <c r="BK75" s="376">
        <v>0</v>
      </c>
      <c r="BL75" s="376">
        <v>0</v>
      </c>
      <c r="BM75" s="376">
        <v>0</v>
      </c>
      <c r="BN75" s="376">
        <v>0</v>
      </c>
      <c r="BO75" s="368">
        <f t="shared" ref="BO75:BO85" si="258">SUM(BK75:BN75)</f>
        <v>0</v>
      </c>
      <c r="BP75" s="377">
        <v>0</v>
      </c>
      <c r="BQ75" s="376">
        <v>0</v>
      </c>
      <c r="BR75" s="376">
        <v>0</v>
      </c>
      <c r="BS75" s="376">
        <v>0</v>
      </c>
      <c r="BT75" s="370">
        <f t="shared" ref="BT75:BT85" si="259">SUM(BP75:BS75)</f>
        <v>0</v>
      </c>
      <c r="BU75" s="371">
        <f t="shared" ref="BU75:BU85" si="260">SUM(BT75,BO75)</f>
        <v>0</v>
      </c>
      <c r="BV75" s="210">
        <v>46</v>
      </c>
      <c r="BW75" s="376">
        <v>7879.5693007918153</v>
      </c>
      <c r="BX75" s="376">
        <v>9214.9177833459926</v>
      </c>
      <c r="BY75" s="376">
        <v>4447.72531696239</v>
      </c>
      <c r="BZ75" s="376">
        <v>7483.9036862246821</v>
      </c>
      <c r="CA75" s="368">
        <f t="shared" ref="CA75:CA85" si="261">SUM(BW75:BZ75)</f>
        <v>29026.116087324881</v>
      </c>
      <c r="CB75" s="377">
        <v>7879.5693007918153</v>
      </c>
      <c r="CC75" s="376">
        <v>9214.9177833459926</v>
      </c>
      <c r="CD75" s="376">
        <v>4447.72531696239</v>
      </c>
      <c r="CE75" s="376">
        <v>7483.9036862246821</v>
      </c>
      <c r="CF75" s="370">
        <f t="shared" ref="CF75:CF85" si="262">SUM(CB75:CE75)</f>
        <v>29026.116087324881</v>
      </c>
      <c r="CG75" s="371">
        <f t="shared" ref="CG75:CG85" si="263">SUM(CF75,CA75)</f>
        <v>58052.232174649762</v>
      </c>
      <c r="CH75" s="210">
        <v>46</v>
      </c>
      <c r="CI75" s="370">
        <f t="shared" ref="CI75:CI85" si="264">+C75+O75+AA75+AM75+AY75+BK75+BW75</f>
        <v>687684.96736045857</v>
      </c>
      <c r="CJ75" s="370">
        <f t="shared" ref="CJ75:CJ85" si="265">+D75+P75+AB75+AN75+AZ75+BL75+BX75</f>
        <v>772696.93608955212</v>
      </c>
      <c r="CK75" s="370">
        <f t="shared" ref="CK75:CK85" si="266">+E75+Q75+AC75+AO75+BA75+BM75+BY75</f>
        <v>374334.56319286727</v>
      </c>
      <c r="CL75" s="370">
        <f t="shared" ref="CL75:CL85" si="267">+F75+R75+AD75+AP75+BB75+BN75+BZ75</f>
        <v>639822.10114281822</v>
      </c>
      <c r="CM75" s="372">
        <f>SUM(CI75:CL75)</f>
        <v>2474538.5677856961</v>
      </c>
      <c r="CN75" s="370">
        <f t="shared" ref="CN75:CN85" si="268">+H75+T75+AF75+AR75+BD75+BP75+CB75</f>
        <v>687684.96736045857</v>
      </c>
      <c r="CO75" s="370">
        <f t="shared" ref="CO75:CO85" si="269">+I75+U75+AG75+AS75+BE75+BQ75+CC75</f>
        <v>772696.93608955212</v>
      </c>
      <c r="CP75" s="370">
        <f t="shared" ref="CP75:CP85" si="270">+J75+V75+AH75+AT75+BF75+BR75+CD75</f>
        <v>374334.56319286727</v>
      </c>
      <c r="CQ75" s="370">
        <f t="shared" ref="CQ75:CQ85" si="271">+K75+W75+AI75+AU75+BG75+BS75+CE75</f>
        <v>639822.10114281822</v>
      </c>
      <c r="CR75" s="372">
        <f>SUM(CN75:CQ75)</f>
        <v>2474538.5677856961</v>
      </c>
      <c r="CS75" s="370">
        <f t="shared" ref="CS75:CS85" si="272">CI75+CN75</f>
        <v>1375369.9347209171</v>
      </c>
      <c r="CT75" s="370">
        <f t="shared" ref="CT75:CT85" si="273">CJ75+CO75</f>
        <v>1545393.8721791042</v>
      </c>
      <c r="CU75" s="370">
        <f t="shared" ref="CU75:CU85" si="274">CK75+CP75</f>
        <v>748669.12638573453</v>
      </c>
      <c r="CV75" s="370">
        <f t="shared" ref="CV75:CV85" si="275">CL75+CQ75</f>
        <v>1279644.2022856364</v>
      </c>
      <c r="CW75" s="372">
        <f>SUM(CS75:CV75)</f>
        <v>4949077.1355713923</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110.82006295763637</v>
      </c>
      <c r="D76" s="376">
        <v>71.526631197096435</v>
      </c>
      <c r="E76" s="376">
        <v>6.1325257478636264</v>
      </c>
      <c r="F76" s="376">
        <v>-2.5733520336605892E-2</v>
      </c>
      <c r="G76" s="368">
        <f t="shared" si="243"/>
        <v>188.45348638225983</v>
      </c>
      <c r="H76" s="377">
        <v>110.82006295763637</v>
      </c>
      <c r="I76" s="376">
        <v>71.526631197096435</v>
      </c>
      <c r="J76" s="376">
        <v>6.1325257478636264</v>
      </c>
      <c r="K76" s="376">
        <v>-2.5733520336605892E-2</v>
      </c>
      <c r="L76" s="370">
        <f t="shared" si="244"/>
        <v>188.45348638225983</v>
      </c>
      <c r="M76" s="371">
        <f t="shared" si="245"/>
        <v>376.90697276451965</v>
      </c>
      <c r="N76" s="210">
        <v>47</v>
      </c>
      <c r="O76" s="376">
        <v>130.00929906993147</v>
      </c>
      <c r="P76" s="376">
        <v>98.280959789877883</v>
      </c>
      <c r="Q76" s="376">
        <v>9.0698641800897235</v>
      </c>
      <c r="R76" s="376">
        <v>-4.0353436185133242E-2</v>
      </c>
      <c r="S76" s="368">
        <f t="shared" si="246"/>
        <v>237.31976960371392</v>
      </c>
      <c r="T76" s="377">
        <v>130.00929906993147</v>
      </c>
      <c r="U76" s="376">
        <v>98.280959789877883</v>
      </c>
      <c r="V76" s="376">
        <v>9.0698641800897235</v>
      </c>
      <c r="W76" s="376">
        <v>-4.0353436185133242E-2</v>
      </c>
      <c r="X76" s="370">
        <f t="shared" si="247"/>
        <v>237.31976960371392</v>
      </c>
      <c r="Y76" s="371">
        <f t="shared" si="248"/>
        <v>474.63953920742784</v>
      </c>
      <c r="Z76" s="210">
        <v>47</v>
      </c>
      <c r="AA76" s="376">
        <v>18.062202152067588</v>
      </c>
      <c r="AB76" s="376">
        <v>13.48621726619826</v>
      </c>
      <c r="AC76" s="376">
        <v>1.3165740222113733</v>
      </c>
      <c r="AD76" s="376">
        <v>-5.952314165497896E-3</v>
      </c>
      <c r="AE76" s="368">
        <f t="shared" si="249"/>
        <v>32.859041126311723</v>
      </c>
      <c r="AF76" s="377">
        <v>18.062202152067588</v>
      </c>
      <c r="AG76" s="376">
        <v>13.48621726619826</v>
      </c>
      <c r="AH76" s="376">
        <v>1.3165740222113733</v>
      </c>
      <c r="AI76" s="376">
        <v>-5.952314165497896E-3</v>
      </c>
      <c r="AJ76" s="370">
        <f t="shared" si="250"/>
        <v>32.859041126311723</v>
      </c>
      <c r="AK76" s="371">
        <f t="shared" si="251"/>
        <v>65.718082252623446</v>
      </c>
      <c r="AL76" s="210">
        <v>47</v>
      </c>
      <c r="AM76" s="376">
        <v>413.79941613406731</v>
      </c>
      <c r="AN76" s="376">
        <v>342.01434730971437</v>
      </c>
      <c r="AO76" s="376">
        <v>34.297466224827694</v>
      </c>
      <c r="AP76" s="376">
        <v>-0.16512201963534362</v>
      </c>
      <c r="AQ76" s="368">
        <f t="shared" si="252"/>
        <v>789.94610764897402</v>
      </c>
      <c r="AR76" s="377">
        <v>413.79941613406731</v>
      </c>
      <c r="AS76" s="376">
        <v>342.01434730971437</v>
      </c>
      <c r="AT76" s="376">
        <v>34.297466224827694</v>
      </c>
      <c r="AU76" s="376">
        <v>-0.16512201963534362</v>
      </c>
      <c r="AV76" s="370">
        <f t="shared" si="253"/>
        <v>789.94610764897402</v>
      </c>
      <c r="AW76" s="371">
        <f t="shared" si="254"/>
        <v>1579.892215297948</v>
      </c>
      <c r="AX76" s="210">
        <v>47</v>
      </c>
      <c r="AY76" s="376">
        <v>7.9485552984468208</v>
      </c>
      <c r="AZ76" s="376">
        <v>6.7734011247123336</v>
      </c>
      <c r="BA76" s="376">
        <v>0.66779296072454142</v>
      </c>
      <c r="BB76" s="376">
        <v>-3.1640953716690042E-3</v>
      </c>
      <c r="BC76" s="368">
        <f t="shared" si="255"/>
        <v>15.386585288512027</v>
      </c>
      <c r="BD76" s="377">
        <v>7.9485552984468208</v>
      </c>
      <c r="BE76" s="376">
        <v>6.7734011247123336</v>
      </c>
      <c r="BF76" s="376">
        <v>0.66779296072454142</v>
      </c>
      <c r="BG76" s="376">
        <v>-3.1640953716690042E-3</v>
      </c>
      <c r="BH76" s="370">
        <f t="shared" si="256"/>
        <v>15.386585288512027</v>
      </c>
      <c r="BI76" s="371">
        <f t="shared" si="257"/>
        <v>30.773170577024054</v>
      </c>
      <c r="BJ76" s="210">
        <v>47</v>
      </c>
      <c r="BK76" s="376">
        <v>0</v>
      </c>
      <c r="BL76" s="376">
        <v>0</v>
      </c>
      <c r="BM76" s="376">
        <v>0</v>
      </c>
      <c r="BN76" s="376">
        <v>0</v>
      </c>
      <c r="BO76" s="368">
        <f t="shared" si="258"/>
        <v>0</v>
      </c>
      <c r="BP76" s="377">
        <v>0</v>
      </c>
      <c r="BQ76" s="376">
        <v>0</v>
      </c>
      <c r="BR76" s="376">
        <v>0</v>
      </c>
      <c r="BS76" s="376">
        <v>0</v>
      </c>
      <c r="BT76" s="370">
        <f t="shared" si="259"/>
        <v>0</v>
      </c>
      <c r="BU76" s="371">
        <f t="shared" si="260"/>
        <v>0</v>
      </c>
      <c r="BV76" s="210">
        <v>47</v>
      </c>
      <c r="BW76" s="376">
        <v>7.8892377215927398</v>
      </c>
      <c r="BX76" s="376">
        <v>6.422008221999171</v>
      </c>
      <c r="BY76" s="376">
        <v>0.61907496892791114</v>
      </c>
      <c r="BZ76" s="376">
        <v>-2.8443197755960731E-3</v>
      </c>
      <c r="CA76" s="368">
        <f t="shared" si="261"/>
        <v>14.927476592744226</v>
      </c>
      <c r="CB76" s="377">
        <v>7.8892377215927398</v>
      </c>
      <c r="CC76" s="376">
        <v>6.422008221999171</v>
      </c>
      <c r="CD76" s="376">
        <v>0.61907496892791114</v>
      </c>
      <c r="CE76" s="376">
        <v>-2.8443197755960731E-3</v>
      </c>
      <c r="CF76" s="370">
        <f t="shared" si="262"/>
        <v>14.927476592744226</v>
      </c>
      <c r="CG76" s="371">
        <f t="shared" si="263"/>
        <v>29.854953185488451</v>
      </c>
      <c r="CH76" s="210">
        <v>47</v>
      </c>
      <c r="CI76" s="370">
        <f t="shared" si="264"/>
        <v>688.52877333374238</v>
      </c>
      <c r="CJ76" s="370">
        <f t="shared" si="265"/>
        <v>538.50356490959837</v>
      </c>
      <c r="CK76" s="370">
        <f t="shared" si="266"/>
        <v>52.103298104644871</v>
      </c>
      <c r="CL76" s="370">
        <f t="shared" si="267"/>
        <v>-0.24316970546984573</v>
      </c>
      <c r="CM76" s="372">
        <f t="shared" ref="CM76:CM85" si="276">SUM(CI76:CL76)</f>
        <v>1278.8924666425157</v>
      </c>
      <c r="CN76" s="370">
        <f t="shared" si="268"/>
        <v>688.52877333374238</v>
      </c>
      <c r="CO76" s="370">
        <f t="shared" si="269"/>
        <v>538.50356490959837</v>
      </c>
      <c r="CP76" s="370">
        <f t="shared" si="270"/>
        <v>52.103298104644871</v>
      </c>
      <c r="CQ76" s="370">
        <f t="shared" si="271"/>
        <v>-0.24316970546984573</v>
      </c>
      <c r="CR76" s="372">
        <f t="shared" ref="CR76:CR85" si="277">SUM(CN76:CQ76)</f>
        <v>1278.8924666425157</v>
      </c>
      <c r="CS76" s="370">
        <f t="shared" si="272"/>
        <v>1377.0575466674848</v>
      </c>
      <c r="CT76" s="370">
        <f t="shared" si="273"/>
        <v>1077.0071298191967</v>
      </c>
      <c r="CU76" s="370">
        <f t="shared" si="274"/>
        <v>104.20659620928974</v>
      </c>
      <c r="CV76" s="370">
        <f t="shared" si="275"/>
        <v>-0.48633941093969146</v>
      </c>
      <c r="CW76" s="372">
        <f t="shared" ref="CW76:CW85" si="278">SUM(CS76:CV76)</f>
        <v>2557.7849332850315</v>
      </c>
    </row>
    <row r="77" spans="1:135" ht="15.75" customHeight="1">
      <c r="A77" s="79" t="s">
        <v>274</v>
      </c>
      <c r="B77" s="210">
        <v>48</v>
      </c>
      <c r="C77" s="376">
        <v>0</v>
      </c>
      <c r="D77" s="376">
        <v>0</v>
      </c>
      <c r="E77" s="376">
        <v>0</v>
      </c>
      <c r="F77" s="376">
        <v>0</v>
      </c>
      <c r="G77" s="368">
        <f t="shared" si="243"/>
        <v>0</v>
      </c>
      <c r="H77" s="377">
        <v>0</v>
      </c>
      <c r="I77" s="376">
        <v>0</v>
      </c>
      <c r="J77" s="376">
        <v>0</v>
      </c>
      <c r="K77" s="376">
        <v>0</v>
      </c>
      <c r="L77" s="370">
        <f t="shared" si="244"/>
        <v>0</v>
      </c>
      <c r="M77" s="371">
        <f t="shared" si="245"/>
        <v>0</v>
      </c>
      <c r="N77" s="210">
        <v>48</v>
      </c>
      <c r="O77" s="376">
        <v>0</v>
      </c>
      <c r="P77" s="376">
        <v>0</v>
      </c>
      <c r="Q77" s="376">
        <v>0</v>
      </c>
      <c r="R77" s="376">
        <v>0</v>
      </c>
      <c r="S77" s="368">
        <f t="shared" si="246"/>
        <v>0</v>
      </c>
      <c r="T77" s="377">
        <v>0</v>
      </c>
      <c r="U77" s="376">
        <v>0</v>
      </c>
      <c r="V77" s="376">
        <v>0</v>
      </c>
      <c r="W77" s="376">
        <v>0</v>
      </c>
      <c r="X77" s="370">
        <f t="shared" si="247"/>
        <v>0</v>
      </c>
      <c r="Y77" s="371">
        <f t="shared" si="248"/>
        <v>0</v>
      </c>
      <c r="Z77" s="210">
        <v>48</v>
      </c>
      <c r="AA77" s="376">
        <v>0</v>
      </c>
      <c r="AB77" s="376">
        <v>0</v>
      </c>
      <c r="AC77" s="376">
        <v>0</v>
      </c>
      <c r="AD77" s="376">
        <v>0</v>
      </c>
      <c r="AE77" s="368">
        <f t="shared" si="249"/>
        <v>0</v>
      </c>
      <c r="AF77" s="377">
        <v>0</v>
      </c>
      <c r="AG77" s="376">
        <v>0</v>
      </c>
      <c r="AH77" s="376">
        <v>0</v>
      </c>
      <c r="AI77" s="376">
        <v>0</v>
      </c>
      <c r="AJ77" s="370">
        <f t="shared" si="250"/>
        <v>0</v>
      </c>
      <c r="AK77" s="371">
        <f t="shared" si="251"/>
        <v>0</v>
      </c>
      <c r="AL77" s="210">
        <v>48</v>
      </c>
      <c r="AM77" s="376">
        <v>0</v>
      </c>
      <c r="AN77" s="376">
        <v>0</v>
      </c>
      <c r="AO77" s="376">
        <v>0</v>
      </c>
      <c r="AP77" s="376">
        <v>0</v>
      </c>
      <c r="AQ77" s="368">
        <f t="shared" si="252"/>
        <v>0</v>
      </c>
      <c r="AR77" s="377">
        <v>0</v>
      </c>
      <c r="AS77" s="376">
        <v>0</v>
      </c>
      <c r="AT77" s="376">
        <v>0</v>
      </c>
      <c r="AU77" s="376">
        <v>0</v>
      </c>
      <c r="AV77" s="370">
        <f t="shared" si="253"/>
        <v>0</v>
      </c>
      <c r="AW77" s="371">
        <f t="shared" si="254"/>
        <v>0</v>
      </c>
      <c r="AX77" s="210">
        <v>48</v>
      </c>
      <c r="AY77" s="376">
        <v>0</v>
      </c>
      <c r="AZ77" s="376">
        <v>0</v>
      </c>
      <c r="BA77" s="376">
        <v>0</v>
      </c>
      <c r="BB77" s="376">
        <v>0</v>
      </c>
      <c r="BC77" s="368">
        <f t="shared" si="255"/>
        <v>0</v>
      </c>
      <c r="BD77" s="377">
        <v>0</v>
      </c>
      <c r="BE77" s="376">
        <v>0</v>
      </c>
      <c r="BF77" s="376">
        <v>0</v>
      </c>
      <c r="BG77" s="376">
        <v>0</v>
      </c>
      <c r="BH77" s="370">
        <f t="shared" si="256"/>
        <v>0</v>
      </c>
      <c r="BI77" s="371">
        <f t="shared" si="257"/>
        <v>0</v>
      </c>
      <c r="BJ77" s="210">
        <v>48</v>
      </c>
      <c r="BK77" s="376">
        <v>0</v>
      </c>
      <c r="BL77" s="376">
        <v>0</v>
      </c>
      <c r="BM77" s="376">
        <v>0</v>
      </c>
      <c r="BN77" s="376">
        <v>0</v>
      </c>
      <c r="BO77" s="368">
        <f t="shared" si="258"/>
        <v>0</v>
      </c>
      <c r="BP77" s="377">
        <v>0</v>
      </c>
      <c r="BQ77" s="376">
        <v>0</v>
      </c>
      <c r="BR77" s="376">
        <v>0</v>
      </c>
      <c r="BS77" s="376">
        <v>0</v>
      </c>
      <c r="BT77" s="370">
        <f t="shared" si="259"/>
        <v>0</v>
      </c>
      <c r="BU77" s="371">
        <f t="shared" si="260"/>
        <v>0</v>
      </c>
      <c r="BV77" s="210">
        <v>48</v>
      </c>
      <c r="BW77" s="376">
        <v>0</v>
      </c>
      <c r="BX77" s="376">
        <v>0</v>
      </c>
      <c r="BY77" s="376">
        <v>0</v>
      </c>
      <c r="BZ77" s="376">
        <v>0</v>
      </c>
      <c r="CA77" s="368">
        <f t="shared" si="261"/>
        <v>0</v>
      </c>
      <c r="CB77" s="377">
        <v>0</v>
      </c>
      <c r="CC77" s="376">
        <v>0</v>
      </c>
      <c r="CD77" s="376">
        <v>0</v>
      </c>
      <c r="CE77" s="376">
        <v>0</v>
      </c>
      <c r="CF77" s="370">
        <f t="shared" si="262"/>
        <v>0</v>
      </c>
      <c r="CG77" s="371">
        <f t="shared" si="263"/>
        <v>0</v>
      </c>
      <c r="CH77" s="210">
        <v>48</v>
      </c>
      <c r="CI77" s="370">
        <f t="shared" si="264"/>
        <v>0</v>
      </c>
      <c r="CJ77" s="370">
        <f t="shared" si="265"/>
        <v>0</v>
      </c>
      <c r="CK77" s="370">
        <f t="shared" si="266"/>
        <v>0</v>
      </c>
      <c r="CL77" s="370">
        <f t="shared" si="267"/>
        <v>0</v>
      </c>
      <c r="CM77" s="372">
        <f t="shared" si="276"/>
        <v>0</v>
      </c>
      <c r="CN77" s="370">
        <f t="shared" si="268"/>
        <v>0</v>
      </c>
      <c r="CO77" s="370">
        <f t="shared" si="269"/>
        <v>0</v>
      </c>
      <c r="CP77" s="370">
        <f t="shared" si="270"/>
        <v>0</v>
      </c>
      <c r="CQ77" s="370">
        <f t="shared" si="271"/>
        <v>0</v>
      </c>
      <c r="CR77" s="372">
        <f t="shared" si="277"/>
        <v>0</v>
      </c>
      <c r="CS77" s="370">
        <f t="shared" si="272"/>
        <v>0</v>
      </c>
      <c r="CT77" s="370">
        <f t="shared" si="273"/>
        <v>0</v>
      </c>
      <c r="CU77" s="370">
        <f t="shared" si="274"/>
        <v>0</v>
      </c>
      <c r="CV77" s="370">
        <f t="shared" si="275"/>
        <v>0</v>
      </c>
      <c r="CW77" s="372">
        <f t="shared" si="278"/>
        <v>0</v>
      </c>
    </row>
    <row r="78" spans="1:135" ht="15.75" customHeight="1">
      <c r="A78" s="79" t="s">
        <v>276</v>
      </c>
      <c r="B78" s="210">
        <v>49</v>
      </c>
      <c r="C78" s="376">
        <v>90923.411620585466</v>
      </c>
      <c r="D78" s="376">
        <v>75725.557339360501</v>
      </c>
      <c r="E78" s="376">
        <v>71464.256409904207</v>
      </c>
      <c r="F78" s="376">
        <v>44779.894179543022</v>
      </c>
      <c r="G78" s="368">
        <f t="shared" si="243"/>
        <v>282893.11954939319</v>
      </c>
      <c r="H78" s="377">
        <v>90923.411620585466</v>
      </c>
      <c r="I78" s="376">
        <v>75725.557339360501</v>
      </c>
      <c r="J78" s="376">
        <v>71464.256409904207</v>
      </c>
      <c r="K78" s="376">
        <v>44779.894179543022</v>
      </c>
      <c r="L78" s="370">
        <f t="shared" si="244"/>
        <v>282893.11954939319</v>
      </c>
      <c r="M78" s="371">
        <f t="shared" si="245"/>
        <v>565786.23909878638</v>
      </c>
      <c r="N78" s="210">
        <v>49</v>
      </c>
      <c r="O78" s="376">
        <v>106667.40929715948</v>
      </c>
      <c r="P78" s="376">
        <v>104050.4820565057</v>
      </c>
      <c r="Q78" s="376">
        <v>105693.98743979823</v>
      </c>
      <c r="R78" s="376">
        <v>70220.575285252446</v>
      </c>
      <c r="S78" s="368">
        <f t="shared" si="246"/>
        <v>386632.45407871588</v>
      </c>
      <c r="T78" s="377">
        <v>106667.40929715948</v>
      </c>
      <c r="U78" s="376">
        <v>104050.4820565057</v>
      </c>
      <c r="V78" s="376">
        <v>105693.98743979823</v>
      </c>
      <c r="W78" s="376">
        <v>70220.575285252446</v>
      </c>
      <c r="X78" s="370">
        <f t="shared" si="247"/>
        <v>386632.45407871588</v>
      </c>
      <c r="Y78" s="371">
        <f t="shared" si="248"/>
        <v>773264.90815743175</v>
      </c>
      <c r="Z78" s="210">
        <v>49</v>
      </c>
      <c r="AA78" s="376">
        <v>14819.311568830872</v>
      </c>
      <c r="AB78" s="376">
        <v>14277.917214756606</v>
      </c>
      <c r="AC78" s="376">
        <v>15342.452257735682</v>
      </c>
      <c r="AD78" s="376">
        <v>10357.852130912393</v>
      </c>
      <c r="AE78" s="368">
        <f t="shared" si="249"/>
        <v>54797.533172235548</v>
      </c>
      <c r="AF78" s="377">
        <v>14819.311568830872</v>
      </c>
      <c r="AG78" s="376">
        <v>14277.917214756606</v>
      </c>
      <c r="AH78" s="376">
        <v>15342.452257735682</v>
      </c>
      <c r="AI78" s="376">
        <v>10357.852130912393</v>
      </c>
      <c r="AJ78" s="370">
        <f t="shared" si="250"/>
        <v>54797.533172235548</v>
      </c>
      <c r="AK78" s="371">
        <f t="shared" si="251"/>
        <v>109595.0663444711</v>
      </c>
      <c r="AL78" s="210">
        <v>49</v>
      </c>
      <c r="AM78" s="376">
        <v>339505.80461137654</v>
      </c>
      <c r="AN78" s="376">
        <v>362092.08562778076</v>
      </c>
      <c r="AO78" s="376">
        <v>399679.18950115767</v>
      </c>
      <c r="AP78" s="376">
        <v>287335.21373152168</v>
      </c>
      <c r="AQ78" s="368">
        <f t="shared" si="252"/>
        <v>1388612.2934718367</v>
      </c>
      <c r="AR78" s="377">
        <v>339505.80461137654</v>
      </c>
      <c r="AS78" s="376">
        <v>362092.08562778076</v>
      </c>
      <c r="AT78" s="376">
        <v>399679.18950115767</v>
      </c>
      <c r="AU78" s="376">
        <v>287335.21373152168</v>
      </c>
      <c r="AV78" s="370">
        <f t="shared" si="253"/>
        <v>1388612.2934718367</v>
      </c>
      <c r="AW78" s="371">
        <f t="shared" si="254"/>
        <v>2777224.5869436734</v>
      </c>
      <c r="AX78" s="210">
        <v>49</v>
      </c>
      <c r="AY78" s="376">
        <v>6521.4704440832074</v>
      </c>
      <c r="AZ78" s="376">
        <v>7171.0294007627526</v>
      </c>
      <c r="BA78" s="376">
        <v>7782.0019574435491</v>
      </c>
      <c r="BB78" s="376">
        <v>5505.9647519647406</v>
      </c>
      <c r="BC78" s="368">
        <f t="shared" si="255"/>
        <v>26980.46655425425</v>
      </c>
      <c r="BD78" s="377">
        <v>6521.4704440832074</v>
      </c>
      <c r="BE78" s="376">
        <v>7171.0294007627526</v>
      </c>
      <c r="BF78" s="376">
        <v>7782.0019574435491</v>
      </c>
      <c r="BG78" s="376">
        <v>5505.9647519647406</v>
      </c>
      <c r="BH78" s="370">
        <f t="shared" si="256"/>
        <v>26980.46655425425</v>
      </c>
      <c r="BI78" s="371">
        <f t="shared" si="257"/>
        <v>53960.9331085085</v>
      </c>
      <c r="BJ78" s="210">
        <v>49</v>
      </c>
      <c r="BK78" s="376">
        <v>0</v>
      </c>
      <c r="BL78" s="376">
        <v>0</v>
      </c>
      <c r="BM78" s="376">
        <v>0</v>
      </c>
      <c r="BN78" s="376">
        <v>0</v>
      </c>
      <c r="BO78" s="368">
        <f t="shared" si="258"/>
        <v>0</v>
      </c>
      <c r="BP78" s="377">
        <v>0</v>
      </c>
      <c r="BQ78" s="376">
        <v>0</v>
      </c>
      <c r="BR78" s="376">
        <v>0</v>
      </c>
      <c r="BS78" s="376">
        <v>0</v>
      </c>
      <c r="BT78" s="370">
        <f t="shared" si="259"/>
        <v>0</v>
      </c>
      <c r="BU78" s="371">
        <f t="shared" si="260"/>
        <v>0</v>
      </c>
      <c r="BV78" s="210">
        <v>49</v>
      </c>
      <c r="BW78" s="376">
        <v>6472.802754201989</v>
      </c>
      <c r="BX78" s="376">
        <v>6799.0081975031453</v>
      </c>
      <c r="BY78" s="376">
        <v>7214.2758359930413</v>
      </c>
      <c r="BZ78" s="376">
        <v>4949.5108674576659</v>
      </c>
      <c r="CA78" s="368">
        <f t="shared" si="261"/>
        <v>25435.597655155841</v>
      </c>
      <c r="CB78" s="377">
        <v>6472.802754201989</v>
      </c>
      <c r="CC78" s="376">
        <v>6799.0081975031453</v>
      </c>
      <c r="CD78" s="376">
        <v>7214.2758359930413</v>
      </c>
      <c r="CE78" s="376">
        <v>4949.5108674576659</v>
      </c>
      <c r="CF78" s="370">
        <f t="shared" si="262"/>
        <v>25435.597655155841</v>
      </c>
      <c r="CG78" s="371">
        <f t="shared" si="263"/>
        <v>50871.195310311683</v>
      </c>
      <c r="CH78" s="210">
        <v>49</v>
      </c>
      <c r="CI78" s="370">
        <f t="shared" si="264"/>
        <v>564910.21029623761</v>
      </c>
      <c r="CJ78" s="370">
        <f t="shared" si="265"/>
        <v>570116.07983666949</v>
      </c>
      <c r="CK78" s="370">
        <f t="shared" si="266"/>
        <v>607176.16340203234</v>
      </c>
      <c r="CL78" s="370">
        <f t="shared" si="267"/>
        <v>423149.01094665192</v>
      </c>
      <c r="CM78" s="372">
        <f t="shared" si="276"/>
        <v>2165351.4644815912</v>
      </c>
      <c r="CN78" s="370">
        <f t="shared" si="268"/>
        <v>564910.21029623761</v>
      </c>
      <c r="CO78" s="370">
        <f t="shared" si="269"/>
        <v>570116.07983666949</v>
      </c>
      <c r="CP78" s="370">
        <f t="shared" si="270"/>
        <v>607176.16340203234</v>
      </c>
      <c r="CQ78" s="370">
        <f t="shared" si="271"/>
        <v>423149.01094665192</v>
      </c>
      <c r="CR78" s="372">
        <f t="shared" si="277"/>
        <v>2165351.4644815912</v>
      </c>
      <c r="CS78" s="370">
        <f t="shared" si="272"/>
        <v>1129820.4205924752</v>
      </c>
      <c r="CT78" s="370">
        <f t="shared" si="273"/>
        <v>1140232.159673339</v>
      </c>
      <c r="CU78" s="370">
        <f t="shared" si="274"/>
        <v>1214352.3268040647</v>
      </c>
      <c r="CV78" s="370">
        <f t="shared" si="275"/>
        <v>846298.02189330384</v>
      </c>
      <c r="CW78" s="372">
        <f t="shared" si="278"/>
        <v>4330702.9289631825</v>
      </c>
    </row>
    <row r="79" spans="1:135" ht="15.75" customHeight="1">
      <c r="A79" s="79" t="s">
        <v>278</v>
      </c>
      <c r="B79" s="210">
        <v>50</v>
      </c>
      <c r="C79" s="376">
        <v>0</v>
      </c>
      <c r="D79" s="376">
        <v>0</v>
      </c>
      <c r="E79" s="376">
        <v>0</v>
      </c>
      <c r="F79" s="376">
        <v>0</v>
      </c>
      <c r="G79" s="368">
        <f t="shared" si="243"/>
        <v>0</v>
      </c>
      <c r="H79" s="377">
        <v>0</v>
      </c>
      <c r="I79" s="376">
        <v>0</v>
      </c>
      <c r="J79" s="376">
        <v>0</v>
      </c>
      <c r="K79" s="376">
        <v>0</v>
      </c>
      <c r="L79" s="370">
        <f t="shared" si="244"/>
        <v>0</v>
      </c>
      <c r="M79" s="371">
        <f t="shared" si="245"/>
        <v>0</v>
      </c>
      <c r="N79" s="210">
        <v>50</v>
      </c>
      <c r="O79" s="376">
        <v>0</v>
      </c>
      <c r="P79" s="376">
        <v>0</v>
      </c>
      <c r="Q79" s="376">
        <v>0</v>
      </c>
      <c r="R79" s="376">
        <v>0</v>
      </c>
      <c r="S79" s="368">
        <f t="shared" si="246"/>
        <v>0</v>
      </c>
      <c r="T79" s="377">
        <v>0</v>
      </c>
      <c r="U79" s="376">
        <v>0</v>
      </c>
      <c r="V79" s="376">
        <v>0</v>
      </c>
      <c r="W79" s="376">
        <v>0</v>
      </c>
      <c r="X79" s="370">
        <f t="shared" si="247"/>
        <v>0</v>
      </c>
      <c r="Y79" s="371">
        <f t="shared" si="248"/>
        <v>0</v>
      </c>
      <c r="Z79" s="210">
        <v>50</v>
      </c>
      <c r="AA79" s="376">
        <v>0</v>
      </c>
      <c r="AB79" s="376">
        <v>0</v>
      </c>
      <c r="AC79" s="376">
        <v>0</v>
      </c>
      <c r="AD79" s="376">
        <v>0</v>
      </c>
      <c r="AE79" s="368">
        <f t="shared" si="249"/>
        <v>0</v>
      </c>
      <c r="AF79" s="377">
        <v>0</v>
      </c>
      <c r="AG79" s="376">
        <v>0</v>
      </c>
      <c r="AH79" s="376">
        <v>0</v>
      </c>
      <c r="AI79" s="376">
        <v>0</v>
      </c>
      <c r="AJ79" s="370">
        <f t="shared" si="250"/>
        <v>0</v>
      </c>
      <c r="AK79" s="371">
        <f t="shared" si="251"/>
        <v>0</v>
      </c>
      <c r="AL79" s="210">
        <v>50</v>
      </c>
      <c r="AM79" s="376">
        <v>0</v>
      </c>
      <c r="AN79" s="376">
        <v>0</v>
      </c>
      <c r="AO79" s="376">
        <v>0</v>
      </c>
      <c r="AP79" s="376">
        <v>0</v>
      </c>
      <c r="AQ79" s="368">
        <f t="shared" si="252"/>
        <v>0</v>
      </c>
      <c r="AR79" s="377">
        <v>0</v>
      </c>
      <c r="AS79" s="376">
        <v>0</v>
      </c>
      <c r="AT79" s="376">
        <v>0</v>
      </c>
      <c r="AU79" s="376">
        <v>0</v>
      </c>
      <c r="AV79" s="370">
        <f t="shared" si="253"/>
        <v>0</v>
      </c>
      <c r="AW79" s="371">
        <f t="shared" si="254"/>
        <v>0</v>
      </c>
      <c r="AX79" s="210">
        <v>50</v>
      </c>
      <c r="AY79" s="376">
        <v>0</v>
      </c>
      <c r="AZ79" s="376">
        <v>0</v>
      </c>
      <c r="BA79" s="376">
        <v>0</v>
      </c>
      <c r="BB79" s="376">
        <v>0</v>
      </c>
      <c r="BC79" s="368">
        <f t="shared" si="255"/>
        <v>0</v>
      </c>
      <c r="BD79" s="377">
        <v>0</v>
      </c>
      <c r="BE79" s="376">
        <v>0</v>
      </c>
      <c r="BF79" s="376">
        <v>0</v>
      </c>
      <c r="BG79" s="376">
        <v>0</v>
      </c>
      <c r="BH79" s="370">
        <f t="shared" si="256"/>
        <v>0</v>
      </c>
      <c r="BI79" s="371">
        <f t="shared" si="257"/>
        <v>0</v>
      </c>
      <c r="BJ79" s="210">
        <v>50</v>
      </c>
      <c r="BK79" s="376">
        <v>0</v>
      </c>
      <c r="BL79" s="376">
        <v>0</v>
      </c>
      <c r="BM79" s="376">
        <v>0</v>
      </c>
      <c r="BN79" s="376">
        <v>0</v>
      </c>
      <c r="BO79" s="368">
        <f t="shared" si="258"/>
        <v>0</v>
      </c>
      <c r="BP79" s="377">
        <v>0</v>
      </c>
      <c r="BQ79" s="376">
        <v>0</v>
      </c>
      <c r="BR79" s="376">
        <v>0</v>
      </c>
      <c r="BS79" s="376">
        <v>0</v>
      </c>
      <c r="BT79" s="370">
        <f t="shared" si="259"/>
        <v>0</v>
      </c>
      <c r="BU79" s="371">
        <f t="shared" si="260"/>
        <v>0</v>
      </c>
      <c r="BV79" s="210">
        <v>50</v>
      </c>
      <c r="BW79" s="376">
        <v>0</v>
      </c>
      <c r="BX79" s="376">
        <v>0</v>
      </c>
      <c r="BY79" s="376">
        <v>0</v>
      </c>
      <c r="BZ79" s="376">
        <v>0</v>
      </c>
      <c r="CA79" s="368">
        <f t="shared" si="261"/>
        <v>0</v>
      </c>
      <c r="CB79" s="377">
        <v>0</v>
      </c>
      <c r="CC79" s="376">
        <v>0</v>
      </c>
      <c r="CD79" s="376">
        <v>0</v>
      </c>
      <c r="CE79" s="376">
        <v>0</v>
      </c>
      <c r="CF79" s="370">
        <f t="shared" si="262"/>
        <v>0</v>
      </c>
      <c r="CG79" s="371">
        <f t="shared" si="263"/>
        <v>0</v>
      </c>
      <c r="CH79" s="210">
        <v>50</v>
      </c>
      <c r="CI79" s="370">
        <f t="shared" si="264"/>
        <v>0</v>
      </c>
      <c r="CJ79" s="370">
        <f t="shared" si="265"/>
        <v>0</v>
      </c>
      <c r="CK79" s="370">
        <f t="shared" si="266"/>
        <v>0</v>
      </c>
      <c r="CL79" s="370">
        <f t="shared" si="267"/>
        <v>0</v>
      </c>
      <c r="CM79" s="372">
        <f t="shared" si="276"/>
        <v>0</v>
      </c>
      <c r="CN79" s="370">
        <f t="shared" si="268"/>
        <v>0</v>
      </c>
      <c r="CO79" s="370">
        <f t="shared" si="269"/>
        <v>0</v>
      </c>
      <c r="CP79" s="370">
        <f t="shared" si="270"/>
        <v>0</v>
      </c>
      <c r="CQ79" s="370">
        <f t="shared" si="271"/>
        <v>0</v>
      </c>
      <c r="CR79" s="372">
        <f t="shared" si="277"/>
        <v>0</v>
      </c>
      <c r="CS79" s="370">
        <f t="shared" si="272"/>
        <v>0</v>
      </c>
      <c r="CT79" s="370">
        <f t="shared" si="273"/>
        <v>0</v>
      </c>
      <c r="CU79" s="370">
        <f t="shared" si="274"/>
        <v>0</v>
      </c>
      <c r="CV79" s="370">
        <f t="shared" si="275"/>
        <v>0</v>
      </c>
      <c r="CW79" s="372">
        <f t="shared" si="278"/>
        <v>0</v>
      </c>
    </row>
    <row r="80" spans="1:135" ht="15.75" customHeight="1">
      <c r="A80" s="79" t="s">
        <v>280</v>
      </c>
      <c r="B80" s="210">
        <v>51</v>
      </c>
      <c r="C80" s="376">
        <v>1388.6134713462384</v>
      </c>
      <c r="D80" s="376">
        <v>6464.9299930416946</v>
      </c>
      <c r="E80" s="376">
        <v>3142.8880705407691</v>
      </c>
      <c r="F80" s="376">
        <v>5208.3005462105484</v>
      </c>
      <c r="G80" s="368">
        <f t="shared" si="243"/>
        <v>16204.732081139251</v>
      </c>
      <c r="H80" s="377">
        <v>1388.6134713462384</v>
      </c>
      <c r="I80" s="376">
        <v>6464.9299930416946</v>
      </c>
      <c r="J80" s="376">
        <v>3142.8880705407691</v>
      </c>
      <c r="K80" s="376">
        <v>5208.3005462105484</v>
      </c>
      <c r="L80" s="370">
        <f t="shared" si="244"/>
        <v>16204.732081139251</v>
      </c>
      <c r="M80" s="371">
        <f t="shared" si="245"/>
        <v>32409.464162278502</v>
      </c>
      <c r="N80" s="210">
        <v>51</v>
      </c>
      <c r="O80" s="376">
        <v>1629.0611940709853</v>
      </c>
      <c r="P80" s="376">
        <v>8883.1182743623904</v>
      </c>
      <c r="Q80" s="376">
        <v>4648.258989040437</v>
      </c>
      <c r="R80" s="376">
        <v>8167.2783581627373</v>
      </c>
      <c r="S80" s="368">
        <f t="shared" si="246"/>
        <v>23327.716815636551</v>
      </c>
      <c r="T80" s="377">
        <v>1629.0611940709853</v>
      </c>
      <c r="U80" s="376">
        <v>8883.1182743623904</v>
      </c>
      <c r="V80" s="376">
        <v>4648.258989040437</v>
      </c>
      <c r="W80" s="376">
        <v>8167.2783581627373</v>
      </c>
      <c r="X80" s="370">
        <f t="shared" si="247"/>
        <v>23327.716815636551</v>
      </c>
      <c r="Y80" s="371">
        <f t="shared" si="248"/>
        <v>46655.433631273103</v>
      </c>
      <c r="Z80" s="210">
        <v>51</v>
      </c>
      <c r="AA80" s="376">
        <v>226.32559990629176</v>
      </c>
      <c r="AB80" s="376">
        <v>1218.9508863722524</v>
      </c>
      <c r="AC80" s="376">
        <v>674.73745052493166</v>
      </c>
      <c r="AD80" s="376">
        <v>1204.7104598930439</v>
      </c>
      <c r="AE80" s="368">
        <f t="shared" si="249"/>
        <v>3324.7243966965198</v>
      </c>
      <c r="AF80" s="377">
        <v>226.32559990629176</v>
      </c>
      <c r="AG80" s="376">
        <v>1218.9508863722524</v>
      </c>
      <c r="AH80" s="376">
        <v>674.73745052493166</v>
      </c>
      <c r="AI80" s="376">
        <v>1204.7104598930439</v>
      </c>
      <c r="AJ80" s="370">
        <f t="shared" si="250"/>
        <v>3324.7243966965198</v>
      </c>
      <c r="AK80" s="371">
        <f t="shared" si="251"/>
        <v>6649.4487933930395</v>
      </c>
      <c r="AL80" s="210">
        <v>51</v>
      </c>
      <c r="AM80" s="376">
        <v>5185.0488832390529</v>
      </c>
      <c r="AN80" s="376">
        <v>30912.944940470083</v>
      </c>
      <c r="AO80" s="376">
        <v>17577.275967465368</v>
      </c>
      <c r="AP80" s="376">
        <v>33419.644642819942</v>
      </c>
      <c r="AQ80" s="368">
        <f t="shared" si="252"/>
        <v>87094.914433994447</v>
      </c>
      <c r="AR80" s="377">
        <v>5185.0488832390529</v>
      </c>
      <c r="AS80" s="376">
        <v>30912.944940470083</v>
      </c>
      <c r="AT80" s="376">
        <v>17577.275967465368</v>
      </c>
      <c r="AU80" s="376">
        <v>33419.644642819942</v>
      </c>
      <c r="AV80" s="370">
        <f t="shared" si="253"/>
        <v>87094.914433994447</v>
      </c>
      <c r="AW80" s="371">
        <f t="shared" si="254"/>
        <v>174189.82886798889</v>
      </c>
      <c r="AX80" s="210">
        <v>51</v>
      </c>
      <c r="AY80" s="376">
        <v>99.598129351208854</v>
      </c>
      <c r="AZ80" s="376">
        <v>612.21342810609985</v>
      </c>
      <c r="BA80" s="376">
        <v>342.24047580777221</v>
      </c>
      <c r="BB80" s="376">
        <v>640.39274211091117</v>
      </c>
      <c r="BC80" s="368">
        <f t="shared" si="255"/>
        <v>1694.4447753759919</v>
      </c>
      <c r="BD80" s="377">
        <v>99.598129351208854</v>
      </c>
      <c r="BE80" s="376">
        <v>612.21342810609985</v>
      </c>
      <c r="BF80" s="376">
        <v>342.24047580777221</v>
      </c>
      <c r="BG80" s="376">
        <v>640.39274211091117</v>
      </c>
      <c r="BH80" s="370">
        <f t="shared" si="256"/>
        <v>1694.4447753759919</v>
      </c>
      <c r="BI80" s="371">
        <f t="shared" si="257"/>
        <v>3388.8895507519837</v>
      </c>
      <c r="BJ80" s="210">
        <v>51</v>
      </c>
      <c r="BK80" s="376">
        <v>0</v>
      </c>
      <c r="BL80" s="376">
        <v>0</v>
      </c>
      <c r="BM80" s="376">
        <v>0</v>
      </c>
      <c r="BN80" s="376">
        <v>0</v>
      </c>
      <c r="BO80" s="368">
        <f t="shared" si="258"/>
        <v>0</v>
      </c>
      <c r="BP80" s="377">
        <v>0</v>
      </c>
      <c r="BQ80" s="376">
        <v>0</v>
      </c>
      <c r="BR80" s="376">
        <v>0</v>
      </c>
      <c r="BS80" s="376">
        <v>0</v>
      </c>
      <c r="BT80" s="370">
        <f t="shared" si="259"/>
        <v>0</v>
      </c>
      <c r="BU80" s="371">
        <f t="shared" si="260"/>
        <v>0</v>
      </c>
      <c r="BV80" s="210">
        <v>51</v>
      </c>
      <c r="BW80" s="376">
        <v>98.854859729184909</v>
      </c>
      <c r="BX80" s="376">
        <v>580.45280303440597</v>
      </c>
      <c r="BY80" s="376">
        <v>317.2727542630771</v>
      </c>
      <c r="BZ80" s="376">
        <v>575.67219902523391</v>
      </c>
      <c r="CA80" s="368">
        <f t="shared" si="261"/>
        <v>1572.2526160519019</v>
      </c>
      <c r="CB80" s="377">
        <v>98.854859729184909</v>
      </c>
      <c r="CC80" s="376">
        <v>580.45280303440597</v>
      </c>
      <c r="CD80" s="376">
        <v>317.2727542630771</v>
      </c>
      <c r="CE80" s="376">
        <v>575.67219902523391</v>
      </c>
      <c r="CF80" s="370">
        <f t="shared" si="262"/>
        <v>1572.2526160519019</v>
      </c>
      <c r="CG80" s="371">
        <f t="shared" si="263"/>
        <v>3144.5052321038038</v>
      </c>
      <c r="CH80" s="210">
        <v>51</v>
      </c>
      <c r="CI80" s="370">
        <f t="shared" si="264"/>
        <v>8627.5021376429613</v>
      </c>
      <c r="CJ80" s="370">
        <f t="shared" si="265"/>
        <v>48672.61032538693</v>
      </c>
      <c r="CK80" s="370">
        <f t="shared" si="266"/>
        <v>26702.673707642356</v>
      </c>
      <c r="CL80" s="370">
        <f t="shared" si="267"/>
        <v>49215.998948222412</v>
      </c>
      <c r="CM80" s="372">
        <f t="shared" si="276"/>
        <v>133218.78511889465</v>
      </c>
      <c r="CN80" s="370">
        <f t="shared" si="268"/>
        <v>8627.5021376429613</v>
      </c>
      <c r="CO80" s="370">
        <f t="shared" si="269"/>
        <v>48672.61032538693</v>
      </c>
      <c r="CP80" s="370">
        <f t="shared" si="270"/>
        <v>26702.673707642356</v>
      </c>
      <c r="CQ80" s="370">
        <f t="shared" si="271"/>
        <v>49215.998948222412</v>
      </c>
      <c r="CR80" s="372">
        <f t="shared" si="277"/>
        <v>133218.78511889465</v>
      </c>
      <c r="CS80" s="370">
        <f t="shared" si="272"/>
        <v>17255.004275285923</v>
      </c>
      <c r="CT80" s="370">
        <f t="shared" si="273"/>
        <v>97345.220650773859</v>
      </c>
      <c r="CU80" s="370">
        <f t="shared" si="274"/>
        <v>53405.347415284712</v>
      </c>
      <c r="CV80" s="370">
        <f t="shared" si="275"/>
        <v>98431.997896444824</v>
      </c>
      <c r="CW80" s="372">
        <f t="shared" si="278"/>
        <v>266437.5702377893</v>
      </c>
    </row>
    <row r="81" spans="1:135" ht="15.75" customHeight="1">
      <c r="A81" s="79" t="s">
        <v>282</v>
      </c>
      <c r="B81" s="210">
        <v>52</v>
      </c>
      <c r="C81" s="376">
        <v>1233583.0049546747</v>
      </c>
      <c r="D81" s="376">
        <v>866455.59660471149</v>
      </c>
      <c r="E81" s="376">
        <v>655364.39236254233</v>
      </c>
      <c r="F81" s="376">
        <v>788073.48002176022</v>
      </c>
      <c r="G81" s="368">
        <f t="shared" si="243"/>
        <v>3543476.4739436889</v>
      </c>
      <c r="H81" s="377">
        <v>1233583.0049546747</v>
      </c>
      <c r="I81" s="376">
        <v>866455.59660471149</v>
      </c>
      <c r="J81" s="376">
        <v>655364.39236254233</v>
      </c>
      <c r="K81" s="376">
        <v>788073.48002176022</v>
      </c>
      <c r="L81" s="370">
        <f t="shared" si="244"/>
        <v>3543476.4739436889</v>
      </c>
      <c r="M81" s="371">
        <f t="shared" si="245"/>
        <v>7086952.9478873778</v>
      </c>
      <c r="N81" s="210">
        <v>52</v>
      </c>
      <c r="O81" s="376">
        <v>1447186.1641158347</v>
      </c>
      <c r="P81" s="376">
        <v>1190550.7951991893</v>
      </c>
      <c r="Q81" s="376">
        <v>969268.8252089296</v>
      </c>
      <c r="R81" s="376">
        <v>1235799.5512963855</v>
      </c>
      <c r="S81" s="368">
        <f t="shared" si="246"/>
        <v>4842805.3358203396</v>
      </c>
      <c r="T81" s="377">
        <v>1447186.1641158347</v>
      </c>
      <c r="U81" s="376">
        <v>1190550.7951991893</v>
      </c>
      <c r="V81" s="376">
        <v>969268.8252089296</v>
      </c>
      <c r="W81" s="376">
        <v>1235799.5512963855</v>
      </c>
      <c r="X81" s="370">
        <f t="shared" si="247"/>
        <v>4842805.3358203396</v>
      </c>
      <c r="Y81" s="371">
        <f t="shared" si="248"/>
        <v>9685610.6716406792</v>
      </c>
      <c r="Z81" s="210">
        <v>52</v>
      </c>
      <c r="AA81" s="376">
        <v>201057.68768028822</v>
      </c>
      <c r="AB81" s="376">
        <v>163368.63950890122</v>
      </c>
      <c r="AC81" s="376">
        <v>140698.26520784674</v>
      </c>
      <c r="AD81" s="376">
        <v>182286.01750666832</v>
      </c>
      <c r="AE81" s="368">
        <f t="shared" si="249"/>
        <v>687410.60990370449</v>
      </c>
      <c r="AF81" s="377">
        <v>201057.68768028822</v>
      </c>
      <c r="AG81" s="376">
        <v>163368.63950890122</v>
      </c>
      <c r="AH81" s="376">
        <v>140698.26520784674</v>
      </c>
      <c r="AI81" s="376">
        <v>182286.01750666832</v>
      </c>
      <c r="AJ81" s="370">
        <f t="shared" si="250"/>
        <v>687410.60990370449</v>
      </c>
      <c r="AK81" s="371">
        <f t="shared" si="251"/>
        <v>1374821.219807409</v>
      </c>
      <c r="AL81" s="210">
        <v>52</v>
      </c>
      <c r="AM81" s="376">
        <v>4606168.8973979987</v>
      </c>
      <c r="AN81" s="376">
        <v>4143075.6682643718</v>
      </c>
      <c r="AO81" s="376">
        <v>3665265.9990607291</v>
      </c>
      <c r="AP81" s="376">
        <v>5056761.8786746161</v>
      </c>
      <c r="AQ81" s="368">
        <f t="shared" si="252"/>
        <v>17471272.443397716</v>
      </c>
      <c r="AR81" s="377">
        <v>4606168.8973979987</v>
      </c>
      <c r="AS81" s="376">
        <v>4143075.6682643718</v>
      </c>
      <c r="AT81" s="376">
        <v>3665265.9990607291</v>
      </c>
      <c r="AU81" s="376">
        <v>5056761.8786746161</v>
      </c>
      <c r="AV81" s="370">
        <f t="shared" si="253"/>
        <v>17471272.443397716</v>
      </c>
      <c r="AW81" s="371">
        <f t="shared" si="254"/>
        <v>34942544.886795431</v>
      </c>
      <c r="AX81" s="210">
        <v>52</v>
      </c>
      <c r="AY81" s="376">
        <v>88478.588338780362</v>
      </c>
      <c r="AZ81" s="376">
        <v>82051.275368801231</v>
      </c>
      <c r="BA81" s="376">
        <v>71365.004554882544</v>
      </c>
      <c r="BB81" s="376">
        <v>96898.505064807658</v>
      </c>
      <c r="BC81" s="368">
        <f t="shared" si="255"/>
        <v>338793.37332727178</v>
      </c>
      <c r="BD81" s="377">
        <v>88478.588338780362</v>
      </c>
      <c r="BE81" s="376">
        <v>82051.275368801231</v>
      </c>
      <c r="BF81" s="376">
        <v>71365.004554882544</v>
      </c>
      <c r="BG81" s="376">
        <v>96898.505064807658</v>
      </c>
      <c r="BH81" s="370">
        <f t="shared" si="256"/>
        <v>338793.37332727178</v>
      </c>
      <c r="BI81" s="371">
        <f t="shared" si="257"/>
        <v>677586.74665454356</v>
      </c>
      <c r="BJ81" s="210">
        <v>52</v>
      </c>
      <c r="BK81" s="376">
        <v>0</v>
      </c>
      <c r="BL81" s="376">
        <v>0</v>
      </c>
      <c r="BM81" s="376">
        <v>0</v>
      </c>
      <c r="BN81" s="376">
        <v>0</v>
      </c>
      <c r="BO81" s="368">
        <f t="shared" si="258"/>
        <v>0</v>
      </c>
      <c r="BP81" s="377">
        <v>0</v>
      </c>
      <c r="BQ81" s="376">
        <v>0</v>
      </c>
      <c r="BR81" s="376">
        <v>0</v>
      </c>
      <c r="BS81" s="376">
        <v>0</v>
      </c>
      <c r="BT81" s="370">
        <f t="shared" si="259"/>
        <v>0</v>
      </c>
      <c r="BU81" s="371">
        <f t="shared" si="260"/>
        <v>0</v>
      </c>
      <c r="BV81" s="210">
        <v>52</v>
      </c>
      <c r="BW81" s="376">
        <v>87818.300366102892</v>
      </c>
      <c r="BX81" s="376">
        <v>77794.590242333914</v>
      </c>
      <c r="BY81" s="376">
        <v>66158.660806216736</v>
      </c>
      <c r="BZ81" s="376">
        <v>87105.571042300493</v>
      </c>
      <c r="CA81" s="368">
        <f t="shared" si="261"/>
        <v>318877.12245695404</v>
      </c>
      <c r="CB81" s="377">
        <v>87818.300366102892</v>
      </c>
      <c r="CC81" s="376">
        <v>77794.590242333914</v>
      </c>
      <c r="CD81" s="376">
        <v>66158.660806216736</v>
      </c>
      <c r="CE81" s="376">
        <v>87105.571042300493</v>
      </c>
      <c r="CF81" s="370">
        <f t="shared" si="262"/>
        <v>318877.12245695404</v>
      </c>
      <c r="CG81" s="371">
        <f t="shared" si="263"/>
        <v>637754.24491390807</v>
      </c>
      <c r="CH81" s="210">
        <v>52</v>
      </c>
      <c r="CI81" s="370">
        <f t="shared" si="264"/>
        <v>7664292.6428536791</v>
      </c>
      <c r="CJ81" s="370">
        <f t="shared" si="265"/>
        <v>6523296.5651883082</v>
      </c>
      <c r="CK81" s="370">
        <f t="shared" si="266"/>
        <v>5568121.1472011469</v>
      </c>
      <c r="CL81" s="370">
        <f t="shared" si="267"/>
        <v>7446925.0036065383</v>
      </c>
      <c r="CM81" s="372">
        <f t="shared" si="276"/>
        <v>27202635.358849674</v>
      </c>
      <c r="CN81" s="370">
        <f t="shared" si="268"/>
        <v>7664292.6428536791</v>
      </c>
      <c r="CO81" s="370">
        <f t="shared" si="269"/>
        <v>6523296.5651883082</v>
      </c>
      <c r="CP81" s="370">
        <f t="shared" si="270"/>
        <v>5568121.1472011469</v>
      </c>
      <c r="CQ81" s="370">
        <f t="shared" si="271"/>
        <v>7446925.0036065383</v>
      </c>
      <c r="CR81" s="372">
        <f t="shared" si="277"/>
        <v>27202635.358849674</v>
      </c>
      <c r="CS81" s="370">
        <f t="shared" si="272"/>
        <v>15328585.285707358</v>
      </c>
      <c r="CT81" s="370">
        <f t="shared" si="273"/>
        <v>13046593.130376616</v>
      </c>
      <c r="CU81" s="370">
        <f t="shared" si="274"/>
        <v>11136242.294402294</v>
      </c>
      <c r="CV81" s="370">
        <f t="shared" si="275"/>
        <v>14893850.007213077</v>
      </c>
      <c r="CW81" s="372">
        <f t="shared" si="278"/>
        <v>54405270.717699349</v>
      </c>
    </row>
    <row r="82" spans="1:135" ht="15.75" customHeight="1">
      <c r="A82" s="79" t="s">
        <v>284</v>
      </c>
      <c r="B82" s="210">
        <v>53</v>
      </c>
      <c r="C82" s="376">
        <v>14692.689404348179</v>
      </c>
      <c r="D82" s="376">
        <v>9780.6686878154396</v>
      </c>
      <c r="E82" s="376">
        <v>10813.736733142634</v>
      </c>
      <c r="F82" s="376">
        <v>6193.7318142416143</v>
      </c>
      <c r="G82" s="368">
        <f t="shared" si="243"/>
        <v>41480.826639547864</v>
      </c>
      <c r="H82" s="377">
        <v>14692.689404348179</v>
      </c>
      <c r="I82" s="376">
        <v>9780.6686878154396</v>
      </c>
      <c r="J82" s="376">
        <v>10813.736733142634</v>
      </c>
      <c r="K82" s="376">
        <v>6193.7318142416143</v>
      </c>
      <c r="L82" s="370">
        <f t="shared" si="244"/>
        <v>41480.826639547864</v>
      </c>
      <c r="M82" s="371">
        <f t="shared" si="245"/>
        <v>82961.653279095728</v>
      </c>
      <c r="N82" s="210">
        <v>53</v>
      </c>
      <c r="O82" s="376">
        <v>17236.826978177505</v>
      </c>
      <c r="P82" s="376">
        <v>13439.099394692703</v>
      </c>
      <c r="Q82" s="376">
        <v>15993.267290075126</v>
      </c>
      <c r="R82" s="376">
        <v>9712.5600479267341</v>
      </c>
      <c r="S82" s="368">
        <f t="shared" si="246"/>
        <v>56381.753710872072</v>
      </c>
      <c r="T82" s="377">
        <v>17236.826978177505</v>
      </c>
      <c r="U82" s="376">
        <v>13439.099394692703</v>
      </c>
      <c r="V82" s="376">
        <v>15993.267290075126</v>
      </c>
      <c r="W82" s="376">
        <v>9712.5600479267341</v>
      </c>
      <c r="X82" s="370">
        <f t="shared" si="247"/>
        <v>56381.753710872072</v>
      </c>
      <c r="Y82" s="371">
        <f t="shared" si="248"/>
        <v>112763.50742174414</v>
      </c>
      <c r="Z82" s="210">
        <v>53</v>
      </c>
      <c r="AA82" s="376">
        <v>2394.7137286894258</v>
      </c>
      <c r="AB82" s="376">
        <v>1844.127435124273</v>
      </c>
      <c r="AC82" s="376">
        <v>2321.5695214729781</v>
      </c>
      <c r="AD82" s="376">
        <v>1432.6464911511559</v>
      </c>
      <c r="AE82" s="368">
        <f t="shared" si="249"/>
        <v>7993.0571764378328</v>
      </c>
      <c r="AF82" s="377">
        <v>2394.7137286894258</v>
      </c>
      <c r="AG82" s="376">
        <v>1844.127435124273</v>
      </c>
      <c r="AH82" s="376">
        <v>2321.5695214729781</v>
      </c>
      <c r="AI82" s="376">
        <v>1432.6464911511559</v>
      </c>
      <c r="AJ82" s="370">
        <f t="shared" si="250"/>
        <v>7993.0571764378328</v>
      </c>
      <c r="AK82" s="371">
        <f t="shared" si="251"/>
        <v>15986.114352875666</v>
      </c>
      <c r="AL82" s="210">
        <v>53</v>
      </c>
      <c r="AM82" s="376">
        <v>54862.144405049054</v>
      </c>
      <c r="AN82" s="376">
        <v>46767.601962100387</v>
      </c>
      <c r="AO82" s="376">
        <v>60478.143201981984</v>
      </c>
      <c r="AP82" s="376">
        <v>39742.774904855767</v>
      </c>
      <c r="AQ82" s="368">
        <f t="shared" si="252"/>
        <v>201850.66447398718</v>
      </c>
      <c r="AR82" s="377">
        <v>54862.144405049054</v>
      </c>
      <c r="AS82" s="376">
        <v>46767.601962100387</v>
      </c>
      <c r="AT82" s="376">
        <v>60478.143201981984</v>
      </c>
      <c r="AU82" s="376">
        <v>39742.774904855767</v>
      </c>
      <c r="AV82" s="370">
        <f t="shared" si="253"/>
        <v>201850.66447398718</v>
      </c>
      <c r="AW82" s="371">
        <f t="shared" si="254"/>
        <v>403701.32894797437</v>
      </c>
      <c r="AX82" s="210">
        <v>53</v>
      </c>
      <c r="AY82" s="376">
        <v>1053.8313288813895</v>
      </c>
      <c r="AZ82" s="376">
        <v>926.20596247481467</v>
      </c>
      <c r="BA82" s="376">
        <v>1177.5469955485682</v>
      </c>
      <c r="BB82" s="376">
        <v>761.55760698327231</v>
      </c>
      <c r="BC82" s="368">
        <f t="shared" si="255"/>
        <v>3919.1418938880447</v>
      </c>
      <c r="BD82" s="377">
        <v>1053.8313288813895</v>
      </c>
      <c r="BE82" s="376">
        <v>926.20596247481467</v>
      </c>
      <c r="BF82" s="376">
        <v>1177.5469955485682</v>
      </c>
      <c r="BG82" s="376">
        <v>761.55760698327231</v>
      </c>
      <c r="BH82" s="370">
        <f t="shared" si="256"/>
        <v>3919.1418938880447</v>
      </c>
      <c r="BI82" s="371">
        <f t="shared" si="257"/>
        <v>7838.2837877760894</v>
      </c>
      <c r="BJ82" s="210">
        <v>53</v>
      </c>
      <c r="BK82" s="376">
        <v>0</v>
      </c>
      <c r="BL82" s="376">
        <v>0</v>
      </c>
      <c r="BM82" s="376">
        <v>0</v>
      </c>
      <c r="BN82" s="376">
        <v>0</v>
      </c>
      <c r="BO82" s="368">
        <f t="shared" si="258"/>
        <v>0</v>
      </c>
      <c r="BP82" s="377">
        <v>0</v>
      </c>
      <c r="BQ82" s="376">
        <v>0</v>
      </c>
      <c r="BR82" s="376">
        <v>0</v>
      </c>
      <c r="BS82" s="376">
        <v>0</v>
      </c>
      <c r="BT82" s="370">
        <f t="shared" si="259"/>
        <v>0</v>
      </c>
      <c r="BU82" s="371">
        <f t="shared" si="260"/>
        <v>0</v>
      </c>
      <c r="BV82" s="210">
        <v>53</v>
      </c>
      <c r="BW82" s="376">
        <v>1045.9669159792895</v>
      </c>
      <c r="BX82" s="376">
        <v>878.15592148774908</v>
      </c>
      <c r="BY82" s="376">
        <v>1091.6405421366619</v>
      </c>
      <c r="BZ82" s="376">
        <v>684.59167861794162</v>
      </c>
      <c r="CA82" s="368">
        <f t="shared" si="261"/>
        <v>3700.3550582216421</v>
      </c>
      <c r="CB82" s="377">
        <v>1045.9669159792895</v>
      </c>
      <c r="CC82" s="376">
        <v>878.15592148774908</v>
      </c>
      <c r="CD82" s="376">
        <v>1091.6405421366619</v>
      </c>
      <c r="CE82" s="376">
        <v>684.59167861794162</v>
      </c>
      <c r="CF82" s="370">
        <f t="shared" si="262"/>
        <v>3700.3550582216421</v>
      </c>
      <c r="CG82" s="371">
        <f t="shared" si="263"/>
        <v>7400.7101164432843</v>
      </c>
      <c r="CH82" s="210">
        <v>53</v>
      </c>
      <c r="CI82" s="370">
        <f t="shared" si="264"/>
        <v>91286.172761124835</v>
      </c>
      <c r="CJ82" s="370">
        <f t="shared" si="265"/>
        <v>73635.859363695374</v>
      </c>
      <c r="CK82" s="370">
        <f t="shared" si="266"/>
        <v>91875.904284357966</v>
      </c>
      <c r="CL82" s="370">
        <f t="shared" si="267"/>
        <v>58527.862543776493</v>
      </c>
      <c r="CM82" s="372">
        <f t="shared" si="276"/>
        <v>315325.7989529547</v>
      </c>
      <c r="CN82" s="370">
        <f t="shared" si="268"/>
        <v>91286.172761124835</v>
      </c>
      <c r="CO82" s="370">
        <f t="shared" si="269"/>
        <v>73635.859363695374</v>
      </c>
      <c r="CP82" s="370">
        <f t="shared" si="270"/>
        <v>91875.904284357966</v>
      </c>
      <c r="CQ82" s="370">
        <f t="shared" si="271"/>
        <v>58527.862543776493</v>
      </c>
      <c r="CR82" s="372">
        <f t="shared" si="277"/>
        <v>315325.7989529547</v>
      </c>
      <c r="CS82" s="370">
        <f t="shared" si="272"/>
        <v>182572.34552224967</v>
      </c>
      <c r="CT82" s="370">
        <f t="shared" si="273"/>
        <v>147271.71872739075</v>
      </c>
      <c r="CU82" s="370">
        <f t="shared" si="274"/>
        <v>183751.80856871593</v>
      </c>
      <c r="CV82" s="370">
        <f t="shared" si="275"/>
        <v>117055.72508755299</v>
      </c>
      <c r="CW82" s="372">
        <f t="shared" si="278"/>
        <v>630651.59790590941</v>
      </c>
    </row>
    <row r="83" spans="1:135" ht="15.75" customHeight="1">
      <c r="A83" s="79" t="s">
        <v>286</v>
      </c>
      <c r="B83" s="210">
        <v>54</v>
      </c>
      <c r="C83" s="376">
        <v>0</v>
      </c>
      <c r="D83" s="376">
        <v>0</v>
      </c>
      <c r="E83" s="376">
        <v>0</v>
      </c>
      <c r="F83" s="376">
        <v>0</v>
      </c>
      <c r="G83" s="368">
        <f t="shared" si="243"/>
        <v>0</v>
      </c>
      <c r="H83" s="377">
        <v>0</v>
      </c>
      <c r="I83" s="376">
        <v>0</v>
      </c>
      <c r="J83" s="376">
        <v>0</v>
      </c>
      <c r="K83" s="376">
        <v>0</v>
      </c>
      <c r="L83" s="370">
        <f t="shared" si="244"/>
        <v>0</v>
      </c>
      <c r="M83" s="371">
        <f t="shared" si="245"/>
        <v>0</v>
      </c>
      <c r="N83" s="210">
        <v>54</v>
      </c>
      <c r="O83" s="376">
        <v>0</v>
      </c>
      <c r="P83" s="376">
        <v>0</v>
      </c>
      <c r="Q83" s="376">
        <v>0</v>
      </c>
      <c r="R83" s="376">
        <v>0</v>
      </c>
      <c r="S83" s="368">
        <f t="shared" si="246"/>
        <v>0</v>
      </c>
      <c r="T83" s="377">
        <v>0</v>
      </c>
      <c r="U83" s="376">
        <v>0</v>
      </c>
      <c r="V83" s="376">
        <v>0</v>
      </c>
      <c r="W83" s="376">
        <v>0</v>
      </c>
      <c r="X83" s="370">
        <f t="shared" si="247"/>
        <v>0</v>
      </c>
      <c r="Y83" s="371">
        <f t="shared" si="248"/>
        <v>0</v>
      </c>
      <c r="Z83" s="210">
        <v>54</v>
      </c>
      <c r="AA83" s="376">
        <v>0</v>
      </c>
      <c r="AB83" s="376">
        <v>0</v>
      </c>
      <c r="AC83" s="376">
        <v>0</v>
      </c>
      <c r="AD83" s="376">
        <v>0</v>
      </c>
      <c r="AE83" s="368">
        <f t="shared" si="249"/>
        <v>0</v>
      </c>
      <c r="AF83" s="377">
        <v>0</v>
      </c>
      <c r="AG83" s="376">
        <v>0</v>
      </c>
      <c r="AH83" s="376">
        <v>0</v>
      </c>
      <c r="AI83" s="376">
        <v>0</v>
      </c>
      <c r="AJ83" s="370">
        <f t="shared" si="250"/>
        <v>0</v>
      </c>
      <c r="AK83" s="371">
        <f t="shared" si="251"/>
        <v>0</v>
      </c>
      <c r="AL83" s="210">
        <v>54</v>
      </c>
      <c r="AM83" s="376">
        <v>0</v>
      </c>
      <c r="AN83" s="376">
        <v>0</v>
      </c>
      <c r="AO83" s="376">
        <v>0</v>
      </c>
      <c r="AP83" s="376">
        <v>0</v>
      </c>
      <c r="AQ83" s="368">
        <f t="shared" si="252"/>
        <v>0</v>
      </c>
      <c r="AR83" s="377">
        <v>0</v>
      </c>
      <c r="AS83" s="376">
        <v>0</v>
      </c>
      <c r="AT83" s="376">
        <v>0</v>
      </c>
      <c r="AU83" s="376">
        <v>0</v>
      </c>
      <c r="AV83" s="370">
        <f t="shared" si="253"/>
        <v>0</v>
      </c>
      <c r="AW83" s="371">
        <f t="shared" si="254"/>
        <v>0</v>
      </c>
      <c r="AX83" s="210">
        <v>54</v>
      </c>
      <c r="AY83" s="376">
        <v>0</v>
      </c>
      <c r="AZ83" s="376">
        <v>0</v>
      </c>
      <c r="BA83" s="376">
        <v>0</v>
      </c>
      <c r="BB83" s="376">
        <v>0</v>
      </c>
      <c r="BC83" s="368">
        <f t="shared" si="255"/>
        <v>0</v>
      </c>
      <c r="BD83" s="377">
        <v>0</v>
      </c>
      <c r="BE83" s="376">
        <v>0</v>
      </c>
      <c r="BF83" s="376">
        <v>0</v>
      </c>
      <c r="BG83" s="376">
        <v>0</v>
      </c>
      <c r="BH83" s="370">
        <f t="shared" si="256"/>
        <v>0</v>
      </c>
      <c r="BI83" s="371">
        <f t="shared" si="257"/>
        <v>0</v>
      </c>
      <c r="BJ83" s="210">
        <v>54</v>
      </c>
      <c r="BK83" s="376">
        <v>0</v>
      </c>
      <c r="BL83" s="376">
        <v>0</v>
      </c>
      <c r="BM83" s="376">
        <v>0</v>
      </c>
      <c r="BN83" s="376">
        <v>0</v>
      </c>
      <c r="BO83" s="368">
        <f t="shared" si="258"/>
        <v>0</v>
      </c>
      <c r="BP83" s="377">
        <v>0</v>
      </c>
      <c r="BQ83" s="376">
        <v>0</v>
      </c>
      <c r="BR83" s="376">
        <v>0</v>
      </c>
      <c r="BS83" s="376">
        <v>0</v>
      </c>
      <c r="BT83" s="370">
        <f t="shared" si="259"/>
        <v>0</v>
      </c>
      <c r="BU83" s="371">
        <f t="shared" si="260"/>
        <v>0</v>
      </c>
      <c r="BV83" s="210">
        <v>54</v>
      </c>
      <c r="BW83" s="376">
        <v>0</v>
      </c>
      <c r="BX83" s="376">
        <v>0</v>
      </c>
      <c r="BY83" s="376">
        <v>0</v>
      </c>
      <c r="BZ83" s="376">
        <v>0</v>
      </c>
      <c r="CA83" s="368">
        <f t="shared" si="261"/>
        <v>0</v>
      </c>
      <c r="CB83" s="377">
        <v>0</v>
      </c>
      <c r="CC83" s="376">
        <v>0</v>
      </c>
      <c r="CD83" s="376">
        <v>0</v>
      </c>
      <c r="CE83" s="376">
        <v>0</v>
      </c>
      <c r="CF83" s="370">
        <f t="shared" si="262"/>
        <v>0</v>
      </c>
      <c r="CG83" s="371">
        <f t="shared" si="263"/>
        <v>0</v>
      </c>
      <c r="CH83" s="210">
        <v>54</v>
      </c>
      <c r="CI83" s="370">
        <f t="shared" si="264"/>
        <v>0</v>
      </c>
      <c r="CJ83" s="370">
        <f t="shared" si="265"/>
        <v>0</v>
      </c>
      <c r="CK83" s="370">
        <f t="shared" si="266"/>
        <v>0</v>
      </c>
      <c r="CL83" s="370">
        <f t="shared" si="267"/>
        <v>0</v>
      </c>
      <c r="CM83" s="372">
        <f t="shared" si="276"/>
        <v>0</v>
      </c>
      <c r="CN83" s="370">
        <f t="shared" si="268"/>
        <v>0</v>
      </c>
      <c r="CO83" s="370">
        <f t="shared" si="269"/>
        <v>0</v>
      </c>
      <c r="CP83" s="370">
        <f t="shared" si="270"/>
        <v>0</v>
      </c>
      <c r="CQ83" s="370">
        <f t="shared" si="271"/>
        <v>0</v>
      </c>
      <c r="CR83" s="372">
        <f t="shared" si="277"/>
        <v>0</v>
      </c>
      <c r="CS83" s="370">
        <f t="shared" si="272"/>
        <v>0</v>
      </c>
      <c r="CT83" s="370">
        <f t="shared" si="273"/>
        <v>0</v>
      </c>
      <c r="CU83" s="370">
        <f t="shared" si="274"/>
        <v>0</v>
      </c>
      <c r="CV83" s="370">
        <f t="shared" si="275"/>
        <v>0</v>
      </c>
      <c r="CW83" s="372">
        <f t="shared" si="278"/>
        <v>0</v>
      </c>
    </row>
    <row r="84" spans="1:135" ht="15.75" customHeight="1">
      <c r="A84" s="79" t="s">
        <v>288</v>
      </c>
      <c r="B84" s="210">
        <v>55</v>
      </c>
      <c r="C84" s="376">
        <v>217213.09908618056</v>
      </c>
      <c r="D84" s="376">
        <v>142412.63000997523</v>
      </c>
      <c r="E84" s="376">
        <v>121929.6910163243</v>
      </c>
      <c r="F84" s="376">
        <v>127191.68321350888</v>
      </c>
      <c r="G84" s="368">
        <f t="shared" si="243"/>
        <v>608747.10332598898</v>
      </c>
      <c r="H84" s="377">
        <v>217213.09908618056</v>
      </c>
      <c r="I84" s="376">
        <v>142412.63000997523</v>
      </c>
      <c r="J84" s="376">
        <v>121929.6910163243</v>
      </c>
      <c r="K84" s="376">
        <v>127191.68321350888</v>
      </c>
      <c r="L84" s="370">
        <f t="shared" si="244"/>
        <v>608747.10332598898</v>
      </c>
      <c r="M84" s="371">
        <f t="shared" si="245"/>
        <v>1217494.206651978</v>
      </c>
      <c r="N84" s="210">
        <v>55</v>
      </c>
      <c r="O84" s="376">
        <v>254825.00196554861</v>
      </c>
      <c r="P84" s="376">
        <v>195681.66051345231</v>
      </c>
      <c r="Q84" s="376">
        <v>180331.20161356393</v>
      </c>
      <c r="R84" s="376">
        <v>199452.75285693686</v>
      </c>
      <c r="S84" s="368">
        <f t="shared" si="246"/>
        <v>830290.6169495018</v>
      </c>
      <c r="T84" s="377">
        <v>254825.00196554861</v>
      </c>
      <c r="U84" s="376">
        <v>195681.66051345231</v>
      </c>
      <c r="V84" s="376">
        <v>180331.20161356393</v>
      </c>
      <c r="W84" s="376">
        <v>199452.75285693686</v>
      </c>
      <c r="X84" s="370">
        <f t="shared" si="247"/>
        <v>830290.6169495018</v>
      </c>
      <c r="Y84" s="371">
        <f t="shared" si="248"/>
        <v>1660581.2338990036</v>
      </c>
      <c r="Z84" s="210">
        <v>55</v>
      </c>
      <c r="AA84" s="376">
        <v>35402.857578879688</v>
      </c>
      <c r="AB84" s="376">
        <v>26851.64445216033</v>
      </c>
      <c r="AC84" s="376">
        <v>26176.728859927789</v>
      </c>
      <c r="AD84" s="376">
        <v>29420.182230113998</v>
      </c>
      <c r="AE84" s="368">
        <f t="shared" si="249"/>
        <v>117851.4131210818</v>
      </c>
      <c r="AF84" s="377">
        <v>35402.857578879688</v>
      </c>
      <c r="AG84" s="376">
        <v>26851.64445216033</v>
      </c>
      <c r="AH84" s="376">
        <v>26176.728859927789</v>
      </c>
      <c r="AI84" s="376">
        <v>29420.182230113998</v>
      </c>
      <c r="AJ84" s="370">
        <f t="shared" si="250"/>
        <v>117851.4131210818</v>
      </c>
      <c r="AK84" s="371">
        <f t="shared" si="251"/>
        <v>235702.8262421636</v>
      </c>
      <c r="AL84" s="210">
        <v>55</v>
      </c>
      <c r="AM84" s="376">
        <v>811068.42190563132</v>
      </c>
      <c r="AN84" s="376">
        <v>680965.42345613427</v>
      </c>
      <c r="AO84" s="376">
        <v>681917.96192505036</v>
      </c>
      <c r="AP84" s="376">
        <v>816139.70177091938</v>
      </c>
      <c r="AQ84" s="368">
        <f t="shared" si="252"/>
        <v>2990091.5090577351</v>
      </c>
      <c r="AR84" s="377">
        <v>811068.42190563132</v>
      </c>
      <c r="AS84" s="376">
        <v>680965.42345613427</v>
      </c>
      <c r="AT84" s="376">
        <v>681917.96192505036</v>
      </c>
      <c r="AU84" s="376">
        <v>816139.70177091938</v>
      </c>
      <c r="AV84" s="370">
        <f t="shared" si="253"/>
        <v>2990091.5090577351</v>
      </c>
      <c r="AW84" s="371">
        <f t="shared" si="254"/>
        <v>5980183.0181154702</v>
      </c>
      <c r="AX84" s="210">
        <v>55</v>
      </c>
      <c r="AY84" s="376">
        <v>15579.582645549683</v>
      </c>
      <c r="AZ84" s="376">
        <v>13486.135892863991</v>
      </c>
      <c r="BA84" s="376">
        <v>13277.366082382146</v>
      </c>
      <c r="BB84" s="376">
        <v>15639.003560588404</v>
      </c>
      <c r="BC84" s="368">
        <f t="shared" si="255"/>
        <v>57982.088181384228</v>
      </c>
      <c r="BD84" s="377">
        <v>15579.582645549683</v>
      </c>
      <c r="BE84" s="376">
        <v>13486.135892863991</v>
      </c>
      <c r="BF84" s="376">
        <v>13277.366082382146</v>
      </c>
      <c r="BG84" s="376">
        <v>15639.003560588404</v>
      </c>
      <c r="BH84" s="370">
        <f t="shared" si="256"/>
        <v>57982.088181384228</v>
      </c>
      <c r="BI84" s="371">
        <f t="shared" si="257"/>
        <v>115964.17636276846</v>
      </c>
      <c r="BJ84" s="210">
        <v>55</v>
      </c>
      <c r="BK84" s="376">
        <v>0</v>
      </c>
      <c r="BL84" s="376">
        <v>0</v>
      </c>
      <c r="BM84" s="376">
        <v>0</v>
      </c>
      <c r="BN84" s="376">
        <v>0</v>
      </c>
      <c r="BO84" s="368">
        <f t="shared" si="258"/>
        <v>0</v>
      </c>
      <c r="BP84" s="377">
        <v>0</v>
      </c>
      <c r="BQ84" s="376">
        <v>0</v>
      </c>
      <c r="BR84" s="376">
        <v>0</v>
      </c>
      <c r="BS84" s="376">
        <v>0</v>
      </c>
      <c r="BT84" s="370">
        <f t="shared" si="259"/>
        <v>0</v>
      </c>
      <c r="BU84" s="371">
        <f t="shared" si="260"/>
        <v>0</v>
      </c>
      <c r="BV84" s="210">
        <v>55</v>
      </c>
      <c r="BW84" s="376">
        <v>15463.317103418714</v>
      </c>
      <c r="BX84" s="376">
        <v>12786.497358171584</v>
      </c>
      <c r="BY84" s="376">
        <v>12308.73261373861</v>
      </c>
      <c r="BZ84" s="376">
        <v>14058.46596669915</v>
      </c>
      <c r="CA84" s="368">
        <f t="shared" si="261"/>
        <v>54617.013042028062</v>
      </c>
      <c r="CB84" s="377">
        <v>15463.317103418714</v>
      </c>
      <c r="CC84" s="376">
        <v>12786.497358171584</v>
      </c>
      <c r="CD84" s="376">
        <v>12308.73261373861</v>
      </c>
      <c r="CE84" s="376">
        <v>14058.46596669915</v>
      </c>
      <c r="CF84" s="370">
        <f t="shared" si="262"/>
        <v>54617.013042028062</v>
      </c>
      <c r="CG84" s="371">
        <f t="shared" si="263"/>
        <v>109234.02608405612</v>
      </c>
      <c r="CH84" s="210">
        <v>55</v>
      </c>
      <c r="CI84" s="370">
        <f t="shared" si="264"/>
        <v>1349552.2802852085</v>
      </c>
      <c r="CJ84" s="370">
        <f t="shared" si="265"/>
        <v>1072183.9916827576</v>
      </c>
      <c r="CK84" s="370">
        <f t="shared" si="266"/>
        <v>1035941.6821109871</v>
      </c>
      <c r="CL84" s="370">
        <f t="shared" si="267"/>
        <v>1201901.7895987667</v>
      </c>
      <c r="CM84" s="372">
        <f t="shared" si="276"/>
        <v>4659579.7436777204</v>
      </c>
      <c r="CN84" s="370">
        <f t="shared" si="268"/>
        <v>1349552.2802852085</v>
      </c>
      <c r="CO84" s="370">
        <f t="shared" si="269"/>
        <v>1072183.9916827576</v>
      </c>
      <c r="CP84" s="370">
        <f t="shared" si="270"/>
        <v>1035941.6821109871</v>
      </c>
      <c r="CQ84" s="370">
        <f t="shared" si="271"/>
        <v>1201901.7895987667</v>
      </c>
      <c r="CR84" s="372">
        <f t="shared" si="277"/>
        <v>4659579.7436777204</v>
      </c>
      <c r="CS84" s="370">
        <f t="shared" si="272"/>
        <v>2699104.560570417</v>
      </c>
      <c r="CT84" s="370">
        <f t="shared" si="273"/>
        <v>2144367.9833655152</v>
      </c>
      <c r="CU84" s="370">
        <f t="shared" si="274"/>
        <v>2071883.3642219743</v>
      </c>
      <c r="CV84" s="370">
        <f t="shared" si="275"/>
        <v>2403803.5791975334</v>
      </c>
      <c r="CW84" s="372">
        <f t="shared" si="278"/>
        <v>9319159.4873554409</v>
      </c>
    </row>
    <row r="85" spans="1:135" ht="15.75" customHeight="1">
      <c r="A85" s="79" t="s">
        <v>290</v>
      </c>
      <c r="B85" s="210">
        <v>56</v>
      </c>
      <c r="C85" s="376">
        <v>9355.1658385491482</v>
      </c>
      <c r="D85" s="376">
        <v>10775.077600743391</v>
      </c>
      <c r="E85" s="376">
        <v>8213.2686046918971</v>
      </c>
      <c r="F85" s="376">
        <v>4215.4510389431462</v>
      </c>
      <c r="G85" s="368">
        <f t="shared" si="243"/>
        <v>32558.963082927581</v>
      </c>
      <c r="H85" s="377">
        <v>9355.1658385491482</v>
      </c>
      <c r="I85" s="376">
        <v>10775.077600743391</v>
      </c>
      <c r="J85" s="376">
        <v>8213.2686046918971</v>
      </c>
      <c r="K85" s="376">
        <v>4215.4510389431462</v>
      </c>
      <c r="L85" s="370">
        <f t="shared" si="244"/>
        <v>32558.963082927581</v>
      </c>
      <c r="M85" s="371">
        <f t="shared" si="245"/>
        <v>65117.926165855162</v>
      </c>
      <c r="N85" s="210">
        <v>56</v>
      </c>
      <c r="O85" s="376">
        <v>10975.075459194486</v>
      </c>
      <c r="P85" s="376">
        <v>14805.464072442763</v>
      </c>
      <c r="Q85" s="376">
        <v>12147.234888512547</v>
      </c>
      <c r="R85" s="376">
        <v>6610.3639248131785</v>
      </c>
      <c r="S85" s="368">
        <f t="shared" si="246"/>
        <v>44538.138344962979</v>
      </c>
      <c r="T85" s="377">
        <v>10975.075459194486</v>
      </c>
      <c r="U85" s="376">
        <v>14805.464072442763</v>
      </c>
      <c r="V85" s="376">
        <v>12147.234888512547</v>
      </c>
      <c r="W85" s="376">
        <v>6610.3639248131785</v>
      </c>
      <c r="X85" s="370">
        <f t="shared" si="247"/>
        <v>44538.138344962979</v>
      </c>
      <c r="Y85" s="371">
        <f t="shared" si="248"/>
        <v>89076.276689925959</v>
      </c>
      <c r="Z85" s="210">
        <v>56</v>
      </c>
      <c r="AA85" s="376">
        <v>1524.7680973307727</v>
      </c>
      <c r="AB85" s="376">
        <v>2031.6214415767226</v>
      </c>
      <c r="AC85" s="376">
        <v>1763.2826223597406</v>
      </c>
      <c r="AD85" s="376">
        <v>975.05854639604934</v>
      </c>
      <c r="AE85" s="368">
        <f t="shared" si="249"/>
        <v>6294.7307076632851</v>
      </c>
      <c r="AF85" s="377">
        <v>1524.7680973307727</v>
      </c>
      <c r="AG85" s="376">
        <v>2031.6214415767226</v>
      </c>
      <c r="AH85" s="376">
        <v>1763.2826223597406</v>
      </c>
      <c r="AI85" s="376">
        <v>975.05854639604934</v>
      </c>
      <c r="AJ85" s="370">
        <f t="shared" si="250"/>
        <v>6294.7307076632851</v>
      </c>
      <c r="AK85" s="371">
        <f t="shared" si="251"/>
        <v>12589.46141532657</v>
      </c>
      <c r="AL85" s="210">
        <v>56</v>
      </c>
      <c r="AM85" s="376">
        <v>34931.961402231427</v>
      </c>
      <c r="AN85" s="376">
        <v>51522.503872367088</v>
      </c>
      <c r="AO85" s="376">
        <v>45934.467158656633</v>
      </c>
      <c r="AP85" s="376">
        <v>27048.914416658736</v>
      </c>
      <c r="AQ85" s="368">
        <f t="shared" si="252"/>
        <v>159437.84684991388</v>
      </c>
      <c r="AR85" s="377">
        <v>34931.961402231427</v>
      </c>
      <c r="AS85" s="376">
        <v>51522.503872367088</v>
      </c>
      <c r="AT85" s="376">
        <v>45934.467158656633</v>
      </c>
      <c r="AU85" s="376">
        <v>27048.914416658736</v>
      </c>
      <c r="AV85" s="370">
        <f t="shared" si="253"/>
        <v>159437.84684991388</v>
      </c>
      <c r="AW85" s="371">
        <f t="shared" si="254"/>
        <v>318875.69369982777</v>
      </c>
      <c r="AX85" s="210">
        <v>56</v>
      </c>
      <c r="AY85" s="376">
        <v>670.99811179744995</v>
      </c>
      <c r="AZ85" s="376">
        <v>1020.3741112680933</v>
      </c>
      <c r="BA85" s="376">
        <v>894.3725936517817</v>
      </c>
      <c r="BB85" s="376">
        <v>518.31575887593954</v>
      </c>
      <c r="BC85" s="368">
        <f t="shared" si="255"/>
        <v>3104.0605755932647</v>
      </c>
      <c r="BD85" s="377">
        <v>670.99811179744995</v>
      </c>
      <c r="BE85" s="376">
        <v>1020.3741112680933</v>
      </c>
      <c r="BF85" s="376">
        <v>894.3725936517817</v>
      </c>
      <c r="BG85" s="376">
        <v>518.31575887593954</v>
      </c>
      <c r="BH85" s="370">
        <f t="shared" si="256"/>
        <v>3104.0605755932647</v>
      </c>
      <c r="BI85" s="371">
        <f t="shared" si="257"/>
        <v>6208.1211511865295</v>
      </c>
      <c r="BJ85" s="210">
        <v>56</v>
      </c>
      <c r="BK85" s="376">
        <v>0</v>
      </c>
      <c r="BL85" s="376">
        <v>0</v>
      </c>
      <c r="BM85" s="376">
        <v>0</v>
      </c>
      <c r="BN85" s="376">
        <v>0</v>
      </c>
      <c r="BO85" s="368">
        <f t="shared" si="258"/>
        <v>0</v>
      </c>
      <c r="BP85" s="377">
        <v>0</v>
      </c>
      <c r="BQ85" s="376">
        <v>0</v>
      </c>
      <c r="BR85" s="376">
        <v>0</v>
      </c>
      <c r="BS85" s="376">
        <v>0</v>
      </c>
      <c r="BT85" s="370">
        <f t="shared" si="259"/>
        <v>0</v>
      </c>
      <c r="BU85" s="371">
        <f t="shared" si="260"/>
        <v>0</v>
      </c>
      <c r="BV85" s="210">
        <v>56</v>
      </c>
      <c r="BW85" s="376">
        <v>665.99066320194675</v>
      </c>
      <c r="BX85" s="376">
        <v>967.43878170320113</v>
      </c>
      <c r="BY85" s="376">
        <v>829.12477098323541</v>
      </c>
      <c r="BZ85" s="376">
        <v>465.93278324486045</v>
      </c>
      <c r="CA85" s="368">
        <f t="shared" si="261"/>
        <v>2928.4869991332434</v>
      </c>
      <c r="CB85" s="377">
        <v>665.99066320194675</v>
      </c>
      <c r="CC85" s="376">
        <v>967.43878170320113</v>
      </c>
      <c r="CD85" s="376">
        <v>829.12477098323541</v>
      </c>
      <c r="CE85" s="376">
        <v>465.93278324486045</v>
      </c>
      <c r="CF85" s="370">
        <f t="shared" si="262"/>
        <v>2928.4869991332434</v>
      </c>
      <c r="CG85" s="371">
        <f t="shared" si="263"/>
        <v>5856.9739982664869</v>
      </c>
      <c r="CH85" s="210">
        <v>56</v>
      </c>
      <c r="CI85" s="370">
        <f t="shared" si="264"/>
        <v>58123.959572305233</v>
      </c>
      <c r="CJ85" s="370">
        <f t="shared" si="265"/>
        <v>81122.479880101251</v>
      </c>
      <c r="CK85" s="370">
        <f t="shared" si="266"/>
        <v>69781.750638855839</v>
      </c>
      <c r="CL85" s="370">
        <f t="shared" si="267"/>
        <v>39834.036468931918</v>
      </c>
      <c r="CM85" s="372">
        <f t="shared" si="276"/>
        <v>248862.22656019425</v>
      </c>
      <c r="CN85" s="370">
        <f t="shared" si="268"/>
        <v>58123.959572305233</v>
      </c>
      <c r="CO85" s="370">
        <f t="shared" si="269"/>
        <v>81122.479880101251</v>
      </c>
      <c r="CP85" s="370">
        <f t="shared" si="270"/>
        <v>69781.750638855839</v>
      </c>
      <c r="CQ85" s="370">
        <f t="shared" si="271"/>
        <v>39834.036468931918</v>
      </c>
      <c r="CR85" s="372">
        <f t="shared" si="277"/>
        <v>248862.22656019425</v>
      </c>
      <c r="CS85" s="370">
        <f t="shared" si="272"/>
        <v>116247.91914461047</v>
      </c>
      <c r="CT85" s="370">
        <f t="shared" si="273"/>
        <v>162244.9597602025</v>
      </c>
      <c r="CU85" s="370">
        <f t="shared" si="274"/>
        <v>139563.50127771168</v>
      </c>
      <c r="CV85" s="370">
        <f t="shared" si="275"/>
        <v>79668.072937863835</v>
      </c>
      <c r="CW85" s="372">
        <f t="shared" si="278"/>
        <v>497724.4531203885</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79">SUM(C75:C85)</f>
        <v>1677951.0551619825</v>
      </c>
      <c r="D87" s="198">
        <f t="shared" si="279"/>
        <v>1214319.307008527</v>
      </c>
      <c r="E87" s="198">
        <f t="shared" si="279"/>
        <v>914993.31075330265</v>
      </c>
      <c r="F87" s="198">
        <f t="shared" si="279"/>
        <v>1043371.9158868265</v>
      </c>
      <c r="G87" s="203">
        <f t="shared" si="279"/>
        <v>4850635.5888106385</v>
      </c>
      <c r="H87" s="200">
        <f t="shared" si="279"/>
        <v>1677951.0551619825</v>
      </c>
      <c r="I87" s="198">
        <f t="shared" si="279"/>
        <v>1214319.307008527</v>
      </c>
      <c r="J87" s="198">
        <f t="shared" si="279"/>
        <v>914993.31075330265</v>
      </c>
      <c r="K87" s="198">
        <f t="shared" si="279"/>
        <v>1043371.9158868265</v>
      </c>
      <c r="L87" s="201">
        <f t="shared" si="279"/>
        <v>4850635.5888106385</v>
      </c>
      <c r="M87" s="202">
        <f t="shared" si="279"/>
        <v>9701271.177621277</v>
      </c>
      <c r="N87" s="210">
        <v>57</v>
      </c>
      <c r="O87" s="198">
        <f t="shared" ref="O87:Y87" si="280">SUM(O75:O85)</f>
        <v>1968499.5183467283</v>
      </c>
      <c r="P87" s="198">
        <f t="shared" si="280"/>
        <v>1668531.915830283</v>
      </c>
      <c r="Q87" s="198">
        <f t="shared" si="280"/>
        <v>1353254.0091028791</v>
      </c>
      <c r="R87" s="198">
        <f t="shared" si="280"/>
        <v>1636140.0023924005</v>
      </c>
      <c r="S87" s="203">
        <f t="shared" si="280"/>
        <v>6626425.4456722913</v>
      </c>
      <c r="T87" s="200">
        <f t="shared" si="280"/>
        <v>1968499.5183467283</v>
      </c>
      <c r="U87" s="198">
        <f t="shared" si="280"/>
        <v>1668531.915830283</v>
      </c>
      <c r="V87" s="198">
        <f t="shared" si="280"/>
        <v>1353254.0091028791</v>
      </c>
      <c r="W87" s="198">
        <f t="shared" si="280"/>
        <v>1636140.0023924005</v>
      </c>
      <c r="X87" s="201">
        <f t="shared" si="280"/>
        <v>6626425.4456722913</v>
      </c>
      <c r="Y87" s="202">
        <f t="shared" si="280"/>
        <v>13252850.891344583</v>
      </c>
      <c r="Z87" s="210">
        <v>57</v>
      </c>
      <c r="AA87" s="198">
        <f t="shared" ref="AA87:AK87" si="281">SUM(AA75:AA85)</f>
        <v>273483.79301315331</v>
      </c>
      <c r="AB87" s="198">
        <f t="shared" si="281"/>
        <v>228957.71450118418</v>
      </c>
      <c r="AC87" s="198">
        <f t="shared" si="281"/>
        <v>196437.23858063543</v>
      </c>
      <c r="AD87" s="198">
        <f t="shared" si="281"/>
        <v>241338.04289424958</v>
      </c>
      <c r="AE87" s="203">
        <f t="shared" si="281"/>
        <v>940216.78898922238</v>
      </c>
      <c r="AF87" s="200">
        <f t="shared" si="281"/>
        <v>273483.79301315331</v>
      </c>
      <c r="AG87" s="198">
        <f t="shared" si="281"/>
        <v>228957.71450118418</v>
      </c>
      <c r="AH87" s="198">
        <f t="shared" si="281"/>
        <v>196437.23858063543</v>
      </c>
      <c r="AI87" s="198">
        <f t="shared" si="281"/>
        <v>241338.04289424958</v>
      </c>
      <c r="AJ87" s="201">
        <f t="shared" si="281"/>
        <v>940216.78898922238</v>
      </c>
      <c r="AK87" s="202">
        <f t="shared" si="281"/>
        <v>1880433.5779784448</v>
      </c>
      <c r="AL87" s="210">
        <v>57</v>
      </c>
      <c r="AM87" s="198">
        <f t="shared" ref="AM87:AW87" si="282">SUM(AM75:AM85)</f>
        <v>6265428.3745804857</v>
      </c>
      <c r="AN87" s="198">
        <f t="shared" si="282"/>
        <v>5806433.4676643535</v>
      </c>
      <c r="AO87" s="198">
        <f t="shared" si="282"/>
        <v>5117296.4389814623</v>
      </c>
      <c r="AP87" s="198">
        <f t="shared" si="282"/>
        <v>6694912.9279042846</v>
      </c>
      <c r="AQ87" s="203">
        <f t="shared" si="282"/>
        <v>23884071.209130585</v>
      </c>
      <c r="AR87" s="200">
        <f t="shared" si="282"/>
        <v>6265428.3745804857</v>
      </c>
      <c r="AS87" s="198">
        <f t="shared" si="282"/>
        <v>5806433.4676643535</v>
      </c>
      <c r="AT87" s="198">
        <f t="shared" si="282"/>
        <v>5117296.4389814623</v>
      </c>
      <c r="AU87" s="198">
        <f t="shared" si="282"/>
        <v>6694912.9279042846</v>
      </c>
      <c r="AV87" s="201">
        <f t="shared" si="282"/>
        <v>23884071.209130585</v>
      </c>
      <c r="AW87" s="202">
        <f t="shared" si="282"/>
        <v>47768142.41826117</v>
      </c>
      <c r="AX87" s="210">
        <v>57</v>
      </c>
      <c r="AY87" s="198">
        <f t="shared" ref="AY87:BI87" si="283">SUM(AY75:AY85)</f>
        <v>120350.83173649442</v>
      </c>
      <c r="AZ87" s="198">
        <f t="shared" si="283"/>
        <v>114993.13783123267</v>
      </c>
      <c r="BA87" s="198">
        <f t="shared" si="283"/>
        <v>99636.938702452258</v>
      </c>
      <c r="BB87" s="198">
        <f t="shared" si="283"/>
        <v>128289.02562898846</v>
      </c>
      <c r="BC87" s="203">
        <f t="shared" si="283"/>
        <v>463269.93389916781</v>
      </c>
      <c r="BD87" s="200">
        <f t="shared" si="283"/>
        <v>120350.83173649442</v>
      </c>
      <c r="BE87" s="198">
        <f t="shared" si="283"/>
        <v>114993.13783123267</v>
      </c>
      <c r="BF87" s="198">
        <f t="shared" si="283"/>
        <v>99636.938702452258</v>
      </c>
      <c r="BG87" s="198">
        <f t="shared" si="283"/>
        <v>128289.02562898846</v>
      </c>
      <c r="BH87" s="201">
        <f t="shared" si="283"/>
        <v>463269.93389916781</v>
      </c>
      <c r="BI87" s="202">
        <f t="shared" si="283"/>
        <v>926539.86779833562</v>
      </c>
      <c r="BJ87" s="210">
        <v>57</v>
      </c>
      <c r="BK87" s="198">
        <f t="shared" ref="BK87:BU87" si="284">SUM(BK75:BK85)</f>
        <v>0</v>
      </c>
      <c r="BL87" s="198">
        <f t="shared" si="284"/>
        <v>0</v>
      </c>
      <c r="BM87" s="198">
        <f t="shared" si="284"/>
        <v>0</v>
      </c>
      <c r="BN87" s="198">
        <f t="shared" si="284"/>
        <v>0</v>
      </c>
      <c r="BO87" s="203">
        <f t="shared" si="284"/>
        <v>0</v>
      </c>
      <c r="BP87" s="200">
        <f t="shared" si="284"/>
        <v>0</v>
      </c>
      <c r="BQ87" s="198">
        <f t="shared" si="284"/>
        <v>0</v>
      </c>
      <c r="BR87" s="198">
        <f t="shared" si="284"/>
        <v>0</v>
      </c>
      <c r="BS87" s="198">
        <f t="shared" si="284"/>
        <v>0</v>
      </c>
      <c r="BT87" s="201">
        <f t="shared" si="284"/>
        <v>0</v>
      </c>
      <c r="BU87" s="202">
        <f t="shared" si="284"/>
        <v>0</v>
      </c>
      <c r="BV87" s="210">
        <v>57</v>
      </c>
      <c r="BW87" s="198">
        <f t="shared" ref="BW87:CG87" si="285">SUM(BW75:BW85)</f>
        <v>119452.69120114741</v>
      </c>
      <c r="BX87" s="198">
        <f t="shared" si="285"/>
        <v>109027.48309580199</v>
      </c>
      <c r="BY87" s="198">
        <f t="shared" si="285"/>
        <v>92368.051715262685</v>
      </c>
      <c r="BZ87" s="198">
        <f t="shared" si="285"/>
        <v>115323.64537925026</v>
      </c>
      <c r="CA87" s="203">
        <f t="shared" si="285"/>
        <v>436171.87139146239</v>
      </c>
      <c r="CB87" s="200">
        <f t="shared" si="285"/>
        <v>119452.69120114741</v>
      </c>
      <c r="CC87" s="198">
        <f t="shared" si="285"/>
        <v>109027.48309580199</v>
      </c>
      <c r="CD87" s="198">
        <f t="shared" si="285"/>
        <v>92368.051715262685</v>
      </c>
      <c r="CE87" s="198">
        <f t="shared" si="285"/>
        <v>115323.64537925026</v>
      </c>
      <c r="CF87" s="201">
        <f t="shared" si="285"/>
        <v>436171.87139146239</v>
      </c>
      <c r="CG87" s="202">
        <f t="shared" si="285"/>
        <v>872343.74278292479</v>
      </c>
      <c r="CH87" s="210">
        <v>57</v>
      </c>
      <c r="CI87" s="201">
        <f t="shared" ref="CI87:CL87" si="286">SUM(CI75:CI85)</f>
        <v>10425166.264039991</v>
      </c>
      <c r="CJ87" s="201">
        <f t="shared" si="286"/>
        <v>9142263.0259313807</v>
      </c>
      <c r="CK87" s="201">
        <f t="shared" si="286"/>
        <v>7773985.987835994</v>
      </c>
      <c r="CL87" s="201">
        <f t="shared" si="286"/>
        <v>9859375.5600860007</v>
      </c>
      <c r="CM87" s="198">
        <f>SUM(CM75:CM85)</f>
        <v>37200790.837893374</v>
      </c>
      <c r="CN87" s="201">
        <f t="shared" ref="CN87:CQ87" si="287">SUM(CN75:CN85)</f>
        <v>10425166.264039991</v>
      </c>
      <c r="CO87" s="201">
        <f t="shared" si="287"/>
        <v>9142263.0259313807</v>
      </c>
      <c r="CP87" s="201">
        <f t="shared" si="287"/>
        <v>7773985.987835994</v>
      </c>
      <c r="CQ87" s="201">
        <f t="shared" si="287"/>
        <v>9859375.5600860007</v>
      </c>
      <c r="CR87" s="198">
        <f>SUM(CR75:CR85)</f>
        <v>37200790.837893374</v>
      </c>
      <c r="CS87" s="201">
        <f t="shared" ref="CS87:CV87" si="288">SUM(CS75:CS85)</f>
        <v>20850332.528079983</v>
      </c>
      <c r="CT87" s="201">
        <f t="shared" si="288"/>
        <v>18284526.051862761</v>
      </c>
      <c r="CU87" s="201">
        <f t="shared" si="288"/>
        <v>15547971.975671988</v>
      </c>
      <c r="CV87" s="201">
        <f t="shared" si="288"/>
        <v>19718751.120172001</v>
      </c>
      <c r="CW87" s="198">
        <f>SUM(CW75:CW85)</f>
        <v>74401581.675786749</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89">C87+C65+C72-C69</f>
        <v>6932171.0499815717</v>
      </c>
      <c r="D89" s="198">
        <f t="shared" si="289"/>
        <v>5173673.3389912788</v>
      </c>
      <c r="E89" s="198">
        <f t="shared" si="289"/>
        <v>3728081.3462660131</v>
      </c>
      <c r="F89" s="198">
        <f t="shared" si="289"/>
        <v>3479619.7572837789</v>
      </c>
      <c r="G89" s="203">
        <f t="shared" si="289"/>
        <v>19313545.492522642</v>
      </c>
      <c r="H89" s="200">
        <f t="shared" si="289"/>
        <v>17948435.204913408</v>
      </c>
      <c r="I89" s="198">
        <f t="shared" si="289"/>
        <v>14009022.473602798</v>
      </c>
      <c r="J89" s="198">
        <f t="shared" si="289"/>
        <v>11527352.403874058</v>
      </c>
      <c r="K89" s="198">
        <f t="shared" si="289"/>
        <v>10510366.923969487</v>
      </c>
      <c r="L89" s="201">
        <f t="shared" si="289"/>
        <v>53995177.006359756</v>
      </c>
      <c r="M89" s="202">
        <f t="shared" si="289"/>
        <v>73308722.498882383</v>
      </c>
      <c r="N89" s="210">
        <v>58</v>
      </c>
      <c r="O89" s="198">
        <f t="shared" ref="O89:Y89" si="290">O87+O65+O72-O69</f>
        <v>7137438.9983685808</v>
      </c>
      <c r="P89" s="198">
        <f t="shared" si="290"/>
        <v>6003789.5448125098</v>
      </c>
      <c r="Q89" s="198">
        <f t="shared" si="290"/>
        <v>5355711.5789075578</v>
      </c>
      <c r="R89" s="198">
        <f t="shared" si="290"/>
        <v>5539610.7966172313</v>
      </c>
      <c r="S89" s="203">
        <f t="shared" si="290"/>
        <v>24036550.918705884</v>
      </c>
      <c r="T89" s="200">
        <f t="shared" si="290"/>
        <v>17363250.364658386</v>
      </c>
      <c r="U89" s="198">
        <f t="shared" si="290"/>
        <v>16554514.016079307</v>
      </c>
      <c r="V89" s="198">
        <f t="shared" si="290"/>
        <v>15807359.111542756</v>
      </c>
      <c r="W89" s="198">
        <f t="shared" si="290"/>
        <v>14973430.663907126</v>
      </c>
      <c r="X89" s="201">
        <f t="shared" si="290"/>
        <v>64698554.156187572</v>
      </c>
      <c r="Y89" s="202">
        <f t="shared" si="290"/>
        <v>88735105.07489346</v>
      </c>
      <c r="Z89" s="210">
        <v>58</v>
      </c>
      <c r="AA89" s="198">
        <f t="shared" ref="AA89:AK89" si="291">AA87+AA65+AA72-AA69</f>
        <v>1482325.8177830405</v>
      </c>
      <c r="AB89" s="198">
        <f t="shared" si="291"/>
        <v>1272757.4295039233</v>
      </c>
      <c r="AC89" s="198">
        <f t="shared" si="291"/>
        <v>1238418.2625384273</v>
      </c>
      <c r="AD89" s="198">
        <f t="shared" si="291"/>
        <v>1317469.0453350497</v>
      </c>
      <c r="AE89" s="203">
        <f t="shared" si="291"/>
        <v>5310970.5551604414</v>
      </c>
      <c r="AF89" s="200">
        <f t="shared" si="291"/>
        <v>3341753.9953887574</v>
      </c>
      <c r="AG89" s="198">
        <f t="shared" si="291"/>
        <v>3615678.222959341</v>
      </c>
      <c r="AH89" s="198">
        <f t="shared" si="291"/>
        <v>3358610.2962491778</v>
      </c>
      <c r="AI89" s="198">
        <f t="shared" si="291"/>
        <v>3427225.0312349075</v>
      </c>
      <c r="AJ89" s="201">
        <f t="shared" si="291"/>
        <v>13743267.545832187</v>
      </c>
      <c r="AK89" s="202">
        <f t="shared" si="291"/>
        <v>19054238.10099262</v>
      </c>
      <c r="AL89" s="210">
        <v>58</v>
      </c>
      <c r="AM89" s="198">
        <f t="shared" ref="AM89:AW89" si="292">AM87+AM65+AM72-AM69</f>
        <v>52977695.10753841</v>
      </c>
      <c r="AN89" s="198">
        <f t="shared" si="292"/>
        <v>52222174.88500306</v>
      </c>
      <c r="AO89" s="198">
        <f t="shared" si="292"/>
        <v>51937451.369247109</v>
      </c>
      <c r="AP89" s="198">
        <f t="shared" si="292"/>
        <v>52312115.123038478</v>
      </c>
      <c r="AQ89" s="203">
        <f t="shared" si="292"/>
        <v>209449436.48482707</v>
      </c>
      <c r="AR89" s="200">
        <f t="shared" si="292"/>
        <v>101427021.65428971</v>
      </c>
      <c r="AS89" s="198">
        <f t="shared" si="292"/>
        <v>105855004.39877664</v>
      </c>
      <c r="AT89" s="198">
        <f t="shared" si="292"/>
        <v>110025575.73281352</v>
      </c>
      <c r="AU89" s="198">
        <f t="shared" si="292"/>
        <v>113825668.99879797</v>
      </c>
      <c r="AV89" s="201">
        <f t="shared" si="292"/>
        <v>431133270.78467798</v>
      </c>
      <c r="AW89" s="202">
        <f t="shared" si="292"/>
        <v>640582707.2695049</v>
      </c>
      <c r="AX89" s="210">
        <v>58</v>
      </c>
      <c r="AY89" s="198">
        <f t="shared" ref="AY89:BI89" si="293">AY87+AY65+AY72-AY69</f>
        <v>3838783.2851195987</v>
      </c>
      <c r="AZ89" s="198">
        <f t="shared" si="293"/>
        <v>4104358.4934968767</v>
      </c>
      <c r="BA89" s="198">
        <f t="shared" si="293"/>
        <v>4368097.7006471893</v>
      </c>
      <c r="BB89" s="198">
        <f t="shared" si="293"/>
        <v>4268114.2863162067</v>
      </c>
      <c r="BC89" s="203">
        <f t="shared" si="293"/>
        <v>16579353.765579874</v>
      </c>
      <c r="BD89" s="200">
        <f t="shared" si="293"/>
        <v>3313528.8578187753</v>
      </c>
      <c r="BE89" s="198">
        <f t="shared" si="293"/>
        <v>3080212.8583831</v>
      </c>
      <c r="BF89" s="198">
        <f t="shared" si="293"/>
        <v>3520835.5040052631</v>
      </c>
      <c r="BG89" s="198">
        <f t="shared" si="293"/>
        <v>3330273.0020550499</v>
      </c>
      <c r="BH89" s="201">
        <f t="shared" si="293"/>
        <v>13244850.222262185</v>
      </c>
      <c r="BI89" s="202">
        <f t="shared" si="293"/>
        <v>29824203.987842049</v>
      </c>
      <c r="BJ89" s="210">
        <v>58</v>
      </c>
      <c r="BK89" s="198">
        <f t="shared" ref="BK89:BU89" si="294">BK87+BK65+BK72-BK69</f>
        <v>0</v>
      </c>
      <c r="BL89" s="198">
        <f t="shared" si="294"/>
        <v>0</v>
      </c>
      <c r="BM89" s="198">
        <f t="shared" si="294"/>
        <v>0</v>
      </c>
      <c r="BN89" s="198">
        <f t="shared" si="294"/>
        <v>0</v>
      </c>
      <c r="BO89" s="203">
        <f t="shared" si="294"/>
        <v>0</v>
      </c>
      <c r="BP89" s="200">
        <f t="shared" si="294"/>
        <v>0</v>
      </c>
      <c r="BQ89" s="198">
        <f t="shared" si="294"/>
        <v>0</v>
      </c>
      <c r="BR89" s="198">
        <f t="shared" si="294"/>
        <v>0</v>
      </c>
      <c r="BS89" s="198">
        <f t="shared" si="294"/>
        <v>0</v>
      </c>
      <c r="BT89" s="201">
        <f t="shared" si="294"/>
        <v>0</v>
      </c>
      <c r="BU89" s="202">
        <f t="shared" si="294"/>
        <v>0</v>
      </c>
      <c r="BV89" s="210">
        <v>58</v>
      </c>
      <c r="BW89" s="198">
        <f t="shared" ref="BW89:CG89" si="295">BW87+BW65+BW72-BW69</f>
        <v>4293915.079523515</v>
      </c>
      <c r="BX89" s="198">
        <f t="shared" si="295"/>
        <v>4352178.3163753236</v>
      </c>
      <c r="BY89" s="198">
        <f t="shared" si="295"/>
        <v>4254914.2246529404</v>
      </c>
      <c r="BZ89" s="198">
        <f t="shared" si="295"/>
        <v>4413845.1636795998</v>
      </c>
      <c r="CA89" s="203">
        <f t="shared" si="295"/>
        <v>17314852.78423138</v>
      </c>
      <c r="CB89" s="200">
        <f t="shared" si="295"/>
        <v>2558637.9663501596</v>
      </c>
      <c r="CC89" s="198">
        <f t="shared" si="295"/>
        <v>3329072.6528000198</v>
      </c>
      <c r="CD89" s="198">
        <f t="shared" si="295"/>
        <v>2912333.6821735664</v>
      </c>
      <c r="CE89" s="198">
        <f t="shared" si="295"/>
        <v>3457334.0551431673</v>
      </c>
      <c r="CF89" s="201">
        <f t="shared" si="295"/>
        <v>12257378.356466914</v>
      </c>
      <c r="CG89" s="202">
        <f t="shared" si="295"/>
        <v>29572231.140698295</v>
      </c>
      <c r="CH89" s="210">
        <v>58</v>
      </c>
      <c r="CI89" s="201">
        <f t="shared" ref="CI89:CW89" si="296">CI87+CI65+CI72-CI69</f>
        <v>76662329.338314727</v>
      </c>
      <c r="CJ89" s="201">
        <f t="shared" si="296"/>
        <v>73128932.008183002</v>
      </c>
      <c r="CK89" s="201">
        <f t="shared" si="296"/>
        <v>70882674.482259244</v>
      </c>
      <c r="CL89" s="201">
        <f t="shared" si="296"/>
        <v>71330774.172270328</v>
      </c>
      <c r="CM89" s="198">
        <f t="shared" si="296"/>
        <v>292004710.00102729</v>
      </c>
      <c r="CN89" s="201">
        <f t="shared" si="296"/>
        <v>145952628.04341918</v>
      </c>
      <c r="CO89" s="201">
        <f t="shared" si="296"/>
        <v>146443504.62260115</v>
      </c>
      <c r="CP89" s="201">
        <f t="shared" si="296"/>
        <v>147152066.73065829</v>
      </c>
      <c r="CQ89" s="201">
        <f t="shared" si="296"/>
        <v>149524298.67510772</v>
      </c>
      <c r="CR89" s="198">
        <f t="shared" si="296"/>
        <v>589072498.07178628</v>
      </c>
      <c r="CS89" s="201">
        <f t="shared" si="296"/>
        <v>222614957.38173395</v>
      </c>
      <c r="CT89" s="201">
        <f t="shared" si="296"/>
        <v>219572436.63078412</v>
      </c>
      <c r="CU89" s="201">
        <f t="shared" si="296"/>
        <v>218034741.21291757</v>
      </c>
      <c r="CV89" s="201">
        <f t="shared" si="296"/>
        <v>220855072.84737799</v>
      </c>
      <c r="CW89" s="198">
        <f t="shared" si="296"/>
        <v>881077208.07281363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97">C31-C89</f>
        <v>-4537236.214265896</v>
      </c>
      <c r="D91" s="198">
        <f t="shared" si="297"/>
        <v>-3213094.8178311852</v>
      </c>
      <c r="E91" s="198">
        <f t="shared" si="297"/>
        <v>-1941275.743462723</v>
      </c>
      <c r="F91" s="198">
        <f t="shared" si="297"/>
        <v>-1826719.7736754308</v>
      </c>
      <c r="G91" s="203">
        <f>SUM(C91:F91)</f>
        <v>-11518326.549235234</v>
      </c>
      <c r="H91" s="200">
        <f t="shared" ref="H91:M91" si="298">H31-H89</f>
        <v>-3539149.9589811414</v>
      </c>
      <c r="I91" s="198">
        <f t="shared" si="298"/>
        <v>-3022238.0626118928</v>
      </c>
      <c r="J91" s="198">
        <f t="shared" si="298"/>
        <v>-1892850.4364051633</v>
      </c>
      <c r="K91" s="198">
        <f t="shared" si="298"/>
        <v>-2106069.3888683598</v>
      </c>
      <c r="L91" s="201">
        <f t="shared" si="298"/>
        <v>-10560307.846866563</v>
      </c>
      <c r="M91" s="202">
        <f t="shared" si="298"/>
        <v>-22078634.39610178</v>
      </c>
      <c r="N91" s="210">
        <v>59</v>
      </c>
      <c r="O91" s="198">
        <f t="shared" ref="O91:R91" si="299">O31-O89</f>
        <v>-441819.63451817445</v>
      </c>
      <c r="P91" s="198">
        <f t="shared" si="299"/>
        <v>192787.39304547384</v>
      </c>
      <c r="Q91" s="198">
        <f t="shared" si="299"/>
        <v>475839.44248101395</v>
      </c>
      <c r="R91" s="198">
        <f t="shared" si="299"/>
        <v>-44224.750367859378</v>
      </c>
      <c r="S91" s="203">
        <f>SUM(O91:R91)</f>
        <v>182582.45064045396</v>
      </c>
      <c r="T91" s="200">
        <f t="shared" ref="T91:W91" si="300">T31-T89</f>
        <v>-956927.15253328905</v>
      </c>
      <c r="U91" s="198">
        <f t="shared" si="300"/>
        <v>-1518979.489916496</v>
      </c>
      <c r="V91" s="198">
        <f t="shared" si="300"/>
        <v>-1830458.6087007169</v>
      </c>
      <c r="W91" s="198">
        <f t="shared" si="300"/>
        <v>-2101367.2293557264</v>
      </c>
      <c r="X91" s="201">
        <f>SUM(T91:W91)</f>
        <v>-6407732.4805062283</v>
      </c>
      <c r="Y91" s="202">
        <f>Y31-Y89</f>
        <v>-6225150.0298657715</v>
      </c>
      <c r="Z91" s="210">
        <v>59</v>
      </c>
      <c r="AA91" s="198">
        <f t="shared" ref="AA91:AD91" si="301">AA31-AA89</f>
        <v>82872.323050593492</v>
      </c>
      <c r="AB91" s="198">
        <f t="shared" si="301"/>
        <v>160669.42328324635</v>
      </c>
      <c r="AC91" s="198">
        <f t="shared" si="301"/>
        <v>187997.22582887998</v>
      </c>
      <c r="AD91" s="198">
        <f t="shared" si="301"/>
        <v>49719.971824720036</v>
      </c>
      <c r="AE91" s="203">
        <f>SUM(AA91:AD91)</f>
        <v>481258.94398743985</v>
      </c>
      <c r="AF91" s="200">
        <f t="shared" ref="AF91:AI91" si="302">AF31-AF89</f>
        <v>-573169.81722411187</v>
      </c>
      <c r="AG91" s="198">
        <f t="shared" si="302"/>
        <v>-1127187.2543897224</v>
      </c>
      <c r="AH91" s="198">
        <f t="shared" si="302"/>
        <v>-872467.25453996658</v>
      </c>
      <c r="AI91" s="198">
        <f t="shared" si="302"/>
        <v>-1126820.5948747969</v>
      </c>
      <c r="AJ91" s="201">
        <f>SUM(AF91:AI91)</f>
        <v>-3699644.9210285977</v>
      </c>
      <c r="AK91" s="202">
        <f>AK31-AK89</f>
        <v>-3218385.9770411551</v>
      </c>
      <c r="AL91" s="210">
        <v>59</v>
      </c>
      <c r="AM91" s="198">
        <f t="shared" ref="AM91:AP91" si="303">AM31-AM89</f>
        <v>24516109.308350928</v>
      </c>
      <c r="AN91" s="198">
        <f t="shared" si="303"/>
        <v>26182082.66824843</v>
      </c>
      <c r="AO91" s="198">
        <f t="shared" si="303"/>
        <v>28247850.532490104</v>
      </c>
      <c r="AP91" s="198">
        <f t="shared" si="303"/>
        <v>29447382.034267582</v>
      </c>
      <c r="AQ91" s="203">
        <f>SUM(AM91:AP91)</f>
        <v>108393424.54335704</v>
      </c>
      <c r="AR91" s="200">
        <f t="shared" ref="AR91:AU91" si="304">AR31-AR89</f>
        <v>-26691801.479486361</v>
      </c>
      <c r="AS91" s="198">
        <f t="shared" si="304"/>
        <v>-31601719.102622405</v>
      </c>
      <c r="AT91" s="198">
        <f t="shared" si="304"/>
        <v>-34881620.34779337</v>
      </c>
      <c r="AU91" s="198">
        <f t="shared" si="304"/>
        <v>-37913592.357436344</v>
      </c>
      <c r="AV91" s="201">
        <f>SUM(AR91:AU91)</f>
        <v>-131088733.28733848</v>
      </c>
      <c r="AW91" s="202">
        <f>AW31-AW89</f>
        <v>-22695308.743981481</v>
      </c>
      <c r="AX91" s="210">
        <v>59</v>
      </c>
      <c r="AY91" s="198">
        <f t="shared" ref="AY91:BB91" si="305">AY31-AY89</f>
        <v>585849.09484718181</v>
      </c>
      <c r="AZ91" s="198">
        <f t="shared" si="305"/>
        <v>510186.7755177482</v>
      </c>
      <c r="BA91" s="198">
        <f t="shared" si="305"/>
        <v>271218.81476497743</v>
      </c>
      <c r="BB91" s="198">
        <f t="shared" si="305"/>
        <v>387716.39336099103</v>
      </c>
      <c r="BC91" s="203">
        <f>SUM(AY91:BB91)</f>
        <v>1754971.0784908985</v>
      </c>
      <c r="BD91" s="200">
        <f t="shared" ref="BD91:BG91" si="306">BD31-BD89</f>
        <v>-1229585.575995517</v>
      </c>
      <c r="BE91" s="198">
        <f t="shared" si="306"/>
        <v>-899685.50485837972</v>
      </c>
      <c r="BF91" s="198">
        <f t="shared" si="306"/>
        <v>-1322886.3756734007</v>
      </c>
      <c r="BG91" s="198">
        <f t="shared" si="306"/>
        <v>-1161408.3554278314</v>
      </c>
      <c r="BH91" s="201">
        <f>SUM(BD91:BG91)</f>
        <v>-4613565.8119551288</v>
      </c>
      <c r="BI91" s="202">
        <f>BI31-BI89</f>
        <v>-2858594.7334642187</v>
      </c>
      <c r="BJ91" s="210">
        <v>59</v>
      </c>
      <c r="BK91" s="198">
        <f t="shared" ref="BK91:BN91" si="307">BK31-BK89</f>
        <v>0</v>
      </c>
      <c r="BL91" s="198">
        <f t="shared" si="307"/>
        <v>0</v>
      </c>
      <c r="BM91" s="198">
        <f t="shared" si="307"/>
        <v>0</v>
      </c>
      <c r="BN91" s="198">
        <f t="shared" si="307"/>
        <v>0</v>
      </c>
      <c r="BO91" s="203">
        <f>SUM(BK91:BN91)</f>
        <v>0</v>
      </c>
      <c r="BP91" s="200">
        <f t="shared" ref="BP91:BS91" si="308">BP31-BP89</f>
        <v>0</v>
      </c>
      <c r="BQ91" s="198">
        <f t="shared" si="308"/>
        <v>0</v>
      </c>
      <c r="BR91" s="198">
        <f t="shared" si="308"/>
        <v>0</v>
      </c>
      <c r="BS91" s="198">
        <f t="shared" si="308"/>
        <v>0</v>
      </c>
      <c r="BT91" s="201">
        <f>SUM(BP91:BS91)</f>
        <v>0</v>
      </c>
      <c r="BU91" s="202">
        <f>BU31-BU89</f>
        <v>0</v>
      </c>
      <c r="BV91" s="210">
        <v>59</v>
      </c>
      <c r="BW91" s="198">
        <f t="shared" ref="BW91:BZ91" si="309">BW31-BW89</f>
        <v>2044727.857052438</v>
      </c>
      <c r="BX91" s="198">
        <f t="shared" si="309"/>
        <v>1906265.3991063749</v>
      </c>
      <c r="BY91" s="198">
        <f t="shared" si="309"/>
        <v>1895364.095187773</v>
      </c>
      <c r="BZ91" s="198">
        <f t="shared" si="309"/>
        <v>1555228.5046896506</v>
      </c>
      <c r="CA91" s="203">
        <f>SUM(BW91:BZ91)</f>
        <v>7401585.8560362365</v>
      </c>
      <c r="CB91" s="200">
        <f t="shared" ref="CB91:CE91" si="310">CB31-CB89</f>
        <v>-163669.79189521633</v>
      </c>
      <c r="CC91" s="198">
        <f t="shared" si="310"/>
        <v>-985953.73826820822</v>
      </c>
      <c r="CD91" s="198">
        <f t="shared" si="310"/>
        <v>-472677.14582842775</v>
      </c>
      <c r="CE91" s="198">
        <f t="shared" si="310"/>
        <v>-1118672.503075215</v>
      </c>
      <c r="CF91" s="201">
        <f>SUM(CB91:CE91)</f>
        <v>-2740973.1790670673</v>
      </c>
      <c r="CG91" s="202">
        <f>CG31-CG89</f>
        <v>4660612.6769691668</v>
      </c>
      <c r="CH91" s="210">
        <v>59</v>
      </c>
      <c r="CI91" s="201">
        <f t="shared" ref="CI91:CW91" si="311">CI31-CI89</f>
        <v>22250502.734517053</v>
      </c>
      <c r="CJ91" s="201">
        <f t="shared" si="311"/>
        <v>25738896.841370061</v>
      </c>
      <c r="CK91" s="201">
        <f t="shared" si="311"/>
        <v>29136994.36729002</v>
      </c>
      <c r="CL91" s="201">
        <f t="shared" si="311"/>
        <v>29569102.380099669</v>
      </c>
      <c r="CM91" s="198">
        <f t="shared" si="311"/>
        <v>106695496.32327688</v>
      </c>
      <c r="CN91" s="201">
        <f t="shared" si="311"/>
        <v>-33154303.776115626</v>
      </c>
      <c r="CO91" s="201">
        <f t="shared" si="311"/>
        <v>-39155763.15266706</v>
      </c>
      <c r="CP91" s="201">
        <f t="shared" si="311"/>
        <v>-41272960.168941006</v>
      </c>
      <c r="CQ91" s="201">
        <f t="shared" si="311"/>
        <v>-45527930.429038286</v>
      </c>
      <c r="CR91" s="198">
        <f t="shared" si="311"/>
        <v>-159110957.52676195</v>
      </c>
      <c r="CS91" s="201">
        <f t="shared" si="311"/>
        <v>-10903801.041598618</v>
      </c>
      <c r="CT91" s="201">
        <f t="shared" si="311"/>
        <v>-13416866.31129697</v>
      </c>
      <c r="CU91" s="201">
        <f t="shared" si="311"/>
        <v>-12135965.801651001</v>
      </c>
      <c r="CV91" s="201">
        <f t="shared" si="311"/>
        <v>-15958828.048938543</v>
      </c>
      <c r="CW91" s="198">
        <f t="shared" si="311"/>
        <v>-52415461.203485131</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312">IF((C31-C27)=0,"",C91/(C31-C27))</f>
        <v>-1.8945134316817596</v>
      </c>
      <c r="D93" s="346">
        <f t="shared" si="312"/>
        <v>-1.6388503613361862</v>
      </c>
      <c r="E93" s="346">
        <f t="shared" si="312"/>
        <v>-1.0864504456540136</v>
      </c>
      <c r="F93" s="346">
        <f t="shared" si="312"/>
        <v>-1.1051605008112029</v>
      </c>
      <c r="G93" s="347">
        <f t="shared" si="312"/>
        <v>-1.4776142444535001</v>
      </c>
      <c r="H93" s="348">
        <f t="shared" si="312"/>
        <v>-0.24561592740904631</v>
      </c>
      <c r="I93" s="346">
        <f t="shared" si="312"/>
        <v>-0.27507939990053154</v>
      </c>
      <c r="J93" s="346">
        <f t="shared" si="312"/>
        <v>-0.19646583111368018</v>
      </c>
      <c r="K93" s="346">
        <f t="shared" si="312"/>
        <v>-0.25059433939269954</v>
      </c>
      <c r="L93" s="349">
        <f t="shared" si="312"/>
        <v>-0.24312972621349513</v>
      </c>
      <c r="M93" s="348">
        <f t="shared" si="312"/>
        <v>-0.4309700649314992</v>
      </c>
      <c r="N93" s="210">
        <v>60</v>
      </c>
      <c r="O93" s="346">
        <f t="shared" ref="O93:Y93" si="313">IF((O31-O27)=0,"",O91/(O31-O27))</f>
        <v>-6.5986372657853731E-2</v>
      </c>
      <c r="P93" s="346">
        <f t="shared" si="313"/>
        <v>3.111191791513785E-2</v>
      </c>
      <c r="Q93" s="346">
        <f t="shared" si="313"/>
        <v>8.1597407059590482E-2</v>
      </c>
      <c r="R93" s="346">
        <f t="shared" si="313"/>
        <v>-8.0476148528351322E-3</v>
      </c>
      <c r="S93" s="347">
        <f t="shared" si="313"/>
        <v>7.5387689499883132E-3</v>
      </c>
      <c r="T93" s="348">
        <f t="shared" si="313"/>
        <v>-5.832672806458377E-2</v>
      </c>
      <c r="U93" s="346">
        <f t="shared" si="313"/>
        <v>-0.10102597199144285</v>
      </c>
      <c r="V93" s="346">
        <f t="shared" si="313"/>
        <v>-0.13096312793587639</v>
      </c>
      <c r="W93" s="346">
        <f t="shared" si="313"/>
        <v>-0.16325022324821697</v>
      </c>
      <c r="X93" s="349">
        <f t="shared" si="313"/>
        <v>-0.10992695412937545</v>
      </c>
      <c r="Y93" s="348">
        <f t="shared" si="313"/>
        <v>-7.5447259987822757E-2</v>
      </c>
      <c r="Z93" s="210">
        <v>60</v>
      </c>
      <c r="AA93" s="346">
        <f t="shared" ref="AA93:AK93" si="314">IF((AA31-AA27)=0,"",AA91/(AA31-AA27))</f>
        <v>5.2946857582168605E-2</v>
      </c>
      <c r="AB93" s="346">
        <f t="shared" si="314"/>
        <v>0.11208763319233143</v>
      </c>
      <c r="AC93" s="346">
        <f t="shared" si="314"/>
        <v>0.13179696053641701</v>
      </c>
      <c r="AD93" s="346">
        <f t="shared" si="314"/>
        <v>3.6366567607461812E-2</v>
      </c>
      <c r="AE93" s="347">
        <f t="shared" si="314"/>
        <v>8.3086995095453295E-2</v>
      </c>
      <c r="AF93" s="348">
        <f t="shared" si="314"/>
        <v>-0.20702632838279042</v>
      </c>
      <c r="AG93" s="346">
        <f t="shared" si="314"/>
        <v>-0.45296015481929924</v>
      </c>
      <c r="AH93" s="346">
        <f t="shared" si="314"/>
        <v>-0.35093204208401041</v>
      </c>
      <c r="AI93" s="346">
        <f t="shared" si="314"/>
        <v>-0.48983586410472468</v>
      </c>
      <c r="AJ93" s="349">
        <f t="shared" si="314"/>
        <v>-0.3683576194800478</v>
      </c>
      <c r="AK93" s="348">
        <f t="shared" si="314"/>
        <v>-0.20323415196416234</v>
      </c>
      <c r="AL93" s="210">
        <v>60</v>
      </c>
      <c r="AM93" s="346">
        <f t="shared" ref="AM93:AW93" si="315">IF((AM31-AM27)=0,"",AM91/(AM31-AM27))</f>
        <v>0.31636218525005261</v>
      </c>
      <c r="AN93" s="346">
        <f t="shared" si="315"/>
        <v>0.33393700145002697</v>
      </c>
      <c r="AO93" s="346">
        <f t="shared" si="315"/>
        <v>0.35228214975241134</v>
      </c>
      <c r="AP93" s="346">
        <f t="shared" si="315"/>
        <v>0.36017078208798831</v>
      </c>
      <c r="AQ93" s="347">
        <f t="shared" si="315"/>
        <v>0.34102834398330395</v>
      </c>
      <c r="AR93" s="348">
        <f t="shared" si="315"/>
        <v>-0.35715157347573301</v>
      </c>
      <c r="AS93" s="346">
        <f t="shared" si="315"/>
        <v>-0.42559354749868744</v>
      </c>
      <c r="AT93" s="346">
        <f t="shared" si="315"/>
        <v>-0.46419728864508208</v>
      </c>
      <c r="AU93" s="346">
        <f t="shared" si="315"/>
        <v>-0.49944085361483392</v>
      </c>
      <c r="AV93" s="349">
        <f t="shared" si="315"/>
        <v>-0.43689758320796263</v>
      </c>
      <c r="AW93" s="348">
        <f t="shared" si="315"/>
        <v>-3.6730492963830838E-2</v>
      </c>
      <c r="AX93" s="210">
        <v>60</v>
      </c>
      <c r="AY93" s="346">
        <f t="shared" ref="AY93:BI93" si="316">IF((AY31-AY27)=0,"",AY91/(AY31-AY27))</f>
        <v>0.13240627571675917</v>
      </c>
      <c r="AZ93" s="346">
        <f t="shared" si="316"/>
        <v>0.11056057439581514</v>
      </c>
      <c r="BA93" s="346">
        <f t="shared" si="316"/>
        <v>5.8460942223702059E-2</v>
      </c>
      <c r="BB93" s="346">
        <f t="shared" si="316"/>
        <v>8.327544965356698E-2</v>
      </c>
      <c r="BC93" s="347">
        <f t="shared" si="316"/>
        <v>9.5720518394679113E-2</v>
      </c>
      <c r="BD93" s="348">
        <f t="shared" si="316"/>
        <v>-0.59002833077095207</v>
      </c>
      <c r="BE93" s="346">
        <f t="shared" si="316"/>
        <v>-0.41259996275858696</v>
      </c>
      <c r="BF93" s="346">
        <f t="shared" si="316"/>
        <v>-0.60187306367614057</v>
      </c>
      <c r="BG93" s="346">
        <f t="shared" si="316"/>
        <v>-0.53549139511030663</v>
      </c>
      <c r="BH93" s="349">
        <f t="shared" si="316"/>
        <v>-0.53451671763310593</v>
      </c>
      <c r="BI93" s="348">
        <f t="shared" si="316"/>
        <v>-0.10600890588074251</v>
      </c>
      <c r="BJ93" s="210">
        <v>60</v>
      </c>
      <c r="BK93" s="346" t="str">
        <f t="shared" ref="BK93:BU93" si="317">IF((BK31-BK27)=0,"",BK91/(BK31-BK27))</f>
        <v/>
      </c>
      <c r="BL93" s="346" t="str">
        <f t="shared" si="317"/>
        <v/>
      </c>
      <c r="BM93" s="346" t="str">
        <f t="shared" si="317"/>
        <v/>
      </c>
      <c r="BN93" s="346" t="str">
        <f t="shared" si="317"/>
        <v/>
      </c>
      <c r="BO93" s="347" t="str">
        <f t="shared" si="317"/>
        <v/>
      </c>
      <c r="BP93" s="348" t="str">
        <f t="shared" si="317"/>
        <v/>
      </c>
      <c r="BQ93" s="346" t="str">
        <f t="shared" si="317"/>
        <v/>
      </c>
      <c r="BR93" s="346" t="str">
        <f t="shared" si="317"/>
        <v/>
      </c>
      <c r="BS93" s="346" t="str">
        <f t="shared" si="317"/>
        <v/>
      </c>
      <c r="BT93" s="349" t="str">
        <f t="shared" si="317"/>
        <v/>
      </c>
      <c r="BU93" s="348" t="str">
        <f t="shared" si="317"/>
        <v/>
      </c>
      <c r="BV93" s="210">
        <v>60</v>
      </c>
      <c r="BW93" s="346">
        <f t="shared" ref="BW93:CG93" si="318">IF((BW31-BW27)=0,"",BW91/(BW31-BW27))</f>
        <v>0.32258132813472085</v>
      </c>
      <c r="BX93" s="346">
        <f t="shared" si="318"/>
        <v>0.30459096314804102</v>
      </c>
      <c r="BY93" s="346">
        <f t="shared" si="318"/>
        <v>0.30817533721577356</v>
      </c>
      <c r="BZ93" s="346">
        <f t="shared" si="318"/>
        <v>0.26054771495466211</v>
      </c>
      <c r="CA93" s="347">
        <f t="shared" si="318"/>
        <v>0.2994600461563946</v>
      </c>
      <c r="CB93" s="348">
        <f t="shared" si="318"/>
        <v>-6.8339025812927542E-2</v>
      </c>
      <c r="CC93" s="346">
        <f t="shared" si="318"/>
        <v>-0.42078689739279229</v>
      </c>
      <c r="CD93" s="346">
        <f t="shared" si="318"/>
        <v>-0.19374741435388593</v>
      </c>
      <c r="CE93" s="346">
        <f t="shared" si="318"/>
        <v>-0.47833877547866355</v>
      </c>
      <c r="CF93" s="349">
        <f t="shared" si="318"/>
        <v>-0.28802611153805241</v>
      </c>
      <c r="CG93" s="348">
        <f t="shared" si="318"/>
        <v>0.13614447872904556</v>
      </c>
      <c r="CH93" s="210">
        <v>60</v>
      </c>
      <c r="CI93" s="349">
        <f t="shared" ref="CI93:CW93" si="319">IF((CI31-CI27)=0,"",CI91/(CI31-CI27))</f>
        <v>0.2249506183195068</v>
      </c>
      <c r="CJ93" s="349">
        <f t="shared" si="319"/>
        <v>0.26033642228087034</v>
      </c>
      <c r="CK93" s="349">
        <f t="shared" si="319"/>
        <v>0.29131264582687455</v>
      </c>
      <c r="CL93" s="349">
        <f t="shared" si="319"/>
        <v>0.29305390046490726</v>
      </c>
      <c r="CM93" s="379">
        <f t="shared" si="319"/>
        <v>0.2676083298449321</v>
      </c>
      <c r="CN93" s="349">
        <f t="shared" si="319"/>
        <v>-0.29392549926139233</v>
      </c>
      <c r="CO93" s="349">
        <f t="shared" si="319"/>
        <v>-0.36496027054162494</v>
      </c>
      <c r="CP93" s="349">
        <f t="shared" si="319"/>
        <v>-0.38981213111089918</v>
      </c>
      <c r="CQ93" s="349">
        <f t="shared" si="319"/>
        <v>-0.4377838495409096</v>
      </c>
      <c r="CR93" s="379">
        <f t="shared" si="319"/>
        <v>-0.37005858087928289</v>
      </c>
      <c r="CS93" s="349">
        <f t="shared" si="319"/>
        <v>-5.150319534451251E-2</v>
      </c>
      <c r="CT93" s="349">
        <f t="shared" si="319"/>
        <v>-6.5081269890036639E-2</v>
      </c>
      <c r="CU93" s="349">
        <f t="shared" si="319"/>
        <v>-5.8941418070167569E-2</v>
      </c>
      <c r="CV93" s="349">
        <f t="shared" si="319"/>
        <v>-7.7887362282493572E-2</v>
      </c>
      <c r="CW93" s="379">
        <f t="shared" si="319"/>
        <v>-6.3253144484477469E-2</v>
      </c>
    </row>
    <row r="94" spans="1:135" s="287" customFormat="1" ht="15.75" customHeight="1">
      <c r="A94" s="119" t="s">
        <v>300</v>
      </c>
      <c r="B94" s="210">
        <v>61</v>
      </c>
      <c r="C94" s="351">
        <f>IF((C31-C27-C24)=0,"",(C72+C65-C63)/(C31-C27-C24))</f>
        <v>2.1938885002060928</v>
      </c>
      <c r="D94" s="351">
        <f t="shared" ref="D94:M94" si="320">IF((D31-D27-D24)=0,"",(D72+D65-D63)/(D31-D27-D24))</f>
        <v>2.019482509499269</v>
      </c>
      <c r="E94" s="351">
        <f t="shared" si="320"/>
        <v>1.5743671449760974</v>
      </c>
      <c r="F94" s="351">
        <f t="shared" si="320"/>
        <v>1.4739233260070126</v>
      </c>
      <c r="G94" s="347">
        <f t="shared" si="320"/>
        <v>1.8553564702844236</v>
      </c>
      <c r="H94" s="352">
        <f t="shared" si="320"/>
        <v>1.1291666360997727</v>
      </c>
      <c r="I94" s="351">
        <f t="shared" si="320"/>
        <v>1.1645539484505374</v>
      </c>
      <c r="J94" s="351">
        <f t="shared" si="320"/>
        <v>1.101495347549216</v>
      </c>
      <c r="K94" s="351">
        <f t="shared" si="320"/>
        <v>1.1264469122544869</v>
      </c>
      <c r="L94" s="349">
        <f t="shared" si="320"/>
        <v>1.1314536539085673</v>
      </c>
      <c r="M94" s="353">
        <f t="shared" si="320"/>
        <v>1.2416033951307748</v>
      </c>
      <c r="N94" s="210">
        <v>61</v>
      </c>
      <c r="O94" s="351">
        <f>IF((O31-O27-O24)=0,"",(O72+O65-O63)/(O31-O27-O24))</f>
        <v>0.77198825069550914</v>
      </c>
      <c r="P94" s="351">
        <f t="shared" ref="P94:Y94" si="321">IF((P31-P27-P24)=0,"",(P72+P65-P63)/(P31-P27-P24))</f>
        <v>0.69962136716095169</v>
      </c>
      <c r="Q94" s="351">
        <f t="shared" si="321"/>
        <v>0.68634528877904566</v>
      </c>
      <c r="R94" s="351">
        <f t="shared" si="321"/>
        <v>0.71031784871400783</v>
      </c>
      <c r="S94" s="347">
        <f t="shared" si="321"/>
        <v>0.71885831782359466</v>
      </c>
      <c r="T94" s="352">
        <f t="shared" si="321"/>
        <v>0.93834253094161657</v>
      </c>
      <c r="U94" s="351">
        <f t="shared" si="321"/>
        <v>0.99005340145017406</v>
      </c>
      <c r="V94" s="351">
        <f t="shared" si="321"/>
        <v>1.034142376523379</v>
      </c>
      <c r="W94" s="351">
        <f t="shared" si="321"/>
        <v>1.0361423970079697</v>
      </c>
      <c r="X94" s="349">
        <f t="shared" si="321"/>
        <v>0.99624824356769515</v>
      </c>
      <c r="Y94" s="353">
        <f t="shared" si="321"/>
        <v>0.91482602483974673</v>
      </c>
      <c r="Z94" s="210">
        <v>61</v>
      </c>
      <c r="AA94" s="351">
        <f>IF((AA31-AA27-AA24)=0,"",(AA72+AA65-AA63)/(AA31-AA27-AA24))</f>
        <v>0.77232523680743104</v>
      </c>
      <c r="AB94" s="351">
        <f t="shared" ref="AB94:AK94" si="322">IF((AB31-AB27-AB24)=0,"",(AB72+AB65-AB63)/(AB31-AB27-AB24))</f>
        <v>0.72818484806055117</v>
      </c>
      <c r="AC94" s="351">
        <f t="shared" si="322"/>
        <v>0.73048914040498547</v>
      </c>
      <c r="AD94" s="351">
        <f t="shared" si="322"/>
        <v>0.78711208833170687</v>
      </c>
      <c r="AE94" s="347">
        <f t="shared" si="322"/>
        <v>0.75458919001987379</v>
      </c>
      <c r="AF94" s="352">
        <f t="shared" si="322"/>
        <v>1.1082452274973367</v>
      </c>
      <c r="AG94" s="351">
        <f t="shared" si="322"/>
        <v>1.3609535060538474</v>
      </c>
      <c r="AH94" s="351">
        <f t="shared" si="322"/>
        <v>1.2719191955642921</v>
      </c>
      <c r="AI94" s="351">
        <f t="shared" si="322"/>
        <v>1.3849247280107104</v>
      </c>
      <c r="AJ94" s="349">
        <f t="shared" si="322"/>
        <v>1.2747443064243311</v>
      </c>
      <c r="AK94" s="353">
        <f t="shared" si="322"/>
        <v>1.0844888161742228</v>
      </c>
      <c r="AL94" s="210">
        <v>61</v>
      </c>
      <c r="AM94" s="351">
        <f>IF((AM31-AM27-AM24)=0,"",(AM72+AM65-AM63)/(AM31-AM27-AM24))</f>
        <v>0.6027871142093526</v>
      </c>
      <c r="AN94" s="351">
        <f t="shared" ref="AN94:AW94" si="323">IF((AN31-AN27-AN24)=0,"",(AN72+AN65-AN63)/(AN31-AN27-AN24))</f>
        <v>0.59200536891524735</v>
      </c>
      <c r="AO94" s="351">
        <f t="shared" si="323"/>
        <v>0.58389946561080774</v>
      </c>
      <c r="AP94" s="351">
        <f t="shared" si="323"/>
        <v>0.55794377144182106</v>
      </c>
      <c r="AQ94" s="347">
        <f t="shared" si="323"/>
        <v>0.58382738147842761</v>
      </c>
      <c r="AR94" s="352">
        <f t="shared" si="323"/>
        <v>1.2733165575364496</v>
      </c>
      <c r="AS94" s="351">
        <f t="shared" si="323"/>
        <v>1.347395883321193</v>
      </c>
      <c r="AT94" s="351">
        <f t="shared" si="323"/>
        <v>1.3960973807714332</v>
      </c>
      <c r="AU94" s="351">
        <f t="shared" si="323"/>
        <v>1.4112478647767908</v>
      </c>
      <c r="AV94" s="349">
        <f t="shared" si="323"/>
        <v>1.3572958300537585</v>
      </c>
      <c r="AW94" s="353">
        <f t="shared" si="323"/>
        <v>0.95942167823116076</v>
      </c>
      <c r="AX94" s="210">
        <v>61</v>
      </c>
      <c r="AY94" s="351">
        <f>IF((AY31-AY27-AY24)=0,"",(AY72+AY65-AY63)/(AY31-AY27-AY24))</f>
        <v>0.84039353647071169</v>
      </c>
      <c r="AZ94" s="351">
        <f t="shared" ref="AZ94:BI94" si="324">IF((AZ31-AZ27-AZ24)=0,"",(AZ72+AZ65-AZ63)/(AZ31-AZ27-AZ24))</f>
        <v>0.86451971388234328</v>
      </c>
      <c r="BA94" s="351">
        <f t="shared" si="324"/>
        <v>0.92006241604007444</v>
      </c>
      <c r="BB94" s="351">
        <f t="shared" si="324"/>
        <v>0.88917006341266791</v>
      </c>
      <c r="BC94" s="347">
        <f t="shared" si="324"/>
        <v>0.87901157903245986</v>
      </c>
      <c r="BD94" s="352">
        <f t="shared" si="324"/>
        <v>1.5322768397461108</v>
      </c>
      <c r="BE94" s="351">
        <f t="shared" si="324"/>
        <v>1.3598635741756364</v>
      </c>
      <c r="BF94" s="351">
        <f t="shared" si="324"/>
        <v>1.5565412871495055</v>
      </c>
      <c r="BG94" s="351">
        <f t="shared" si="324"/>
        <v>1.4763410807610504</v>
      </c>
      <c r="BH94" s="349">
        <f t="shared" si="324"/>
        <v>1.4808433693946956</v>
      </c>
      <c r="BI94" s="353">
        <f t="shared" si="324"/>
        <v>1.0716488490002212</v>
      </c>
      <c r="BJ94" s="210">
        <v>61</v>
      </c>
      <c r="BK94" s="351" t="str">
        <f>IF((BK31-BK27-BK24)=0,"",(BK72+BK65-BK63)/(BK31-BK27-BK24))</f>
        <v/>
      </c>
      <c r="BL94" s="351" t="str">
        <f t="shared" ref="BL94:BU94" si="325">IF((BL31-BL27-BL24)=0,"",(BL72+BL65-BL63)/(BL31-BL27-BL24))</f>
        <v/>
      </c>
      <c r="BM94" s="351" t="str">
        <f t="shared" si="325"/>
        <v/>
      </c>
      <c r="BN94" s="351" t="str">
        <f t="shared" si="325"/>
        <v/>
      </c>
      <c r="BO94" s="347" t="str">
        <f t="shared" si="325"/>
        <v/>
      </c>
      <c r="BP94" s="352" t="str">
        <f t="shared" si="325"/>
        <v/>
      </c>
      <c r="BQ94" s="351" t="str">
        <f t="shared" si="325"/>
        <v/>
      </c>
      <c r="BR94" s="351" t="str">
        <f t="shared" si="325"/>
        <v/>
      </c>
      <c r="BS94" s="351" t="str">
        <f t="shared" si="325"/>
        <v/>
      </c>
      <c r="BT94" s="349" t="str">
        <f t="shared" si="325"/>
        <v/>
      </c>
      <c r="BU94" s="353" t="str">
        <f t="shared" si="325"/>
        <v/>
      </c>
      <c r="BV94" s="210">
        <v>61</v>
      </c>
      <c r="BW94" s="351">
        <f>IF((BW31-BW27-BW24)=0,"",(BW72+BW65-BW63)/(BW31-BW27-BW24))</f>
        <v>0.65857351961480803</v>
      </c>
      <c r="BX94" s="351">
        <f t="shared" ref="BX94:CW94" si="326">IF((BX31-BX27-BX24)=0,"",(BX72+BX65-BX63)/(BX31-BX27-BX24))</f>
        <v>0.67798817504471798</v>
      </c>
      <c r="BY94" s="351">
        <f t="shared" si="326"/>
        <v>0.67680614705018494</v>
      </c>
      <c r="BZ94" s="351">
        <f t="shared" si="326"/>
        <v>0.72013209370805187</v>
      </c>
      <c r="CA94" s="347">
        <f t="shared" si="326"/>
        <v>0.68289291829209753</v>
      </c>
      <c r="CB94" s="352">
        <f t="shared" si="326"/>
        <v>1.0184625003228411</v>
      </c>
      <c r="CC94" s="351">
        <f t="shared" si="326"/>
        <v>1.3742559755434471</v>
      </c>
      <c r="CD94" s="351">
        <f t="shared" si="326"/>
        <v>1.1558863259837828</v>
      </c>
      <c r="CE94" s="351">
        <f t="shared" si="326"/>
        <v>1.4290269606599371</v>
      </c>
      <c r="CF94" s="349">
        <f t="shared" si="326"/>
        <v>1.242192431355192</v>
      </c>
      <c r="CG94" s="353">
        <f t="shared" si="326"/>
        <v>0.83837286644305753</v>
      </c>
      <c r="CH94" s="210">
        <v>61</v>
      </c>
      <c r="CI94" s="349">
        <f t="shared" ref="CI94:CM94" si="327">IF((CI31-CI27-CI24)=0,"",(CI72+CI65-CI63)/(CI31-CI27-CI24))</f>
        <v>0.66965187110912761</v>
      </c>
      <c r="CJ94" s="349">
        <f t="shared" si="327"/>
        <v>0.64719403396245279</v>
      </c>
      <c r="CK94" s="349">
        <f t="shared" si="327"/>
        <v>0.6309627818239637</v>
      </c>
      <c r="CL94" s="349">
        <f t="shared" si="327"/>
        <v>0.60923165332396501</v>
      </c>
      <c r="CM94" s="350">
        <f t="shared" si="327"/>
        <v>0.63908649938313689</v>
      </c>
      <c r="CN94" s="349">
        <f t="shared" ref="CN94:CR94" si="328">IF((CN31-CN27-CN24)=0,"",(CN72+CN65-CN63)/(CN31-CN27-CN24))</f>
        <v>1.201502439506223</v>
      </c>
      <c r="CO94" s="349">
        <f t="shared" si="328"/>
        <v>1.2797477112997717</v>
      </c>
      <c r="CP94" s="349">
        <f t="shared" si="328"/>
        <v>1.3163889011622736</v>
      </c>
      <c r="CQ94" s="349">
        <f t="shared" si="328"/>
        <v>1.3429788508052094</v>
      </c>
      <c r="CR94" s="350">
        <f t="shared" si="328"/>
        <v>1.283537375306484</v>
      </c>
      <c r="CS94" s="349">
        <f t="shared" si="326"/>
        <v>0.95301838760683322</v>
      </c>
      <c r="CT94" s="349">
        <f t="shared" si="326"/>
        <v>0.97638841515161501</v>
      </c>
      <c r="CU94" s="349">
        <f t="shared" si="326"/>
        <v>0.98342872041270879</v>
      </c>
      <c r="CV94" s="349">
        <f t="shared" si="326"/>
        <v>0.98164962430164515</v>
      </c>
      <c r="CW94" s="350">
        <f t="shared" si="326"/>
        <v>0.97346791914147746</v>
      </c>
    </row>
    <row r="95" spans="1:135" s="287" customFormat="1" ht="15.75" customHeight="1">
      <c r="A95" s="119" t="s">
        <v>302</v>
      </c>
      <c r="B95" s="210">
        <v>62</v>
      </c>
      <c r="C95" s="351">
        <f>IF((C31-C27)=0,"",(C72)/(C31-C27))</f>
        <v>0.24789932367739087</v>
      </c>
      <c r="D95" s="351">
        <f t="shared" ref="D95:M95" si="329">IF((D31-D27)=0,"",(D72)/(D31-D27))</f>
        <v>0.29054817923776821</v>
      </c>
      <c r="E95" s="351">
        <f t="shared" si="329"/>
        <v>0.23152962854710493</v>
      </c>
      <c r="F95" s="351">
        <f t="shared" si="329"/>
        <v>0.21669796873131369</v>
      </c>
      <c r="G95" s="347">
        <f t="shared" si="329"/>
        <v>0.24825778033270204</v>
      </c>
      <c r="H95" s="352">
        <f t="shared" si="329"/>
        <v>4.1090508682852363E-2</v>
      </c>
      <c r="I95" s="351">
        <f t="shared" si="329"/>
        <v>5.1709322871441352E-2</v>
      </c>
      <c r="J95" s="351">
        <f t="shared" si="329"/>
        <v>4.2836982104407909E-2</v>
      </c>
      <c r="K95" s="351">
        <f t="shared" si="329"/>
        <v>4.2499598248988392E-2</v>
      </c>
      <c r="L95" s="349">
        <f t="shared" si="329"/>
        <v>4.4436563007092374E-2</v>
      </c>
      <c r="M95" s="353">
        <f t="shared" si="329"/>
        <v>7.5450193339972008E-2</v>
      </c>
      <c r="N95" s="210">
        <v>62</v>
      </c>
      <c r="O95" s="351">
        <f t="shared" ref="O95:Y95" si="330">IF((O31-O27)=0,"",(O72)/(O31-O27))</f>
        <v>0.10402418230162505</v>
      </c>
      <c r="P95" s="351">
        <f t="shared" si="330"/>
        <v>0.12631419844999808</v>
      </c>
      <c r="Q95" s="351">
        <f t="shared" si="330"/>
        <v>0.10492070599255168</v>
      </c>
      <c r="R95" s="351">
        <f t="shared" si="330"/>
        <v>0.10220791507272405</v>
      </c>
      <c r="S95" s="347">
        <f t="shared" si="330"/>
        <v>0.10953093731367071</v>
      </c>
      <c r="T95" s="352">
        <f t="shared" si="330"/>
        <v>4.2337841976147178E-2</v>
      </c>
      <c r="U95" s="351">
        <f t="shared" si="330"/>
        <v>5.1918507499501103E-2</v>
      </c>
      <c r="V95" s="351">
        <f t="shared" si="330"/>
        <v>4.3671556044855002E-2</v>
      </c>
      <c r="W95" s="351">
        <f t="shared" si="330"/>
        <v>4.3513036669690225E-2</v>
      </c>
      <c r="X95" s="349">
        <f t="shared" si="330"/>
        <v>4.538838735583247E-2</v>
      </c>
      <c r="Y95" s="353">
        <f t="shared" si="330"/>
        <v>6.4216139367466382E-2</v>
      </c>
      <c r="Z95" s="210">
        <v>62</v>
      </c>
      <c r="AA95" s="351">
        <f t="shared" ref="AA95:AK95" si="331">IF((AA31-AA27)=0,"",(AA72)/(AA31-AA27))</f>
        <v>6.182327759469633E-2</v>
      </c>
      <c r="AB95" s="351">
        <f t="shared" si="331"/>
        <v>7.492888048435728E-2</v>
      </c>
      <c r="AC95" s="351">
        <f t="shared" si="331"/>
        <v>6.2264963244456815E-2</v>
      </c>
      <c r="AD95" s="351">
        <f t="shared" si="331"/>
        <v>6.0598168521315623E-2</v>
      </c>
      <c r="AE95" s="347">
        <f t="shared" si="331"/>
        <v>6.4886173270441591E-2</v>
      </c>
      <c r="AF95" s="352">
        <f t="shared" si="331"/>
        <v>3.4856078882055185E-2</v>
      </c>
      <c r="AG95" s="351">
        <f t="shared" si="331"/>
        <v>4.3045302642211555E-2</v>
      </c>
      <c r="AH95" s="351">
        <f t="shared" si="331"/>
        <v>3.5639198257699171E-2</v>
      </c>
      <c r="AI95" s="351">
        <f t="shared" si="331"/>
        <v>3.5914406271800765E-2</v>
      </c>
      <c r="AJ95" s="349">
        <f t="shared" si="331"/>
        <v>3.7321358403278361E-2</v>
      </c>
      <c r="AK95" s="353">
        <f t="shared" si="331"/>
        <v>4.7403653474135152E-2</v>
      </c>
      <c r="AL95" s="210">
        <v>62</v>
      </c>
      <c r="AM95" s="351">
        <f t="shared" ref="AM95:AW95" si="332">IF((AM31-AM27)=0,"",(AM72)/(AM31-AM27))</f>
        <v>2.8607080739536588E-2</v>
      </c>
      <c r="AN95" s="351">
        <f t="shared" si="332"/>
        <v>3.4740759284193838E-2</v>
      </c>
      <c r="AO95" s="351">
        <f t="shared" si="332"/>
        <v>2.8854381445107252E-2</v>
      </c>
      <c r="AP95" s="351">
        <f t="shared" si="332"/>
        <v>2.8110527432500049E-2</v>
      </c>
      <c r="AQ95" s="347">
        <f t="shared" si="332"/>
        <v>3.0054772356448343E-2</v>
      </c>
      <c r="AR95" s="352">
        <f t="shared" si="332"/>
        <v>2.9582176169979463E-2</v>
      </c>
      <c r="AS95" s="351">
        <f t="shared" si="332"/>
        <v>3.6584770400834403E-2</v>
      </c>
      <c r="AT95" s="351">
        <f t="shared" si="332"/>
        <v>3.0716854599515567E-2</v>
      </c>
      <c r="AU95" s="351">
        <f t="shared" si="332"/>
        <v>3.0191254707369362E-2</v>
      </c>
      <c r="AV95" s="349">
        <f t="shared" si="332"/>
        <v>3.1753408062974706E-2</v>
      </c>
      <c r="AW95" s="353">
        <f t="shared" si="332"/>
        <v>3.0879625503085411E-2</v>
      </c>
      <c r="AX95" s="210">
        <v>62</v>
      </c>
      <c r="AY95" s="351">
        <f t="shared" ref="AY95:BI95" si="333">IF((AY31-AY27)=0,"",(AY72)/(AY31-AY27))</f>
        <v>9.6241339120233405E-3</v>
      </c>
      <c r="AZ95" s="351">
        <f t="shared" si="333"/>
        <v>1.1689946203112899E-2</v>
      </c>
      <c r="BA95" s="351">
        <f t="shared" si="333"/>
        <v>9.7102929875751247E-3</v>
      </c>
      <c r="BB95" s="351">
        <f t="shared" si="333"/>
        <v>9.4592042203988456E-3</v>
      </c>
      <c r="BC95" s="347">
        <f t="shared" si="333"/>
        <v>1.0123995178602152E-2</v>
      </c>
      <c r="BD95" s="352">
        <f t="shared" si="333"/>
        <v>2.0378296138371929E-2</v>
      </c>
      <c r="BE95" s="351">
        <f t="shared" si="333"/>
        <v>2.4672714823005013E-2</v>
      </c>
      <c r="BF95" s="351">
        <f t="shared" si="333"/>
        <v>2.0447158179566122E-2</v>
      </c>
      <c r="BG95" s="351">
        <f t="shared" si="333"/>
        <v>2.0249026935903334E-2</v>
      </c>
      <c r="BH95" s="349">
        <f t="shared" si="333"/>
        <v>2.144825106403607E-2</v>
      </c>
      <c r="BI95" s="353">
        <f t="shared" si="333"/>
        <v>1.374871852010816E-2</v>
      </c>
      <c r="BJ95" s="210">
        <v>62</v>
      </c>
      <c r="BK95" s="351" t="str">
        <f t="shared" ref="BK95:BU95" si="334">IF((BK31-BK27)=0,"",(BK72)/(BK31-BK27))</f>
        <v/>
      </c>
      <c r="BL95" s="351" t="str">
        <f t="shared" si="334"/>
        <v/>
      </c>
      <c r="BM95" s="351" t="str">
        <f t="shared" si="334"/>
        <v/>
      </c>
      <c r="BN95" s="351" t="str">
        <f t="shared" si="334"/>
        <v/>
      </c>
      <c r="BO95" s="347" t="str">
        <f t="shared" si="334"/>
        <v/>
      </c>
      <c r="BP95" s="352" t="str">
        <f t="shared" si="334"/>
        <v/>
      </c>
      <c r="BQ95" s="351" t="str">
        <f t="shared" si="334"/>
        <v/>
      </c>
      <c r="BR95" s="351" t="str">
        <f t="shared" si="334"/>
        <v/>
      </c>
      <c r="BS95" s="351" t="str">
        <f t="shared" si="334"/>
        <v/>
      </c>
      <c r="BT95" s="349" t="str">
        <f t="shared" si="334"/>
        <v/>
      </c>
      <c r="BU95" s="353" t="str">
        <f t="shared" si="334"/>
        <v/>
      </c>
      <c r="BV95" s="210">
        <v>62</v>
      </c>
      <c r="BW95" s="351">
        <f t="shared" ref="BW95:CG95" si="335">IF((BW31-BW27)=0,"",(BW72)/(BW31-BW27))</f>
        <v>6.6679050196653085E-3</v>
      </c>
      <c r="BX95" s="351">
        <f t="shared" si="335"/>
        <v>8.1722027771298812E-3</v>
      </c>
      <c r="BY95" s="351">
        <f t="shared" si="335"/>
        <v>6.7903627488500509E-3</v>
      </c>
      <c r="BZ95" s="351">
        <f t="shared" si="335"/>
        <v>6.632445593193907E-3</v>
      </c>
      <c r="CA95" s="347">
        <f t="shared" si="335"/>
        <v>7.0707159658286063E-3</v>
      </c>
      <c r="CB95" s="352">
        <f t="shared" si="335"/>
        <v>1.7599521479936132E-2</v>
      </c>
      <c r="CC95" s="351">
        <f t="shared" si="335"/>
        <v>2.1769487750087982E-2</v>
      </c>
      <c r="CD95" s="351">
        <f t="shared" si="335"/>
        <v>1.7077461376329876E-2</v>
      </c>
      <c r="CE95" s="351">
        <f t="shared" si="335"/>
        <v>1.6880996787724176E-2</v>
      </c>
      <c r="CF95" s="349">
        <f t="shared" si="335"/>
        <v>1.8315831189060917E-2</v>
      </c>
      <c r="CG95" s="353">
        <f t="shared" si="335"/>
        <v>1.0196751106257012E-2</v>
      </c>
      <c r="CH95" s="210">
        <v>62</v>
      </c>
      <c r="CI95" s="349">
        <f t="shared" ref="CI95:CW95" si="336">IF((CI31-CI27)=0,"",(CI72)/(CI31-CI27))</f>
        <v>3.7292380579279479E-2</v>
      </c>
      <c r="CJ95" s="349">
        <f t="shared" si="336"/>
        <v>4.33778690543399E-2</v>
      </c>
      <c r="CK95" s="349">
        <f t="shared" si="336"/>
        <v>3.514182427187295E-2</v>
      </c>
      <c r="CL95" s="349">
        <f t="shared" si="336"/>
        <v>3.3544478770954754E-2</v>
      </c>
      <c r="CM95" s="350">
        <f t="shared" si="336"/>
        <v>3.7313444710638084E-2</v>
      </c>
      <c r="CN95" s="349">
        <f t="shared" si="336"/>
        <v>3.2612568927357199E-2</v>
      </c>
      <c r="CO95" s="349">
        <f t="shared" si="336"/>
        <v>3.9866688448066442E-2</v>
      </c>
      <c r="CP95" s="349">
        <f t="shared" si="336"/>
        <v>3.3117969597597927E-2</v>
      </c>
      <c r="CQ95" s="349">
        <f t="shared" si="336"/>
        <v>3.2454755214358547E-2</v>
      </c>
      <c r="CR95" s="350">
        <f t="shared" si="336"/>
        <v>3.4508965095967459E-2</v>
      </c>
      <c r="CS95" s="349">
        <f t="shared" si="336"/>
        <v>3.4799007431879768E-2</v>
      </c>
      <c r="CT95" s="349">
        <f t="shared" si="336"/>
        <v>4.1550576022401371E-2</v>
      </c>
      <c r="CU95" s="349">
        <f t="shared" si="336"/>
        <v>3.410109965223896E-2</v>
      </c>
      <c r="CV95" s="349">
        <f t="shared" si="336"/>
        <v>3.2991382776493369E-2</v>
      </c>
      <c r="CW95" s="350">
        <f t="shared" si="336"/>
        <v>3.5858305288423341E-2</v>
      </c>
    </row>
    <row r="96" spans="1:135" ht="15.75" customHeight="1">
      <c r="A96" s="119" t="s">
        <v>304</v>
      </c>
      <c r="B96" s="210">
        <v>63</v>
      </c>
      <c r="C96" s="351">
        <f t="shared" ref="C96:M96" si="337">IF((C31-C27)=0,"",C87/(C31-C27))</f>
        <v>0.70062493147566673</v>
      </c>
      <c r="D96" s="351">
        <f t="shared" si="337"/>
        <v>0.61936785183691712</v>
      </c>
      <c r="E96" s="351">
        <f t="shared" si="337"/>
        <v>0.5120833006779163</v>
      </c>
      <c r="F96" s="351">
        <f t="shared" si="337"/>
        <v>0.6312371748041905</v>
      </c>
      <c r="G96" s="354">
        <f t="shared" si="337"/>
        <v>0.62225777416907591</v>
      </c>
      <c r="H96" s="352">
        <f t="shared" si="337"/>
        <v>0.11644929130927346</v>
      </c>
      <c r="I96" s="351">
        <f t="shared" si="337"/>
        <v>0.11052545144999407</v>
      </c>
      <c r="J96" s="351">
        <f t="shared" si="337"/>
        <v>9.4970483564464192E-2</v>
      </c>
      <c r="K96" s="351">
        <f t="shared" si="337"/>
        <v>0.12414742713821254</v>
      </c>
      <c r="L96" s="355">
        <f t="shared" si="337"/>
        <v>0.11167607230492775</v>
      </c>
      <c r="M96" s="352">
        <f t="shared" si="337"/>
        <v>0.18936666980072445</v>
      </c>
      <c r="N96" s="210">
        <v>63</v>
      </c>
      <c r="O96" s="351">
        <f t="shared" ref="O96:Y96" si="338">IF((O31-O27)=0,"",O87/(O31-O27))</f>
        <v>0.29399812196234465</v>
      </c>
      <c r="P96" s="351">
        <f t="shared" si="338"/>
        <v>0.26926671492391036</v>
      </c>
      <c r="Q96" s="351">
        <f t="shared" si="338"/>
        <v>0.23205730416136372</v>
      </c>
      <c r="R96" s="351">
        <f t="shared" si="338"/>
        <v>0.29772976613882735</v>
      </c>
      <c r="S96" s="354">
        <f t="shared" si="338"/>
        <v>0.27360291322641728</v>
      </c>
      <c r="T96" s="352">
        <f t="shared" si="338"/>
        <v>0.1199841971229671</v>
      </c>
      <c r="U96" s="351">
        <f t="shared" si="338"/>
        <v>0.11097257054126866</v>
      </c>
      <c r="V96" s="351">
        <f t="shared" si="338"/>
        <v>9.6820751412497408E-2</v>
      </c>
      <c r="W96" s="351">
        <f t="shared" si="338"/>
        <v>0.12710782624024733</v>
      </c>
      <c r="X96" s="355">
        <f t="shared" si="338"/>
        <v>0.11367871056168014</v>
      </c>
      <c r="Y96" s="352">
        <f t="shared" si="338"/>
        <v>0.16062123514807614</v>
      </c>
      <c r="Z96" s="210">
        <v>63</v>
      </c>
      <c r="AA96" s="351">
        <f t="shared" ref="AA96:AK96" si="339">IF((AA31-AA27)=0,"",AA87/(AA31-AA27))</f>
        <v>0.17472790561040036</v>
      </c>
      <c r="AB96" s="351">
        <f t="shared" si="339"/>
        <v>0.15972751874711744</v>
      </c>
      <c r="AC96" s="351">
        <f t="shared" si="339"/>
        <v>0.13771389905859752</v>
      </c>
      <c r="AD96" s="351">
        <f t="shared" si="339"/>
        <v>0.17652134406083136</v>
      </c>
      <c r="AE96" s="354">
        <f t="shared" si="339"/>
        <v>0.16232381488467293</v>
      </c>
      <c r="AF96" s="352">
        <f t="shared" si="339"/>
        <v>9.8781100885453887E-2</v>
      </c>
      <c r="AG96" s="351">
        <f t="shared" si="339"/>
        <v>9.2006648765451934E-2</v>
      </c>
      <c r="AH96" s="351">
        <f t="shared" si="339"/>
        <v>7.9012846519718266E-2</v>
      </c>
      <c r="AI96" s="351">
        <f t="shared" si="339"/>
        <v>0.1049111360940142</v>
      </c>
      <c r="AJ96" s="355">
        <f t="shared" si="339"/>
        <v>9.361331305571724E-2</v>
      </c>
      <c r="AK96" s="352">
        <f t="shared" si="339"/>
        <v>0.11874533578993959</v>
      </c>
      <c r="AL96" s="210">
        <v>63</v>
      </c>
      <c r="AM96" s="351">
        <f t="shared" ref="AM96:AW96" si="340">IF((AM31-AM27)=0,"",AM87/(AM31-AM27))</f>
        <v>8.0850700540594719E-2</v>
      </c>
      <c r="AN96" s="351">
        <f t="shared" si="340"/>
        <v>7.4057629634725827E-2</v>
      </c>
      <c r="AO96" s="351">
        <f t="shared" si="340"/>
        <v>6.381838463678087E-2</v>
      </c>
      <c r="AP96" s="351">
        <f t="shared" si="340"/>
        <v>8.1885446470190582E-2</v>
      </c>
      <c r="AQ96" s="354">
        <f t="shared" si="340"/>
        <v>7.5144274538268482E-2</v>
      </c>
      <c r="AR96" s="352">
        <f t="shared" si="340"/>
        <v>8.3835015939283303E-2</v>
      </c>
      <c r="AS96" s="351">
        <f t="shared" si="340"/>
        <v>7.8197664177494436E-2</v>
      </c>
      <c r="AT96" s="351">
        <f t="shared" si="340"/>
        <v>6.8099907873648988E-2</v>
      </c>
      <c r="AU96" s="351">
        <f t="shared" si="340"/>
        <v>8.819298883804319E-2</v>
      </c>
      <c r="AV96" s="355">
        <f t="shared" si="340"/>
        <v>7.960175315420423E-2</v>
      </c>
      <c r="AW96" s="352">
        <f t="shared" si="340"/>
        <v>7.7308814732670067E-2</v>
      </c>
      <c r="AX96" s="210">
        <v>63</v>
      </c>
      <c r="AY96" s="351">
        <f t="shared" ref="AY96:BI96" si="341">IF((AY31-AY27)=0,"",AY87/(AY31-AY27))</f>
        <v>2.7200187812529183E-2</v>
      </c>
      <c r="AZ96" s="351">
        <f t="shared" si="341"/>
        <v>2.491971172184165E-2</v>
      </c>
      <c r="BA96" s="351">
        <f t="shared" si="341"/>
        <v>2.1476641736223573E-2</v>
      </c>
      <c r="BB96" s="351">
        <f t="shared" si="341"/>
        <v>2.7554486933765193E-2</v>
      </c>
      <c r="BC96" s="354">
        <f t="shared" si="341"/>
        <v>2.5267902572861146E-2</v>
      </c>
      <c r="BD96" s="352">
        <f t="shared" si="341"/>
        <v>5.7751491024841395E-2</v>
      </c>
      <c r="BE96" s="351">
        <f t="shared" si="341"/>
        <v>5.2736388582950655E-2</v>
      </c>
      <c r="BF96" s="351">
        <f t="shared" si="341"/>
        <v>4.5331776526635038E-2</v>
      </c>
      <c r="BG96" s="351">
        <f t="shared" si="341"/>
        <v>5.915031434925621E-2</v>
      </c>
      <c r="BH96" s="355">
        <f t="shared" si="341"/>
        <v>5.3673348238409725E-2</v>
      </c>
      <c r="BI96" s="352">
        <f t="shared" si="341"/>
        <v>3.4360056880521364E-2</v>
      </c>
      <c r="BJ96" s="210">
        <v>63</v>
      </c>
      <c r="BK96" s="351" t="str">
        <f t="shared" ref="BK96:BU96" si="342">IF((BK31-BK27)=0,"",BK87/(BK31-BK27))</f>
        <v/>
      </c>
      <c r="BL96" s="351" t="str">
        <f t="shared" si="342"/>
        <v/>
      </c>
      <c r="BM96" s="351" t="str">
        <f t="shared" si="342"/>
        <v/>
      </c>
      <c r="BN96" s="351" t="str">
        <f t="shared" si="342"/>
        <v/>
      </c>
      <c r="BO96" s="354" t="str">
        <f t="shared" si="342"/>
        <v/>
      </c>
      <c r="BP96" s="352" t="str">
        <f t="shared" si="342"/>
        <v/>
      </c>
      <c r="BQ96" s="351" t="str">
        <f t="shared" si="342"/>
        <v/>
      </c>
      <c r="BR96" s="351" t="str">
        <f t="shared" si="342"/>
        <v/>
      </c>
      <c r="BS96" s="351" t="str">
        <f t="shared" si="342"/>
        <v/>
      </c>
      <c r="BT96" s="355" t="str">
        <f t="shared" si="342"/>
        <v/>
      </c>
      <c r="BU96" s="352" t="str">
        <f t="shared" si="342"/>
        <v/>
      </c>
      <c r="BV96" s="210">
        <v>63</v>
      </c>
      <c r="BW96" s="351">
        <f t="shared" ref="BW96:CG96" si="343">IF((BW31-BW27)=0,"",BW87/(BW31-BW27))</f>
        <v>1.8845152250471155E-2</v>
      </c>
      <c r="BX96" s="351">
        <f t="shared" si="343"/>
        <v>1.7420861807240905E-2</v>
      </c>
      <c r="BY96" s="351">
        <f t="shared" si="343"/>
        <v>1.50185157340416E-2</v>
      </c>
      <c r="BZ96" s="351">
        <f t="shared" si="343"/>
        <v>1.9320191337286116E-2</v>
      </c>
      <c r="CA96" s="354">
        <f t="shared" si="343"/>
        <v>1.7647035551507744E-2</v>
      </c>
      <c r="CB96" s="352">
        <f t="shared" si="343"/>
        <v>4.9876525490086289E-2</v>
      </c>
      <c r="CC96" s="351">
        <f t="shared" si="343"/>
        <v>4.6530921849345076E-2</v>
      </c>
      <c r="CD96" s="351">
        <f t="shared" si="343"/>
        <v>3.7861088370102998E-2</v>
      </c>
      <c r="CE96" s="351">
        <f t="shared" si="343"/>
        <v>4.9311814818726457E-2</v>
      </c>
      <c r="CF96" s="355">
        <f t="shared" si="343"/>
        <v>4.5833680182860499E-2</v>
      </c>
      <c r="CG96" s="352">
        <f t="shared" si="343"/>
        <v>2.5482654827896915E-2</v>
      </c>
      <c r="CH96" s="210">
        <v>63</v>
      </c>
      <c r="CI96" s="355">
        <f t="shared" ref="CI96:CW96" si="344">IF((CI31-CI27)=0,"",CI87/(CI31-CI27))</f>
        <v>0.10539751057136554</v>
      </c>
      <c r="CJ96" s="355">
        <f t="shared" si="344"/>
        <v>9.2469543756676806E-2</v>
      </c>
      <c r="CK96" s="355">
        <f t="shared" si="344"/>
        <v>7.7724572349161775E-2</v>
      </c>
      <c r="CL96" s="355">
        <f t="shared" si="344"/>
        <v>9.7714446211127876E-2</v>
      </c>
      <c r="CM96" s="379">
        <f t="shared" si="344"/>
        <v>9.3305170771931123E-2</v>
      </c>
      <c r="CN96" s="355">
        <f t="shared" si="344"/>
        <v>9.2423059755169581E-2</v>
      </c>
      <c r="CO96" s="355">
        <f t="shared" si="344"/>
        <v>8.5212559241853128E-2</v>
      </c>
      <c r="CP96" s="355">
        <f t="shared" si="344"/>
        <v>7.3423229948625518E-2</v>
      </c>
      <c r="CQ96" s="355">
        <f t="shared" si="344"/>
        <v>9.4804998735699975E-2</v>
      </c>
      <c r="CR96" s="379">
        <f t="shared" si="344"/>
        <v>8.6521205572798937E-2</v>
      </c>
      <c r="CS96" s="355">
        <f t="shared" si="344"/>
        <v>9.8484807737679259E-2</v>
      </c>
      <c r="CT96" s="355">
        <f t="shared" si="344"/>
        <v>8.8692854738421728E-2</v>
      </c>
      <c r="CU96" s="355">
        <f t="shared" si="344"/>
        <v>7.5512697657458813E-2</v>
      </c>
      <c r="CV96" s="355">
        <f t="shared" si="344"/>
        <v>9.6237737980848476E-2</v>
      </c>
      <c r="CW96" s="379">
        <f t="shared" si="344"/>
        <v>8.9785225343000083E-2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M11:M12"/>
    <mergeCell ref="Z10:Z12"/>
    <mergeCell ref="AK11:AK12"/>
    <mergeCell ref="N10:N12"/>
    <mergeCell ref="Y11:Y12"/>
    <mergeCell ref="CW10:CW12"/>
    <mergeCell ref="AX10:AX12"/>
    <mergeCell ref="BI11:BI12"/>
    <mergeCell ref="AL10:AL12"/>
    <mergeCell ref="AW11:AW12"/>
    <mergeCell ref="CG11:CG12"/>
    <mergeCell ref="CH10:CH12"/>
    <mergeCell ref="CM10:CM12"/>
    <mergeCell ref="CR10:CR12"/>
    <mergeCell ref="BJ10:BJ12"/>
    <mergeCell ref="BU11:BU12"/>
    <mergeCell ref="BV10:BV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topLeftCell="A30" zoomScale="60" zoomScaleNormal="60" workbookViewId="0">
      <selection activeCell="C70" activeCellId="1" sqref="C68:CE68 C70:CE70"/>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45957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161" t="s">
        <v>1350</v>
      </c>
      <c r="CM12" s="764"/>
      <c r="CN12" s="160" t="s">
        <v>1344</v>
      </c>
      <c r="CO12" s="160" t="s">
        <v>1348</v>
      </c>
      <c r="CP12" s="160" t="s">
        <v>1349</v>
      </c>
      <c r="CQ12" s="161" t="s">
        <v>1350</v>
      </c>
      <c r="CR12" s="764"/>
      <c r="CS12" s="160" t="s">
        <v>1344</v>
      </c>
      <c r="CT12" s="160" t="s">
        <v>1348</v>
      </c>
      <c r="CU12" s="160" t="s">
        <v>1349</v>
      </c>
      <c r="CV12" s="161" t="s">
        <v>1350</v>
      </c>
      <c r="CW12" s="764"/>
    </row>
    <row r="13" spans="1:137" ht="15.75" customHeight="1">
      <c r="A13" s="16" t="s">
        <v>1380</v>
      </c>
      <c r="B13" s="124"/>
      <c r="C13" s="540">
        <f>INDEX('Schedule 1_Enrollment'!$D$11:$J$31,MATCH(C12,'Schedule 1_Enrollment'!$B$10:$B$28,0)+MATCH($A$8,'Schedule 1_Enrollment'!$C$11:$C$13,0)-1,MATCH(C10,'Schedule 1_Enrollment'!$D$10:$J$10,0))</f>
        <v>5934</v>
      </c>
      <c r="D13" s="540">
        <f>INDEX('Schedule 1_Enrollment'!$D$11:$J$31,MATCH(D12,'Schedule 1_Enrollment'!$B$10:$B$28,0)+MATCH($A$8,'Schedule 1_Enrollment'!$C$11:$C$13,0)-1,MATCH(C10,'Schedule 1_Enrollment'!$D$10:$J$10,0))</f>
        <v>4837</v>
      </c>
      <c r="E13" s="540">
        <f>INDEX('Schedule 1_Enrollment'!$D$11:$J$31,MATCH(E12,'Schedule 1_Enrollment'!$B$10:$B$28,0)+MATCH($A$8,'Schedule 1_Enrollment'!$C$11:$C$13,0)-1,MATCH(C10,'Schedule 1_Enrollment'!$D$10:$J$10,0))</f>
        <v>4200</v>
      </c>
      <c r="F13" s="540">
        <f>INDEX('Schedule 1_Enrollment'!$D$11:$J$31,MATCH(F12,'Schedule 1_Enrollment'!$B$10:$B$28,0)+MATCH($A$8,'Schedule 1_Enrollment'!$C$11:$C$13,0)-1,MATCH(C10,'Schedule 1_Enrollment'!$D$10:$J$10,0))</f>
        <v>3698</v>
      </c>
      <c r="G13" s="543">
        <f>SUM(C13:F13)</f>
        <v>18669</v>
      </c>
      <c r="H13" s="542">
        <f>INDEX('Schedule 1_Enrollment'!$D$11:$J$31,MATCH(H12,'Schedule 1_Enrollment'!$B$10:$B$28,0)+MATCH($A$8,'Schedule 1_Enrollment'!$C$11:$C$13,0)-1,MATCH(C10,'Schedule 1_Enrollment'!$D$10:$J$10,0))</f>
        <v>5934</v>
      </c>
      <c r="I13" s="540">
        <f>INDEX('Schedule 1_Enrollment'!$D$11:$J$31,MATCH(I12,'Schedule 1_Enrollment'!$B$10:$B$28,0)+MATCH($A$8,'Schedule 1_Enrollment'!$C$11:$C$13,0)-1,MATCH(C10,'Schedule 1_Enrollment'!$D$10:$J$10,0))</f>
        <v>4837</v>
      </c>
      <c r="J13" s="540">
        <f>INDEX('Schedule 1_Enrollment'!$D$11:$J$31,MATCH(J12,'Schedule 1_Enrollment'!$B$10:$B$28,0)+MATCH($A$8,'Schedule 1_Enrollment'!$C$11:$C$13,0)-1,MATCH(C10,'Schedule 1_Enrollment'!$D$10:$J$10,0))</f>
        <v>4200</v>
      </c>
      <c r="K13" s="540">
        <f>INDEX('Schedule 1_Enrollment'!$D$11:$J$31,MATCH(K12,'Schedule 1_Enrollment'!$B$10:$B$28,0)+MATCH($A$8,'Schedule 1_Enrollment'!$C$11:$C$13,0)-1,MATCH(C10,'Schedule 1_Enrollment'!$D$10:$J$10,0))</f>
        <v>3698</v>
      </c>
      <c r="L13" s="543">
        <f>SUM(H13:K13)</f>
        <v>18669</v>
      </c>
      <c r="M13" s="540">
        <f>L13</f>
        <v>18669</v>
      </c>
      <c r="N13" s="124"/>
      <c r="O13" s="540">
        <f>INDEX('Schedule 1_Enrollment'!$D$11:$J$31,MATCH(O12,'Schedule 1_Enrollment'!$B$10:$B$28,0)+MATCH($A$8,'Schedule 1_Enrollment'!$C$11:$C$13,0)-1,MATCH(O10,'Schedule 1_Enrollment'!$D$10:$J$10,0))</f>
        <v>6743</v>
      </c>
      <c r="P13" s="540">
        <f>INDEX('Schedule 1_Enrollment'!$D$11:$J$31,MATCH(P12,'Schedule 1_Enrollment'!$B$10:$B$28,0)+MATCH($A$8,'Schedule 1_Enrollment'!$C$11:$C$13,0)-1,MATCH(O10,'Schedule 1_Enrollment'!$D$10:$J$10,0))</f>
        <v>6297</v>
      </c>
      <c r="Q13" s="540">
        <f>INDEX('Schedule 1_Enrollment'!$D$11:$J$31,MATCH(Q12,'Schedule 1_Enrollment'!$B$10:$B$28,0)+MATCH($A$8,'Schedule 1_Enrollment'!$C$11:$C$13,0)-1,MATCH(O10,'Schedule 1_Enrollment'!$D$10:$J$10,0))</f>
        <v>5915</v>
      </c>
      <c r="R13" s="540">
        <f>INDEX('Schedule 1_Enrollment'!$D$11:$J$31,MATCH(R12,'Schedule 1_Enrollment'!$B$10:$B$28,0)+MATCH($A$8,'Schedule 1_Enrollment'!$C$11:$C$13,0)-1,MATCH(O10,'Schedule 1_Enrollment'!$D$10:$J$10,0))</f>
        <v>5549</v>
      </c>
      <c r="S13" s="543">
        <f>SUM(O13:R13)</f>
        <v>24504</v>
      </c>
      <c r="T13" s="542">
        <f>INDEX('Schedule 1_Enrollment'!$D$11:$J$31,MATCH(T12,'Schedule 1_Enrollment'!$B$10:$B$28,0)+MATCH($A$8,'Schedule 1_Enrollment'!$C$11:$C$13,0)-1,MATCH(O10,'Schedule 1_Enrollment'!$D$10:$J$10,0))</f>
        <v>6743</v>
      </c>
      <c r="U13" s="540">
        <f>INDEX('Schedule 1_Enrollment'!$D$11:$J$31,MATCH(U12,'Schedule 1_Enrollment'!$B$10:$B$28,0)+MATCH($A$8,'Schedule 1_Enrollment'!$C$11:$C$13,0)-1,MATCH(O10,'Schedule 1_Enrollment'!$D$10:$J$10,0))</f>
        <v>6297</v>
      </c>
      <c r="V13" s="540">
        <f>INDEX('Schedule 1_Enrollment'!$D$11:$J$31,MATCH(V12,'Schedule 1_Enrollment'!$B$10:$B$28,0)+MATCH($A$8,'Schedule 1_Enrollment'!$C$11:$C$13,0)-1,MATCH(O10,'Schedule 1_Enrollment'!$D$10:$J$10,0))</f>
        <v>5915</v>
      </c>
      <c r="W13" s="540">
        <f>INDEX('Schedule 1_Enrollment'!$D$11:$J$31,MATCH(W12,'Schedule 1_Enrollment'!$B$10:$B$28,0)+MATCH($A$8,'Schedule 1_Enrollment'!$C$11:$C$13,0)-1,MATCH(O10,'Schedule 1_Enrollment'!$D$10:$J$10,0))</f>
        <v>5549</v>
      </c>
      <c r="X13" s="543">
        <f>SUM(T13:W13)</f>
        <v>24504</v>
      </c>
      <c r="Y13" s="540">
        <f>X13</f>
        <v>24504</v>
      </c>
      <c r="Z13" s="124"/>
      <c r="AA13" s="540">
        <f>INDEX('Schedule 1_Enrollment'!$D$11:$J$31,MATCH(AA12,'Schedule 1_Enrollment'!$B$10:$B$28,0)+MATCH($A$8,'Schedule 1_Enrollment'!$C$11:$C$13,0)-1,MATCH(AA10,'Schedule 1_Enrollment'!$D$10:$J$10,0))</f>
        <v>1164</v>
      </c>
      <c r="AB13" s="540">
        <f>INDEX('Schedule 1_Enrollment'!$D$11:$J$31,MATCH(AB12,'Schedule 1_Enrollment'!$B$10:$B$28,0)+MATCH($A$8,'Schedule 1_Enrollment'!$C$11:$C$13,0)-1,MATCH(AA10,'Schedule 1_Enrollment'!$D$10:$J$10,0))</f>
        <v>1075</v>
      </c>
      <c r="AC13" s="540">
        <f>INDEX('Schedule 1_Enrollment'!$D$11:$J$31,MATCH(AC12,'Schedule 1_Enrollment'!$B$10:$B$28,0)+MATCH($A$8,'Schedule 1_Enrollment'!$C$11:$C$13,0)-1,MATCH(AA10,'Schedule 1_Enrollment'!$D$10:$J$10,0))</f>
        <v>1029</v>
      </c>
      <c r="AD13" s="540">
        <f>INDEX('Schedule 1_Enrollment'!$D$11:$J$31,MATCH(AD12,'Schedule 1_Enrollment'!$B$10:$B$28,0)+MATCH($A$8,'Schedule 1_Enrollment'!$C$11:$C$13,0)-1,MATCH(AA10,'Schedule 1_Enrollment'!$D$10:$J$10,0))</f>
        <v>972</v>
      </c>
      <c r="AE13" s="543">
        <f>SUM(AA13:AD13)</f>
        <v>4240</v>
      </c>
      <c r="AF13" s="542">
        <f>INDEX('Schedule 1_Enrollment'!$D$11:$J$31,MATCH(AF12,'Schedule 1_Enrollment'!$B$10:$B$28,0)+MATCH($A$8,'Schedule 1_Enrollment'!$C$11:$C$13,0)-1,MATCH(AA10,'Schedule 1_Enrollment'!$D$10:$J$10,0))</f>
        <v>1164</v>
      </c>
      <c r="AG13" s="540">
        <f>INDEX('Schedule 1_Enrollment'!$D$11:$J$31,MATCH(AG12,'Schedule 1_Enrollment'!$B$10:$B$28,0)+MATCH($A$8,'Schedule 1_Enrollment'!$C$11:$C$13,0)-1,MATCH(AA10,'Schedule 1_Enrollment'!$D$10:$J$10,0))</f>
        <v>1075</v>
      </c>
      <c r="AH13" s="540">
        <f>INDEX('Schedule 1_Enrollment'!$D$11:$J$31,MATCH(AH12,'Schedule 1_Enrollment'!$B$10:$B$28,0)+MATCH($A$8,'Schedule 1_Enrollment'!$C$11:$C$13,0)-1,MATCH(AA10,'Schedule 1_Enrollment'!$D$10:$J$10,0))</f>
        <v>1029</v>
      </c>
      <c r="AI13" s="540">
        <f>INDEX('Schedule 1_Enrollment'!$D$11:$J$31,MATCH(AI12,'Schedule 1_Enrollment'!$B$10:$B$28,0)+MATCH($A$8,'Schedule 1_Enrollment'!$C$11:$C$13,0)-1,MATCH(AA10,'Schedule 1_Enrollment'!$D$10:$J$10,0))</f>
        <v>972</v>
      </c>
      <c r="AJ13" s="543">
        <f>SUM(AF13:AI13)</f>
        <v>4240</v>
      </c>
      <c r="AK13" s="540">
        <f>AJ13</f>
        <v>4240</v>
      </c>
      <c r="AL13" s="124"/>
      <c r="AM13" s="540">
        <f>INDEX('Schedule 1_Enrollment'!$D$11:$J$31,MATCH(AM12,'Schedule 1_Enrollment'!$B$10:$B$28,0)+MATCH($A$8,'Schedule 1_Enrollment'!$C$11:$C$13,0)-1,MATCH(AM10,'Schedule 1_Enrollment'!$D$10:$J$10,0))</f>
        <v>26379</v>
      </c>
      <c r="AN13" s="540">
        <f>INDEX('Schedule 1_Enrollment'!$D$11:$J$31,MATCH(AN12,'Schedule 1_Enrollment'!$B$10:$B$28,0)+MATCH($A$8,'Schedule 1_Enrollment'!$C$11:$C$13,0)-1,MATCH(AM10,'Schedule 1_Enrollment'!$D$10:$J$10,0))</f>
        <v>26539</v>
      </c>
      <c r="AO13" s="540">
        <f>INDEX('Schedule 1_Enrollment'!$D$11:$J$31,MATCH(AO12,'Schedule 1_Enrollment'!$B$10:$B$28,0)+MATCH($A$8,'Schedule 1_Enrollment'!$C$11:$C$13,0)-1,MATCH(AM10,'Schedule 1_Enrollment'!$D$10:$J$10,0))</f>
        <v>26906</v>
      </c>
      <c r="AP13" s="540">
        <f>INDEX('Schedule 1_Enrollment'!$D$11:$J$31,MATCH(AP12,'Schedule 1_Enrollment'!$B$10:$B$28,0)+MATCH($A$8,'Schedule 1_Enrollment'!$C$11:$C$13,0)-1,MATCH(AM10,'Schedule 1_Enrollment'!$D$10:$J$10,0))</f>
        <v>27296</v>
      </c>
      <c r="AQ13" s="543">
        <f>SUM(AM13:AP13)</f>
        <v>107120</v>
      </c>
      <c r="AR13" s="542">
        <f>INDEX('Schedule 1_Enrollment'!$D$11:$J$31,MATCH(AR12,'Schedule 1_Enrollment'!$B$10:$B$28,0)+MATCH($A$8,'Schedule 1_Enrollment'!$C$11:$C$13,0)-1,MATCH(AM10,'Schedule 1_Enrollment'!$D$10:$J$10,0))</f>
        <v>26379</v>
      </c>
      <c r="AS13" s="540">
        <f>INDEX('Schedule 1_Enrollment'!$D$11:$J$31,MATCH(AS12,'Schedule 1_Enrollment'!$B$10:$B$28,0)+MATCH($A$8,'Schedule 1_Enrollment'!$C$11:$C$13,0)-1,MATCH(AM10,'Schedule 1_Enrollment'!$D$10:$J$10,0))</f>
        <v>26539</v>
      </c>
      <c r="AT13" s="540">
        <f>INDEX('Schedule 1_Enrollment'!$D$11:$J$31,MATCH(AT12,'Schedule 1_Enrollment'!$B$10:$B$28,0)+MATCH($A$8,'Schedule 1_Enrollment'!$C$11:$C$13,0)-1,MATCH(AM10,'Schedule 1_Enrollment'!$D$10:$J$10,0))</f>
        <v>26906</v>
      </c>
      <c r="AU13" s="540">
        <f>INDEX('Schedule 1_Enrollment'!$D$11:$J$31,MATCH(AU12,'Schedule 1_Enrollment'!$B$10:$B$28,0)+MATCH($A$8,'Schedule 1_Enrollment'!$C$11:$C$13,0)-1,MATCH(AM10,'Schedule 1_Enrollment'!$D$10:$J$10,0))</f>
        <v>27296</v>
      </c>
      <c r="AV13" s="543">
        <f>SUM(AR13:AU13)</f>
        <v>107120</v>
      </c>
      <c r="AW13" s="540">
        <f>AV13</f>
        <v>107120</v>
      </c>
      <c r="AX13" s="124"/>
      <c r="AY13" s="540">
        <f>INDEX('Schedule 1_Enrollment'!$D$11:$J$31,MATCH(AY12,'Schedule 1_Enrollment'!$B$10:$B$28,0)+MATCH($A$8,'Schedule 1_Enrollment'!$C$11:$C$13,0)-1,MATCH(AY10,'Schedule 1_Enrollment'!$D$10:$J$10,0))</f>
        <v>228</v>
      </c>
      <c r="AZ13" s="540">
        <f>INDEX('Schedule 1_Enrollment'!$D$11:$J$31,MATCH(AZ12,'Schedule 1_Enrollment'!$B$10:$B$28,0)+MATCH($A$8,'Schedule 1_Enrollment'!$C$11:$C$13,0)-1,MATCH(AY10,'Schedule 1_Enrollment'!$D$10:$J$10,0))</f>
        <v>242</v>
      </c>
      <c r="BA13" s="540">
        <f>INDEX('Schedule 1_Enrollment'!$D$11:$J$31,MATCH(BA12,'Schedule 1_Enrollment'!$B$10:$B$28,0)+MATCH($A$8,'Schedule 1_Enrollment'!$C$11:$C$13,0)-1,MATCH(AY10,'Schedule 1_Enrollment'!$D$10:$J$10,0))</f>
        <v>248</v>
      </c>
      <c r="BB13" s="540">
        <f>INDEX('Schedule 1_Enrollment'!$D$11:$J$31,MATCH(BB12,'Schedule 1_Enrollment'!$B$10:$B$28,0)+MATCH($A$8,'Schedule 1_Enrollment'!$C$11:$C$13,0)-1,MATCH(AY10,'Schedule 1_Enrollment'!$D$10:$J$10,0))</f>
        <v>246</v>
      </c>
      <c r="BC13" s="543">
        <f>SUM(AY13:BB13)</f>
        <v>964</v>
      </c>
      <c r="BD13" s="542">
        <f>INDEX('Schedule 1_Enrollment'!$D$11:$J$31,MATCH(BD12,'Schedule 1_Enrollment'!$B$10:$B$28,0)+MATCH($A$8,'Schedule 1_Enrollment'!$C$11:$C$13,0)-1,MATCH(AY10,'Schedule 1_Enrollment'!$D$10:$J$10,0))</f>
        <v>228</v>
      </c>
      <c r="BE13" s="540">
        <f>INDEX('Schedule 1_Enrollment'!$D$11:$J$31,MATCH(BE12,'Schedule 1_Enrollment'!$B$10:$B$28,0)+MATCH($A$8,'Schedule 1_Enrollment'!$C$11:$C$13,0)-1,MATCH(AY10,'Schedule 1_Enrollment'!$D$10:$J$10,0))</f>
        <v>242</v>
      </c>
      <c r="BF13" s="540">
        <f>INDEX('Schedule 1_Enrollment'!$D$11:$J$31,MATCH(BF12,'Schedule 1_Enrollment'!$B$10:$B$28,0)+MATCH($A$8,'Schedule 1_Enrollment'!$C$11:$C$13,0)-1,MATCH(AY10,'Schedule 1_Enrollment'!$D$10:$J$10,0))</f>
        <v>248</v>
      </c>
      <c r="BG13" s="540">
        <f>INDEX('Schedule 1_Enrollment'!$D$11:$J$31,MATCH(BG12,'Schedule 1_Enrollment'!$B$10:$B$28,0)+MATCH($A$8,'Schedule 1_Enrollment'!$C$11:$C$13,0)-1,MATCH(AY10,'Schedule 1_Enrollment'!$D$10:$J$10,0))</f>
        <v>246</v>
      </c>
      <c r="BH13" s="543">
        <f>SUM(BD13:BG13)</f>
        <v>964</v>
      </c>
      <c r="BI13" s="540">
        <f>BH13</f>
        <v>964</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268</v>
      </c>
      <c r="BX13" s="540">
        <f>INDEX('Schedule 1_Enrollment'!$D$11:$J$31,MATCH(BX12,'Schedule 1_Enrollment'!$B$10:$B$28,0)+MATCH($A$8,'Schedule 1_Enrollment'!$C$11:$C$13,0)-1,MATCH(BW10,'Schedule 1_Enrollment'!$D$10:$J$10,0))</f>
        <v>262</v>
      </c>
      <c r="BY13" s="540">
        <f>INDEX('Schedule 1_Enrollment'!$D$11:$J$31,MATCH(BY12,'Schedule 1_Enrollment'!$B$10:$B$28,0)+MATCH($A$8,'Schedule 1_Enrollment'!$C$11:$C$13,0)-1,MATCH(BW10,'Schedule 1_Enrollment'!$D$10:$J$10,0))</f>
        <v>272</v>
      </c>
      <c r="BZ13" s="540">
        <f>INDEX('Schedule 1_Enrollment'!$D$11:$J$31,MATCH(BZ12,'Schedule 1_Enrollment'!$B$10:$B$28,0)+MATCH($A$8,'Schedule 1_Enrollment'!$C$11:$C$13,0)-1,MATCH(BW10,'Schedule 1_Enrollment'!$D$10:$J$10,0))</f>
        <v>277</v>
      </c>
      <c r="CA13" s="543">
        <f>SUM(BW13:BZ13)</f>
        <v>1079</v>
      </c>
      <c r="CB13" s="542">
        <f>INDEX('Schedule 1_Enrollment'!$D$11:$J$31,MATCH(CB12,'Schedule 1_Enrollment'!$B$10:$B$28,0)+MATCH($A$8,'Schedule 1_Enrollment'!$C$11:$C$13,0)-1,MATCH(BW10,'Schedule 1_Enrollment'!$D$10:$J$10,0))</f>
        <v>268</v>
      </c>
      <c r="CC13" s="540">
        <f>INDEX('Schedule 1_Enrollment'!$D$11:$J$31,MATCH(CC12,'Schedule 1_Enrollment'!$B$10:$B$28,0)+MATCH($A$8,'Schedule 1_Enrollment'!$C$11:$C$13,0)-1,MATCH(BW10,'Schedule 1_Enrollment'!$D$10:$J$10,0))</f>
        <v>262</v>
      </c>
      <c r="CD13" s="540">
        <f>INDEX('Schedule 1_Enrollment'!$D$11:$J$31,MATCH(CD12,'Schedule 1_Enrollment'!$B$10:$B$28,0)+MATCH($A$8,'Schedule 1_Enrollment'!$C$11:$C$13,0)-1,MATCH(BW10,'Schedule 1_Enrollment'!$D$10:$J$10,0))</f>
        <v>272</v>
      </c>
      <c r="CE13" s="540">
        <f>INDEX('Schedule 1_Enrollment'!$D$11:$J$31,MATCH(CE12,'Schedule 1_Enrollment'!$B$10:$B$28,0)+MATCH($A$8,'Schedule 1_Enrollment'!$C$11:$C$13,0)-1,MATCH(BW10,'Schedule 1_Enrollment'!$D$10:$J$10,0))</f>
        <v>277</v>
      </c>
      <c r="CF13" s="543">
        <f>SUM(CB13:CE13)</f>
        <v>1079</v>
      </c>
      <c r="CG13" s="540">
        <f>CF13</f>
        <v>1079</v>
      </c>
      <c r="CH13" s="124"/>
      <c r="CI13" s="540">
        <f>+C13+O13+AA13+AM13+AY13+BK13+BW13</f>
        <v>40716</v>
      </c>
      <c r="CJ13" s="540">
        <f t="shared" ref="CJ13:CL13" si="0">+D13+P13+AB13+AN13+AZ13+BL13+BX13</f>
        <v>39252</v>
      </c>
      <c r="CK13" s="540">
        <f t="shared" si="0"/>
        <v>38570</v>
      </c>
      <c r="CL13" s="540">
        <f t="shared" si="0"/>
        <v>38038</v>
      </c>
      <c r="CM13" s="541">
        <f>SUM(CI13:CL13)</f>
        <v>156576</v>
      </c>
      <c r="CN13" s="540">
        <f>+H13+T13+AF13+AR13+BD13+BP13+CB13</f>
        <v>40716</v>
      </c>
      <c r="CO13" s="540">
        <f t="shared" ref="CO13:CQ13" si="1">+I13+U13+AG13+AS13+BE13+BQ13+CC13</f>
        <v>39252</v>
      </c>
      <c r="CP13" s="540">
        <f t="shared" si="1"/>
        <v>38570</v>
      </c>
      <c r="CQ13" s="540">
        <f t="shared" si="1"/>
        <v>38038</v>
      </c>
      <c r="CR13" s="541">
        <f>SUM(CN13:CQ13)</f>
        <v>156576</v>
      </c>
      <c r="CS13" s="540">
        <f>CI13</f>
        <v>40716</v>
      </c>
      <c r="CT13" s="540">
        <f t="shared" ref="CT13:CV13" si="2">CJ13</f>
        <v>39252</v>
      </c>
      <c r="CU13" s="540">
        <f t="shared" si="2"/>
        <v>38570</v>
      </c>
      <c r="CV13" s="540">
        <f t="shared" si="2"/>
        <v>38038</v>
      </c>
      <c r="CW13" s="541">
        <f>SUM(CS13:CV13)</f>
        <v>156576</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1937437.2115033674</v>
      </c>
      <c r="D15" s="214">
        <v>1636573.2813289897</v>
      </c>
      <c r="E15" s="214">
        <v>1497050.8063741578</v>
      </c>
      <c r="F15" s="214">
        <v>1343088.0153980227</v>
      </c>
      <c r="G15" s="368">
        <f t="shared" ref="G15:G22" si="3">SUM(C15:F15)</f>
        <v>6414149.3146045376</v>
      </c>
      <c r="H15" s="369">
        <v>0</v>
      </c>
      <c r="I15" s="214">
        <v>0</v>
      </c>
      <c r="J15" s="214">
        <v>0</v>
      </c>
      <c r="K15" s="214">
        <v>0</v>
      </c>
      <c r="L15" s="370">
        <f t="shared" ref="L15:L22" si="4">SUM(H15:K15)</f>
        <v>0</v>
      </c>
      <c r="M15" s="371">
        <f t="shared" ref="M15:M22" si="5">SUM(G15,L15)</f>
        <v>6414149.3146045376</v>
      </c>
      <c r="N15" s="210">
        <v>1</v>
      </c>
      <c r="O15" s="214">
        <v>5066760.4093766818</v>
      </c>
      <c r="P15" s="214">
        <v>4735893.4465357251</v>
      </c>
      <c r="Q15" s="214">
        <v>4449581.9333693665</v>
      </c>
      <c r="R15" s="214">
        <v>4172087.4069426283</v>
      </c>
      <c r="S15" s="368">
        <f t="shared" ref="S15:S22" si="6">SUM(O15:R15)</f>
        <v>18424323.196224399</v>
      </c>
      <c r="T15" s="369">
        <v>0</v>
      </c>
      <c r="U15" s="214">
        <v>0</v>
      </c>
      <c r="V15" s="214">
        <v>0</v>
      </c>
      <c r="W15" s="214">
        <v>0</v>
      </c>
      <c r="X15" s="370">
        <f t="shared" ref="X15:X22" si="7">SUM(T15:W15)</f>
        <v>0</v>
      </c>
      <c r="Y15" s="371">
        <f t="shared" ref="Y15:Y22" si="8">SUM(S15,X15)</f>
        <v>18424323.196224399</v>
      </c>
      <c r="Z15" s="210">
        <v>1</v>
      </c>
      <c r="AA15" s="214">
        <v>1472091.6277351023</v>
      </c>
      <c r="AB15" s="214">
        <v>1361395.5853365173</v>
      </c>
      <c r="AC15" s="214">
        <v>1303152.7392543813</v>
      </c>
      <c r="AD15" s="214">
        <v>1231017.9554873423</v>
      </c>
      <c r="AE15" s="368">
        <f t="shared" ref="AE15:AE22" si="9">SUM(AA15:AD15)</f>
        <v>5367657.9078133432</v>
      </c>
      <c r="AF15" s="369">
        <v>0</v>
      </c>
      <c r="AG15" s="214">
        <v>0</v>
      </c>
      <c r="AH15" s="214">
        <v>0</v>
      </c>
      <c r="AI15" s="214">
        <v>0</v>
      </c>
      <c r="AJ15" s="370">
        <f t="shared" ref="AJ15:AJ22" si="10">SUM(AF15:AI15)</f>
        <v>0</v>
      </c>
      <c r="AK15" s="371">
        <f t="shared" ref="AK15:AK22" si="11">SUM(AE15,AJ15)</f>
        <v>5367657.9078133432</v>
      </c>
      <c r="AL15" s="210">
        <v>1</v>
      </c>
      <c r="AM15" s="214">
        <v>69890761.102657855</v>
      </c>
      <c r="AN15" s="214">
        <v>70314756.210365713</v>
      </c>
      <c r="AO15" s="214">
        <v>71303032.626228884</v>
      </c>
      <c r="AP15" s="214">
        <v>72349113.169496447</v>
      </c>
      <c r="AQ15" s="368">
        <f t="shared" ref="AQ15:AQ22" si="12">SUM(AM15:AP15)</f>
        <v>283857663.10874891</v>
      </c>
      <c r="AR15" s="369">
        <v>0</v>
      </c>
      <c r="AS15" s="214">
        <v>0</v>
      </c>
      <c r="AT15" s="214">
        <v>0</v>
      </c>
      <c r="AU15" s="214">
        <v>0</v>
      </c>
      <c r="AV15" s="370">
        <f t="shared" ref="AV15:AV22" si="13">SUM(AR15:AU15)</f>
        <v>0</v>
      </c>
      <c r="AW15" s="371">
        <f t="shared" ref="AW15:AW22" si="14">SUM(AQ15,AV15)</f>
        <v>283857663.10874891</v>
      </c>
      <c r="AX15" s="210">
        <v>1</v>
      </c>
      <c r="AY15" s="214">
        <v>1795341.4966188069</v>
      </c>
      <c r="AZ15" s="214">
        <v>1905510.3121881299</v>
      </c>
      <c r="BA15" s="214">
        <v>1952725.5188606973</v>
      </c>
      <c r="BB15" s="214">
        <v>1936599.235616087</v>
      </c>
      <c r="BC15" s="368">
        <f t="shared" ref="BC15:BC22" si="15">SUM(AY15:BB15)</f>
        <v>7590176.563283721</v>
      </c>
      <c r="BD15" s="369">
        <v>0</v>
      </c>
      <c r="BE15" s="214">
        <v>0</v>
      </c>
      <c r="BF15" s="214">
        <v>0</v>
      </c>
      <c r="BG15" s="214">
        <v>0</v>
      </c>
      <c r="BH15" s="370">
        <f t="shared" ref="BH15:BH22" si="16">SUM(BD15:BG15)</f>
        <v>0</v>
      </c>
      <c r="BI15" s="371">
        <f t="shared" ref="BI15:BI22" si="17">SUM(BC15,BH15)</f>
        <v>7590176.563283721</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2577165.3753050519</v>
      </c>
      <c r="BX15" s="214">
        <v>2518965.172422261</v>
      </c>
      <c r="BY15" s="214">
        <v>2626988.6608609199</v>
      </c>
      <c r="BZ15" s="214">
        <v>2660102.5959638567</v>
      </c>
      <c r="CA15" s="368">
        <f t="shared" ref="CA15:CA22" si="21">SUM(BW15:BZ15)</f>
        <v>10383221.804552089</v>
      </c>
      <c r="CB15" s="369">
        <v>0</v>
      </c>
      <c r="CC15" s="214">
        <v>0</v>
      </c>
      <c r="CD15" s="214">
        <v>0</v>
      </c>
      <c r="CE15" s="214">
        <v>0</v>
      </c>
      <c r="CF15" s="370">
        <f t="shared" ref="CF15:CF22" si="22">SUM(CB15:CE15)</f>
        <v>0</v>
      </c>
      <c r="CG15" s="371">
        <f t="shared" ref="CG15:CG22" si="23">SUM(CA15,CF15)</f>
        <v>10383221.804552089</v>
      </c>
      <c r="CH15" s="210">
        <v>1</v>
      </c>
      <c r="CI15" s="370">
        <f>+C15+O15+AA15+AM15+AY15+BK15+BW15</f>
        <v>82739557.223196864</v>
      </c>
      <c r="CJ15" s="370">
        <f t="shared" ref="CJ15:CL22" si="24">+D15+P15+AB15+AN15+AZ15+BL15+BX15</f>
        <v>82473094.00817734</v>
      </c>
      <c r="CK15" s="370">
        <f t="shared" si="24"/>
        <v>83132532.284948409</v>
      </c>
      <c r="CL15" s="370">
        <f t="shared" si="24"/>
        <v>83692008.378904372</v>
      </c>
      <c r="CM15" s="372">
        <f>SUM(CI15:CL15)</f>
        <v>332037191.89522696</v>
      </c>
      <c r="CN15" s="370">
        <f>+H15+T15+AF15+AR15+BD15+BP15+CB15</f>
        <v>0</v>
      </c>
      <c r="CO15" s="370">
        <f t="shared" ref="CO15:CQ22" si="25">+I15+U15+AG15+AS15+BE15+BQ15+CC15</f>
        <v>0</v>
      </c>
      <c r="CP15" s="370">
        <f t="shared" si="25"/>
        <v>0</v>
      </c>
      <c r="CQ15" s="370">
        <f t="shared" si="25"/>
        <v>0</v>
      </c>
      <c r="CR15" s="372">
        <f>SUM(CN15:CQ15)</f>
        <v>0</v>
      </c>
      <c r="CS15" s="370">
        <f>CI15+CN15</f>
        <v>82739557.223196864</v>
      </c>
      <c r="CT15" s="370">
        <f t="shared" ref="CT15:CV22" si="26">CJ15+CO15</f>
        <v>82473094.00817734</v>
      </c>
      <c r="CU15" s="370">
        <f t="shared" si="26"/>
        <v>83132532.284948409</v>
      </c>
      <c r="CV15" s="370">
        <f t="shared" si="26"/>
        <v>83692008.378904372</v>
      </c>
      <c r="CW15" s="372">
        <f>SUM(CS15:CV15)</f>
        <v>332037191.89522696</v>
      </c>
      <c r="CX15" s="289"/>
      <c r="CY15" s="289"/>
      <c r="CZ15" s="289"/>
      <c r="DA15" s="289"/>
      <c r="DB15" s="289"/>
    </row>
    <row r="16" spans="1:137" ht="15.75" customHeight="1">
      <c r="A16" s="79" t="s">
        <v>1381</v>
      </c>
      <c r="B16" s="210"/>
      <c r="C16" s="214">
        <v>0</v>
      </c>
      <c r="D16" s="214">
        <v>0</v>
      </c>
      <c r="E16" s="214">
        <v>0</v>
      </c>
      <c r="F16" s="214">
        <v>0</v>
      </c>
      <c r="G16" s="368">
        <f t="shared" si="3"/>
        <v>0</v>
      </c>
      <c r="H16" s="373">
        <v>6117746.3401464662</v>
      </c>
      <c r="I16" s="212">
        <v>4907120.7233372414</v>
      </c>
      <c r="J16" s="212">
        <v>4287730.6442457391</v>
      </c>
      <c r="K16" s="212">
        <v>3681896.4191042823</v>
      </c>
      <c r="L16" s="370">
        <f t="shared" si="4"/>
        <v>18994494.126833729</v>
      </c>
      <c r="M16" s="371">
        <f t="shared" si="5"/>
        <v>18994494.126833729</v>
      </c>
      <c r="N16" s="210"/>
      <c r="O16" s="214">
        <v>0</v>
      </c>
      <c r="P16" s="214">
        <v>0</v>
      </c>
      <c r="Q16" s="214">
        <v>0</v>
      </c>
      <c r="R16" s="214">
        <v>0</v>
      </c>
      <c r="S16" s="368">
        <f t="shared" si="6"/>
        <v>0</v>
      </c>
      <c r="T16" s="373">
        <v>6704986.8946556132</v>
      </c>
      <c r="U16" s="212">
        <v>6275596.3037039097</v>
      </c>
      <c r="V16" s="212">
        <v>5672420.7804507054</v>
      </c>
      <c r="W16" s="212">
        <v>5117265.8862736924</v>
      </c>
      <c r="X16" s="370">
        <f t="shared" si="7"/>
        <v>23770269.865083922</v>
      </c>
      <c r="Y16" s="371">
        <f t="shared" si="8"/>
        <v>23770269.865083922</v>
      </c>
      <c r="Z16" s="210"/>
      <c r="AA16" s="214">
        <v>0</v>
      </c>
      <c r="AB16" s="214">
        <v>0</v>
      </c>
      <c r="AC16" s="214">
        <v>0</v>
      </c>
      <c r="AD16" s="214">
        <v>0</v>
      </c>
      <c r="AE16" s="368">
        <f t="shared" si="9"/>
        <v>0</v>
      </c>
      <c r="AF16" s="373">
        <v>1502680.2149097202</v>
      </c>
      <c r="AG16" s="212">
        <v>1376014.7627264664</v>
      </c>
      <c r="AH16" s="212">
        <v>1282416.6836704188</v>
      </c>
      <c r="AI16" s="212">
        <v>1153187.2876086023</v>
      </c>
      <c r="AJ16" s="370">
        <f t="shared" si="10"/>
        <v>5314298.9489152078</v>
      </c>
      <c r="AK16" s="371">
        <f t="shared" si="11"/>
        <v>5314298.9489152078</v>
      </c>
      <c r="AL16" s="210"/>
      <c r="AM16" s="214">
        <v>0</v>
      </c>
      <c r="AN16" s="214">
        <v>0</v>
      </c>
      <c r="AO16" s="214">
        <v>0</v>
      </c>
      <c r="AP16" s="214">
        <v>0</v>
      </c>
      <c r="AQ16" s="368">
        <f t="shared" si="12"/>
        <v>0</v>
      </c>
      <c r="AR16" s="373">
        <v>44586006.812758572</v>
      </c>
      <c r="AS16" s="212">
        <v>43754074.413142778</v>
      </c>
      <c r="AT16" s="212">
        <v>43758380.553571671</v>
      </c>
      <c r="AU16" s="212">
        <v>43706530.374844372</v>
      </c>
      <c r="AV16" s="370">
        <f t="shared" si="13"/>
        <v>175804992.15431738</v>
      </c>
      <c r="AW16" s="371">
        <f t="shared" si="14"/>
        <v>175804992.15431738</v>
      </c>
      <c r="AX16" s="210"/>
      <c r="AY16" s="214">
        <v>0</v>
      </c>
      <c r="AZ16" s="214">
        <v>0</v>
      </c>
      <c r="BA16" s="214">
        <v>0</v>
      </c>
      <c r="BB16" s="214">
        <v>0</v>
      </c>
      <c r="BC16" s="368">
        <f t="shared" si="15"/>
        <v>0</v>
      </c>
      <c r="BD16" s="373">
        <v>648383.30553767399</v>
      </c>
      <c r="BE16" s="212">
        <v>667934.89229186985</v>
      </c>
      <c r="BF16" s="212">
        <v>677976.25959016453</v>
      </c>
      <c r="BG16" s="212">
        <v>631368.07452530926</v>
      </c>
      <c r="BH16" s="370">
        <f t="shared" si="16"/>
        <v>2625662.5319450176</v>
      </c>
      <c r="BI16" s="371">
        <f t="shared" si="17"/>
        <v>2625662.5319450176</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1078311.3983674052</v>
      </c>
      <c r="CC16" s="212">
        <v>1072407.8419482706</v>
      </c>
      <c r="CD16" s="212">
        <v>1194849.6132715316</v>
      </c>
      <c r="CE16" s="212">
        <v>1118372.5165765539</v>
      </c>
      <c r="CF16" s="370">
        <f t="shared" si="22"/>
        <v>4463941.3701637611</v>
      </c>
      <c r="CG16" s="371">
        <f t="shared" si="23"/>
        <v>4463941.3701637611</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60638114.966375448</v>
      </c>
      <c r="CO16" s="370">
        <f t="shared" si="25"/>
        <v>58053148.937150531</v>
      </c>
      <c r="CP16" s="370">
        <f t="shared" si="25"/>
        <v>56873774.534800231</v>
      </c>
      <c r="CQ16" s="370">
        <f t="shared" si="25"/>
        <v>55408620.558932811</v>
      </c>
      <c r="CR16" s="372">
        <f t="shared" ref="CR16:CR29" si="30">SUM(CN16:CQ16)</f>
        <v>230973658.99725902</v>
      </c>
      <c r="CS16" s="370">
        <f t="shared" ref="CS16:CS22" si="31">CI16+CN16</f>
        <v>60638114.966375448</v>
      </c>
      <c r="CT16" s="370">
        <f t="shared" si="26"/>
        <v>58053148.937150531</v>
      </c>
      <c r="CU16" s="370">
        <f t="shared" si="26"/>
        <v>56873774.534800231</v>
      </c>
      <c r="CV16" s="370">
        <f t="shared" si="26"/>
        <v>55408620.558932811</v>
      </c>
      <c r="CW16" s="372">
        <f t="shared" ref="CW16:CW29" si="32">SUM(CS16:CV16)</f>
        <v>230973658.99725902</v>
      </c>
      <c r="CX16" s="289"/>
      <c r="CZ16" s="289"/>
      <c r="DB16" s="289"/>
    </row>
    <row r="17" spans="1:135" ht="15.75" customHeight="1">
      <c r="A17" s="79" t="s">
        <v>1382</v>
      </c>
      <c r="B17" s="210"/>
      <c r="C17" s="212">
        <v>0</v>
      </c>
      <c r="D17" s="212">
        <v>0</v>
      </c>
      <c r="E17" s="212">
        <v>0</v>
      </c>
      <c r="F17" s="212">
        <v>0</v>
      </c>
      <c r="G17" s="368">
        <f t="shared" si="3"/>
        <v>0</v>
      </c>
      <c r="H17" s="373">
        <v>542138.75462662382</v>
      </c>
      <c r="I17" s="212">
        <v>433834.5136588774</v>
      </c>
      <c r="J17" s="212">
        <v>375165.71555184515</v>
      </c>
      <c r="K17" s="212">
        <v>331547.13423729863</v>
      </c>
      <c r="L17" s="370">
        <f t="shared" si="4"/>
        <v>1682686.1180746453</v>
      </c>
      <c r="M17" s="371">
        <f t="shared" si="5"/>
        <v>1682686.1180746453</v>
      </c>
      <c r="N17" s="210"/>
      <c r="O17" s="212">
        <v>0</v>
      </c>
      <c r="P17" s="212">
        <v>0</v>
      </c>
      <c r="Q17" s="212">
        <v>0</v>
      </c>
      <c r="R17" s="212">
        <v>0</v>
      </c>
      <c r="S17" s="368">
        <f t="shared" si="6"/>
        <v>0</v>
      </c>
      <c r="T17" s="373">
        <v>670015.63914123003</v>
      </c>
      <c r="U17" s="212">
        <v>627624.4561761705</v>
      </c>
      <c r="V17" s="212">
        <v>586007.82709294301</v>
      </c>
      <c r="W17" s="212">
        <v>539968.98267821397</v>
      </c>
      <c r="X17" s="370">
        <f t="shared" si="7"/>
        <v>2423616.9050885574</v>
      </c>
      <c r="Y17" s="371">
        <f t="shared" si="8"/>
        <v>2423616.9050885574</v>
      </c>
      <c r="Z17" s="210"/>
      <c r="AA17" s="212">
        <v>0</v>
      </c>
      <c r="AB17" s="212">
        <v>0</v>
      </c>
      <c r="AC17" s="212">
        <v>0</v>
      </c>
      <c r="AD17" s="212">
        <v>0</v>
      </c>
      <c r="AE17" s="368">
        <f t="shared" si="9"/>
        <v>0</v>
      </c>
      <c r="AF17" s="373">
        <v>115372.19731016815</v>
      </c>
      <c r="AG17" s="212">
        <v>104365.01527158996</v>
      </c>
      <c r="AH17" s="212">
        <v>97686.511802847439</v>
      </c>
      <c r="AI17" s="212">
        <v>90306.188930660108</v>
      </c>
      <c r="AJ17" s="370">
        <f t="shared" si="10"/>
        <v>407729.91331526567</v>
      </c>
      <c r="AK17" s="371">
        <f t="shared" si="11"/>
        <v>407729.91331526567</v>
      </c>
      <c r="AL17" s="210"/>
      <c r="AM17" s="212">
        <v>0</v>
      </c>
      <c r="AN17" s="212">
        <v>0</v>
      </c>
      <c r="AO17" s="212">
        <v>0</v>
      </c>
      <c r="AP17" s="212">
        <v>0</v>
      </c>
      <c r="AQ17" s="368">
        <f t="shared" si="12"/>
        <v>0</v>
      </c>
      <c r="AR17" s="373">
        <v>3448847.3835285446</v>
      </c>
      <c r="AS17" s="212">
        <v>3446830.1338752657</v>
      </c>
      <c r="AT17" s="212">
        <v>3463997.6496400461</v>
      </c>
      <c r="AU17" s="212">
        <v>3491098.4848973332</v>
      </c>
      <c r="AV17" s="370">
        <f t="shared" si="13"/>
        <v>13850773.651941191</v>
      </c>
      <c r="AW17" s="371">
        <f t="shared" si="14"/>
        <v>13850773.651941191</v>
      </c>
      <c r="AX17" s="210"/>
      <c r="AY17" s="212">
        <v>0</v>
      </c>
      <c r="AZ17" s="212">
        <v>0</v>
      </c>
      <c r="BA17" s="212">
        <v>0</v>
      </c>
      <c r="BB17" s="212">
        <v>0</v>
      </c>
      <c r="BC17" s="368">
        <f t="shared" si="15"/>
        <v>0</v>
      </c>
      <c r="BD17" s="373">
        <v>22649.892383046146</v>
      </c>
      <c r="BE17" s="212">
        <v>24036.735038508326</v>
      </c>
      <c r="BF17" s="212">
        <v>24947.687816916317</v>
      </c>
      <c r="BG17" s="212">
        <v>24617.92450772697</v>
      </c>
      <c r="BH17" s="370">
        <f t="shared" si="16"/>
        <v>96252.239746197767</v>
      </c>
      <c r="BI17" s="371">
        <f t="shared" si="17"/>
        <v>96252.239746197767</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45526.974348462973</v>
      </c>
      <c r="CC17" s="212">
        <v>44609.865948224091</v>
      </c>
      <c r="CD17" s="212">
        <v>47680.317474848736</v>
      </c>
      <c r="CE17" s="212">
        <v>47274.204201296867</v>
      </c>
      <c r="CF17" s="370">
        <f t="shared" si="22"/>
        <v>185091.36197283267</v>
      </c>
      <c r="CG17" s="371">
        <f t="shared" si="23"/>
        <v>185091.36197283267</v>
      </c>
      <c r="CH17" s="210"/>
      <c r="CI17" s="370">
        <f t="shared" si="27"/>
        <v>0</v>
      </c>
      <c r="CJ17" s="370">
        <f t="shared" si="24"/>
        <v>0</v>
      </c>
      <c r="CK17" s="370">
        <f t="shared" si="24"/>
        <v>0</v>
      </c>
      <c r="CL17" s="370">
        <f t="shared" si="24"/>
        <v>0</v>
      </c>
      <c r="CM17" s="372">
        <f t="shared" si="28"/>
        <v>0</v>
      </c>
      <c r="CN17" s="370">
        <f t="shared" si="29"/>
        <v>4844550.8413380757</v>
      </c>
      <c r="CO17" s="370">
        <f t="shared" si="25"/>
        <v>4681300.7199686365</v>
      </c>
      <c r="CP17" s="370">
        <f t="shared" si="25"/>
        <v>4595485.7093794467</v>
      </c>
      <c r="CQ17" s="370">
        <f t="shared" si="25"/>
        <v>4524812.9194525294</v>
      </c>
      <c r="CR17" s="372">
        <f t="shared" si="30"/>
        <v>18646150.190138686</v>
      </c>
      <c r="CS17" s="370">
        <f t="shared" si="31"/>
        <v>4844550.8413380757</v>
      </c>
      <c r="CT17" s="370">
        <f t="shared" si="26"/>
        <v>4681300.7199686365</v>
      </c>
      <c r="CU17" s="370">
        <f t="shared" si="26"/>
        <v>4595485.7093794467</v>
      </c>
      <c r="CV17" s="370">
        <f t="shared" si="26"/>
        <v>4524812.9194525294</v>
      </c>
      <c r="CW17" s="372">
        <f t="shared" si="32"/>
        <v>18646150.190138686</v>
      </c>
      <c r="CZ17" s="289"/>
      <c r="DB17" s="289"/>
    </row>
    <row r="18" spans="1:135" ht="15.75" customHeight="1">
      <c r="A18" s="79" t="s">
        <v>1383</v>
      </c>
      <c r="B18" s="210"/>
      <c r="C18" s="212">
        <v>0</v>
      </c>
      <c r="D18" s="212">
        <v>0</v>
      </c>
      <c r="E18" s="212">
        <v>0</v>
      </c>
      <c r="F18" s="212">
        <v>0</v>
      </c>
      <c r="G18" s="368">
        <f t="shared" si="3"/>
        <v>0</v>
      </c>
      <c r="H18" s="373">
        <v>3738796.8768111682</v>
      </c>
      <c r="I18" s="212">
        <v>3058728.0709614195</v>
      </c>
      <c r="J18" s="212">
        <v>2656380.3867563615</v>
      </c>
      <c r="K18" s="212">
        <v>2338804.0699781552</v>
      </c>
      <c r="L18" s="370">
        <f t="shared" si="4"/>
        <v>11792709.404507104</v>
      </c>
      <c r="M18" s="371">
        <f t="shared" si="5"/>
        <v>11792709.404507104</v>
      </c>
      <c r="N18" s="210"/>
      <c r="O18" s="212">
        <v>0</v>
      </c>
      <c r="P18" s="212">
        <v>0</v>
      </c>
      <c r="Q18" s="212">
        <v>0</v>
      </c>
      <c r="R18" s="212">
        <v>0</v>
      </c>
      <c r="S18" s="368">
        <f t="shared" si="6"/>
        <v>0</v>
      </c>
      <c r="T18" s="373">
        <v>4265138.5014316244</v>
      </c>
      <c r="U18" s="212">
        <v>3983621.6469170749</v>
      </c>
      <c r="V18" s="212">
        <v>3741327.3653910724</v>
      </c>
      <c r="W18" s="212">
        <v>3510420.2824746473</v>
      </c>
      <c r="X18" s="370">
        <f t="shared" si="7"/>
        <v>15500507.79621442</v>
      </c>
      <c r="Y18" s="371">
        <f t="shared" si="8"/>
        <v>15500507.79621442</v>
      </c>
      <c r="Z18" s="210"/>
      <c r="AA18" s="212">
        <v>0</v>
      </c>
      <c r="AB18" s="212">
        <v>0</v>
      </c>
      <c r="AC18" s="212">
        <v>0</v>
      </c>
      <c r="AD18" s="212">
        <v>0</v>
      </c>
      <c r="AE18" s="368">
        <f t="shared" si="9"/>
        <v>0</v>
      </c>
      <c r="AF18" s="373">
        <v>733209.06602777343</v>
      </c>
      <c r="AG18" s="212">
        <v>680068.8058497468</v>
      </c>
      <c r="AH18" s="212">
        <v>650968.1871808276</v>
      </c>
      <c r="AI18" s="212">
        <v>614908.72491716652</v>
      </c>
      <c r="AJ18" s="370">
        <f t="shared" si="10"/>
        <v>2679154.7839755146</v>
      </c>
      <c r="AK18" s="371">
        <f t="shared" si="11"/>
        <v>2679154.7839755146</v>
      </c>
      <c r="AL18" s="210"/>
      <c r="AM18" s="212">
        <v>0</v>
      </c>
      <c r="AN18" s="212">
        <v>0</v>
      </c>
      <c r="AO18" s="212">
        <v>0</v>
      </c>
      <c r="AP18" s="212">
        <v>0</v>
      </c>
      <c r="AQ18" s="368">
        <f t="shared" si="12"/>
        <v>0</v>
      </c>
      <c r="AR18" s="373">
        <v>16683902.081227021</v>
      </c>
      <c r="AS18" s="212">
        <v>16784870.459001873</v>
      </c>
      <c r="AT18" s="212">
        <v>17018940.652643204</v>
      </c>
      <c r="AU18" s="212">
        <v>17265523.580698878</v>
      </c>
      <c r="AV18" s="370">
        <f t="shared" si="13"/>
        <v>67753236.773570985</v>
      </c>
      <c r="AW18" s="371">
        <f t="shared" si="14"/>
        <v>67753236.773570985</v>
      </c>
      <c r="AX18" s="210"/>
      <c r="AY18" s="212">
        <v>0</v>
      </c>
      <c r="AZ18" s="212">
        <v>0</v>
      </c>
      <c r="BA18" s="212">
        <v>0</v>
      </c>
      <c r="BB18" s="212">
        <v>0</v>
      </c>
      <c r="BC18" s="368">
        <f t="shared" si="15"/>
        <v>0</v>
      </c>
      <c r="BD18" s="373">
        <v>144237.84905464394</v>
      </c>
      <c r="BE18" s="212">
        <v>153094.55908431506</v>
      </c>
      <c r="BF18" s="212">
        <v>156890.29195417411</v>
      </c>
      <c r="BG18" s="212">
        <v>155625.04766422111</v>
      </c>
      <c r="BH18" s="370">
        <f t="shared" si="16"/>
        <v>609847.74775735417</v>
      </c>
      <c r="BI18" s="371">
        <f t="shared" si="17"/>
        <v>609847.74775735417</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169542.73485370429</v>
      </c>
      <c r="CC18" s="212">
        <v>165747.0019838452</v>
      </c>
      <c r="CD18" s="212">
        <v>172073.22343361034</v>
      </c>
      <c r="CE18" s="212">
        <v>175236.33415849286</v>
      </c>
      <c r="CF18" s="370">
        <f t="shared" si="22"/>
        <v>682599.29442965263</v>
      </c>
      <c r="CG18" s="371">
        <f t="shared" si="23"/>
        <v>682599.29442965263</v>
      </c>
      <c r="CH18" s="210"/>
      <c r="CI18" s="370">
        <f t="shared" si="27"/>
        <v>0</v>
      </c>
      <c r="CJ18" s="370">
        <f t="shared" si="24"/>
        <v>0</v>
      </c>
      <c r="CK18" s="370">
        <f t="shared" si="24"/>
        <v>0</v>
      </c>
      <c r="CL18" s="370">
        <f t="shared" si="24"/>
        <v>0</v>
      </c>
      <c r="CM18" s="372">
        <f t="shared" si="28"/>
        <v>0</v>
      </c>
      <c r="CN18" s="370">
        <f t="shared" si="29"/>
        <v>25734827.109405935</v>
      </c>
      <c r="CO18" s="370">
        <f t="shared" si="25"/>
        <v>24826130.543798272</v>
      </c>
      <c r="CP18" s="370">
        <f t="shared" si="25"/>
        <v>24396580.107359249</v>
      </c>
      <c r="CQ18" s="370">
        <f t="shared" si="25"/>
        <v>24060518.03989156</v>
      </c>
      <c r="CR18" s="372">
        <f t="shared" si="30"/>
        <v>99018055.800455004</v>
      </c>
      <c r="CS18" s="370">
        <f t="shared" si="31"/>
        <v>25734827.109405935</v>
      </c>
      <c r="CT18" s="370">
        <f t="shared" si="26"/>
        <v>24826130.543798272</v>
      </c>
      <c r="CU18" s="370">
        <f t="shared" si="26"/>
        <v>24396580.107359249</v>
      </c>
      <c r="CV18" s="370">
        <f t="shared" si="26"/>
        <v>24060518.03989156</v>
      </c>
      <c r="CW18" s="372">
        <f t="shared" si="32"/>
        <v>99018055.800455004</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10398681.971584257</v>
      </c>
      <c r="I19" s="213">
        <f t="shared" si="34"/>
        <v>8399683.3079575375</v>
      </c>
      <c r="J19" s="213">
        <f t="shared" si="34"/>
        <v>7319276.7465539454</v>
      </c>
      <c r="K19" s="213">
        <f t="shared" si="34"/>
        <v>6352247.6233197358</v>
      </c>
      <c r="L19" s="370">
        <f t="shared" si="4"/>
        <v>32469889.649415478</v>
      </c>
      <c r="M19" s="371">
        <f t="shared" si="5"/>
        <v>32469889.649415478</v>
      </c>
      <c r="N19" s="210">
        <v>2</v>
      </c>
      <c r="O19" s="213">
        <f t="shared" ref="O19:R19" si="35">SUM(O16:O18)</f>
        <v>0</v>
      </c>
      <c r="P19" s="213">
        <f t="shared" si="35"/>
        <v>0</v>
      </c>
      <c r="Q19" s="213">
        <f t="shared" si="35"/>
        <v>0</v>
      </c>
      <c r="R19" s="213">
        <f t="shared" si="35"/>
        <v>0</v>
      </c>
      <c r="S19" s="368">
        <f t="shared" si="6"/>
        <v>0</v>
      </c>
      <c r="T19" s="374">
        <f t="shared" ref="T19:W19" si="36">SUM(T16:T18)</f>
        <v>11640141.035228468</v>
      </c>
      <c r="U19" s="213">
        <f t="shared" si="36"/>
        <v>10886842.406797156</v>
      </c>
      <c r="V19" s="213">
        <f t="shared" si="36"/>
        <v>9999755.972934721</v>
      </c>
      <c r="W19" s="213">
        <f t="shared" si="36"/>
        <v>9167655.1514265537</v>
      </c>
      <c r="X19" s="370">
        <f t="shared" si="7"/>
        <v>41694394.566386901</v>
      </c>
      <c r="Y19" s="371">
        <f t="shared" si="8"/>
        <v>41694394.566386901</v>
      </c>
      <c r="Z19" s="210">
        <v>2</v>
      </c>
      <c r="AA19" s="213">
        <f t="shared" ref="AA19:AD19" si="37">SUM(AA16:AA18)</f>
        <v>0</v>
      </c>
      <c r="AB19" s="213">
        <f t="shared" si="37"/>
        <v>0</v>
      </c>
      <c r="AC19" s="213">
        <f t="shared" si="37"/>
        <v>0</v>
      </c>
      <c r="AD19" s="213">
        <f t="shared" si="37"/>
        <v>0</v>
      </c>
      <c r="AE19" s="368">
        <f t="shared" si="9"/>
        <v>0</v>
      </c>
      <c r="AF19" s="374">
        <f t="shared" ref="AF19:AI19" si="38">SUM(AF16:AF18)</f>
        <v>2351261.4782476616</v>
      </c>
      <c r="AG19" s="213">
        <f t="shared" si="38"/>
        <v>2160448.5838478031</v>
      </c>
      <c r="AH19" s="213">
        <f t="shared" si="38"/>
        <v>2031071.3826540939</v>
      </c>
      <c r="AI19" s="213">
        <f t="shared" si="38"/>
        <v>1858402.201456429</v>
      </c>
      <c r="AJ19" s="370">
        <f t="shared" si="10"/>
        <v>8401183.6462059878</v>
      </c>
      <c r="AK19" s="371">
        <f t="shared" si="11"/>
        <v>8401183.6462059878</v>
      </c>
      <c r="AL19" s="210">
        <v>2</v>
      </c>
      <c r="AM19" s="213">
        <f t="shared" ref="AM19:AP19" si="39">SUM(AM16:AM18)</f>
        <v>0</v>
      </c>
      <c r="AN19" s="213">
        <f t="shared" si="39"/>
        <v>0</v>
      </c>
      <c r="AO19" s="213">
        <f t="shared" si="39"/>
        <v>0</v>
      </c>
      <c r="AP19" s="213">
        <f t="shared" si="39"/>
        <v>0</v>
      </c>
      <c r="AQ19" s="368">
        <f t="shared" si="12"/>
        <v>0</v>
      </c>
      <c r="AR19" s="374">
        <f t="shared" ref="AR19:AU19" si="40">SUM(AR16:AR18)</f>
        <v>64718756.277514137</v>
      </c>
      <c r="AS19" s="213">
        <f t="shared" si="40"/>
        <v>63985775.00601992</v>
      </c>
      <c r="AT19" s="213">
        <f t="shared" si="40"/>
        <v>64241318.855854921</v>
      </c>
      <c r="AU19" s="213">
        <f t="shared" si="40"/>
        <v>64463152.44044058</v>
      </c>
      <c r="AV19" s="370">
        <f t="shared" si="13"/>
        <v>257409002.57982957</v>
      </c>
      <c r="AW19" s="371">
        <f t="shared" si="14"/>
        <v>257409002.57982957</v>
      </c>
      <c r="AX19" s="210">
        <v>2</v>
      </c>
      <c r="AY19" s="213">
        <f t="shared" ref="AY19:BB19" si="41">SUM(AY16:AY18)</f>
        <v>0</v>
      </c>
      <c r="AZ19" s="213">
        <f t="shared" si="41"/>
        <v>0</v>
      </c>
      <c r="BA19" s="213">
        <f t="shared" si="41"/>
        <v>0</v>
      </c>
      <c r="BB19" s="213">
        <f t="shared" si="41"/>
        <v>0</v>
      </c>
      <c r="BC19" s="368">
        <f t="shared" si="15"/>
        <v>0</v>
      </c>
      <c r="BD19" s="374">
        <f t="shared" ref="BD19:BG19" si="42">SUM(BD16:BD18)</f>
        <v>815271.04697536398</v>
      </c>
      <c r="BE19" s="213">
        <f t="shared" si="42"/>
        <v>845066.18641469325</v>
      </c>
      <c r="BF19" s="213">
        <f t="shared" si="42"/>
        <v>859814.23936125496</v>
      </c>
      <c r="BG19" s="213">
        <f t="shared" si="42"/>
        <v>811611.04669725732</v>
      </c>
      <c r="BH19" s="370">
        <f t="shared" si="16"/>
        <v>3331762.519448569</v>
      </c>
      <c r="BI19" s="371">
        <f t="shared" si="17"/>
        <v>3331762.519448569</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1293381.1075695723</v>
      </c>
      <c r="CC19" s="213">
        <f t="shared" si="46"/>
        <v>1282764.7098803399</v>
      </c>
      <c r="CD19" s="213">
        <f t="shared" si="46"/>
        <v>1414603.1541799908</v>
      </c>
      <c r="CE19" s="213">
        <f t="shared" si="46"/>
        <v>1340883.0549363438</v>
      </c>
      <c r="CF19" s="370">
        <f t="shared" si="22"/>
        <v>5331632.0265662465</v>
      </c>
      <c r="CG19" s="371">
        <f t="shared" si="23"/>
        <v>5331632.0265662465</v>
      </c>
      <c r="CH19" s="210">
        <v>2</v>
      </c>
      <c r="CI19" s="370">
        <f t="shared" si="27"/>
        <v>0</v>
      </c>
      <c r="CJ19" s="370">
        <f t="shared" si="24"/>
        <v>0</v>
      </c>
      <c r="CK19" s="370">
        <f t="shared" si="24"/>
        <v>0</v>
      </c>
      <c r="CL19" s="370">
        <f t="shared" si="24"/>
        <v>0</v>
      </c>
      <c r="CM19" s="372">
        <f t="shared" si="28"/>
        <v>0</v>
      </c>
      <c r="CN19" s="370">
        <f t="shared" si="29"/>
        <v>91217492.917119458</v>
      </c>
      <c r="CO19" s="370">
        <f t="shared" si="25"/>
        <v>87560580.200917438</v>
      </c>
      <c r="CP19" s="370">
        <f t="shared" si="25"/>
        <v>85865840.351538926</v>
      </c>
      <c r="CQ19" s="370">
        <f t="shared" si="25"/>
        <v>83993951.5182769</v>
      </c>
      <c r="CR19" s="372">
        <f t="shared" si="30"/>
        <v>348637864.98785269</v>
      </c>
      <c r="CS19" s="370">
        <f t="shared" si="31"/>
        <v>91217492.917119458</v>
      </c>
      <c r="CT19" s="370">
        <f t="shared" si="26"/>
        <v>87560580.200917438</v>
      </c>
      <c r="CU19" s="370">
        <f t="shared" si="26"/>
        <v>85865840.351538926</v>
      </c>
      <c r="CV19" s="370">
        <f t="shared" si="26"/>
        <v>83993951.5182769</v>
      </c>
      <c r="CW19" s="372">
        <f t="shared" si="32"/>
        <v>348637864.98785269</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1937437.2115033674</v>
      </c>
      <c r="D22" s="121">
        <f t="shared" si="47"/>
        <v>1636573.2813289897</v>
      </c>
      <c r="E22" s="121">
        <f t="shared" si="47"/>
        <v>1497050.8063741578</v>
      </c>
      <c r="F22" s="121">
        <f t="shared" si="47"/>
        <v>1343088.0153980227</v>
      </c>
      <c r="G22" s="368">
        <f t="shared" si="3"/>
        <v>6414149.3146045376</v>
      </c>
      <c r="H22" s="199">
        <f t="shared" ref="H22:K22" si="48">H15+H19+H20+H21</f>
        <v>10398681.971584257</v>
      </c>
      <c r="I22" s="121">
        <f t="shared" si="48"/>
        <v>8399683.3079575375</v>
      </c>
      <c r="J22" s="121">
        <f t="shared" si="48"/>
        <v>7319276.7465539454</v>
      </c>
      <c r="K22" s="121">
        <f t="shared" si="48"/>
        <v>6352247.6233197358</v>
      </c>
      <c r="L22" s="370">
        <f t="shared" si="4"/>
        <v>32469889.649415478</v>
      </c>
      <c r="M22" s="199">
        <f t="shared" si="5"/>
        <v>38884038.964020014</v>
      </c>
      <c r="N22" s="210">
        <v>5</v>
      </c>
      <c r="O22" s="121">
        <f t="shared" ref="O22:R22" si="49">O15+O19+O20+O21</f>
        <v>5066760.4093766818</v>
      </c>
      <c r="P22" s="121">
        <f t="shared" si="49"/>
        <v>4735893.4465357251</v>
      </c>
      <c r="Q22" s="121">
        <f t="shared" si="49"/>
        <v>4449581.9333693665</v>
      </c>
      <c r="R22" s="121">
        <f t="shared" si="49"/>
        <v>4172087.4069426283</v>
      </c>
      <c r="S22" s="368">
        <f t="shared" si="6"/>
        <v>18424323.196224399</v>
      </c>
      <c r="T22" s="199">
        <f t="shared" ref="T22:W22" si="50">T15+T19+T20+T21</f>
        <v>11640141.035228468</v>
      </c>
      <c r="U22" s="121">
        <f t="shared" si="50"/>
        <v>10886842.406797156</v>
      </c>
      <c r="V22" s="121">
        <f t="shared" si="50"/>
        <v>9999755.972934721</v>
      </c>
      <c r="W22" s="121">
        <f t="shared" si="50"/>
        <v>9167655.1514265537</v>
      </c>
      <c r="X22" s="370">
        <f t="shared" si="7"/>
        <v>41694394.566386901</v>
      </c>
      <c r="Y22" s="199">
        <f t="shared" si="8"/>
        <v>60118717.7626113</v>
      </c>
      <c r="Z22" s="210">
        <v>5</v>
      </c>
      <c r="AA22" s="121">
        <f t="shared" ref="AA22:AD22" si="51">AA15+AA19+AA20+AA21</f>
        <v>1472091.6277351023</v>
      </c>
      <c r="AB22" s="121">
        <f t="shared" si="51"/>
        <v>1361395.5853365173</v>
      </c>
      <c r="AC22" s="121">
        <f t="shared" si="51"/>
        <v>1303152.7392543813</v>
      </c>
      <c r="AD22" s="121">
        <f t="shared" si="51"/>
        <v>1231017.9554873423</v>
      </c>
      <c r="AE22" s="368">
        <f t="shared" si="9"/>
        <v>5367657.9078133432</v>
      </c>
      <c r="AF22" s="199">
        <f t="shared" ref="AF22:AI22" si="52">AF15+AF19+AF20+AF21</f>
        <v>2351261.4782476616</v>
      </c>
      <c r="AG22" s="121">
        <f t="shared" si="52"/>
        <v>2160448.5838478031</v>
      </c>
      <c r="AH22" s="121">
        <f t="shared" si="52"/>
        <v>2031071.3826540939</v>
      </c>
      <c r="AI22" s="121">
        <f t="shared" si="52"/>
        <v>1858402.201456429</v>
      </c>
      <c r="AJ22" s="370">
        <f t="shared" si="10"/>
        <v>8401183.6462059878</v>
      </c>
      <c r="AK22" s="199">
        <f t="shared" si="11"/>
        <v>13768841.554019332</v>
      </c>
      <c r="AL22" s="210">
        <v>5</v>
      </c>
      <c r="AM22" s="121">
        <f t="shared" ref="AM22:AP22" si="53">AM15+AM19+AM20+AM21</f>
        <v>69890761.102657855</v>
      </c>
      <c r="AN22" s="121">
        <f t="shared" si="53"/>
        <v>70314756.210365713</v>
      </c>
      <c r="AO22" s="121">
        <f t="shared" si="53"/>
        <v>71303032.626228884</v>
      </c>
      <c r="AP22" s="121">
        <f t="shared" si="53"/>
        <v>72349113.169496447</v>
      </c>
      <c r="AQ22" s="368">
        <f t="shared" si="12"/>
        <v>283857663.10874891</v>
      </c>
      <c r="AR22" s="199">
        <f t="shared" ref="AR22:AU22" si="54">AR15+AR19+AR20+AR21</f>
        <v>64718756.277514137</v>
      </c>
      <c r="AS22" s="121">
        <f t="shared" si="54"/>
        <v>63985775.00601992</v>
      </c>
      <c r="AT22" s="121">
        <f t="shared" si="54"/>
        <v>64241318.855854921</v>
      </c>
      <c r="AU22" s="121">
        <f t="shared" si="54"/>
        <v>64463152.44044058</v>
      </c>
      <c r="AV22" s="370">
        <f t="shared" si="13"/>
        <v>257409002.57982957</v>
      </c>
      <c r="AW22" s="199">
        <f t="shared" si="14"/>
        <v>541266665.68857849</v>
      </c>
      <c r="AX22" s="210">
        <v>5</v>
      </c>
      <c r="AY22" s="121">
        <f t="shared" ref="AY22:BB22" si="55">AY15+AY19+AY20+AY21</f>
        <v>1795341.4966188069</v>
      </c>
      <c r="AZ22" s="121">
        <f t="shared" si="55"/>
        <v>1905510.3121881299</v>
      </c>
      <c r="BA22" s="121">
        <f t="shared" si="55"/>
        <v>1952725.5188606973</v>
      </c>
      <c r="BB22" s="121">
        <f t="shared" si="55"/>
        <v>1936599.235616087</v>
      </c>
      <c r="BC22" s="368">
        <f t="shared" si="15"/>
        <v>7590176.563283721</v>
      </c>
      <c r="BD22" s="199">
        <f t="shared" ref="BD22:BG22" si="56">BD15+BD19+BD20+BD21</f>
        <v>815271.04697536398</v>
      </c>
      <c r="BE22" s="121">
        <f t="shared" si="56"/>
        <v>845066.18641469325</v>
      </c>
      <c r="BF22" s="121">
        <f t="shared" si="56"/>
        <v>859814.23936125496</v>
      </c>
      <c r="BG22" s="121">
        <f t="shared" si="56"/>
        <v>811611.04669725732</v>
      </c>
      <c r="BH22" s="370">
        <f t="shared" si="16"/>
        <v>3331762.519448569</v>
      </c>
      <c r="BI22" s="199">
        <f t="shared" si="17"/>
        <v>10921939.08273229</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2577165.3753050519</v>
      </c>
      <c r="BX22" s="121">
        <f t="shared" si="59"/>
        <v>2518965.172422261</v>
      </c>
      <c r="BY22" s="121">
        <f t="shared" si="59"/>
        <v>2626988.6608609199</v>
      </c>
      <c r="BZ22" s="121">
        <f t="shared" si="59"/>
        <v>2660102.5959638567</v>
      </c>
      <c r="CA22" s="368">
        <f t="shared" si="21"/>
        <v>10383221.804552089</v>
      </c>
      <c r="CB22" s="199">
        <f t="shared" ref="CB22:CE22" si="60">CB15+CB19+CB20+CB21</f>
        <v>1293381.1075695723</v>
      </c>
      <c r="CC22" s="121">
        <f t="shared" si="60"/>
        <v>1282764.7098803399</v>
      </c>
      <c r="CD22" s="121">
        <f t="shared" si="60"/>
        <v>1414603.1541799908</v>
      </c>
      <c r="CE22" s="121">
        <f t="shared" si="60"/>
        <v>1340883.0549363438</v>
      </c>
      <c r="CF22" s="370">
        <f t="shared" si="22"/>
        <v>5331632.0265662465</v>
      </c>
      <c r="CG22" s="199">
        <f t="shared" si="23"/>
        <v>15714853.831118336</v>
      </c>
      <c r="CH22" s="210">
        <v>5</v>
      </c>
      <c r="CI22" s="370">
        <f t="shared" si="27"/>
        <v>82739557.223196864</v>
      </c>
      <c r="CJ22" s="370">
        <f t="shared" si="24"/>
        <v>82473094.00817734</v>
      </c>
      <c r="CK22" s="370">
        <f t="shared" si="24"/>
        <v>83132532.284948409</v>
      </c>
      <c r="CL22" s="370">
        <f t="shared" si="24"/>
        <v>83692008.378904372</v>
      </c>
      <c r="CM22" s="372">
        <f t="shared" si="28"/>
        <v>332037191.89522696</v>
      </c>
      <c r="CN22" s="370">
        <f t="shared" si="29"/>
        <v>91217492.917119458</v>
      </c>
      <c r="CO22" s="370">
        <f t="shared" si="25"/>
        <v>87560580.200917438</v>
      </c>
      <c r="CP22" s="370">
        <f t="shared" si="25"/>
        <v>85865840.351538926</v>
      </c>
      <c r="CQ22" s="370">
        <f t="shared" si="25"/>
        <v>83993951.5182769</v>
      </c>
      <c r="CR22" s="372">
        <f t="shared" si="30"/>
        <v>348637864.98785269</v>
      </c>
      <c r="CS22" s="370">
        <f t="shared" si="31"/>
        <v>173957050.14031631</v>
      </c>
      <c r="CT22" s="370">
        <f t="shared" si="26"/>
        <v>170033674.20909476</v>
      </c>
      <c r="CU22" s="370">
        <f t="shared" si="26"/>
        <v>168998372.63648733</v>
      </c>
      <c r="CV22" s="370">
        <f t="shared" si="26"/>
        <v>167685959.89718127</v>
      </c>
      <c r="CW22" s="372">
        <f t="shared" si="32"/>
        <v>680675056.88307965</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1937437.2115033674</v>
      </c>
      <c r="D31" s="198">
        <f t="shared" si="99"/>
        <v>1636573.2813289897</v>
      </c>
      <c r="E31" s="198">
        <f t="shared" si="99"/>
        <v>1497050.8063741578</v>
      </c>
      <c r="F31" s="198">
        <f t="shared" si="99"/>
        <v>1343088.0153980227</v>
      </c>
      <c r="G31" s="203">
        <f t="shared" si="99"/>
        <v>6414149.3146045376</v>
      </c>
      <c r="H31" s="200">
        <f t="shared" si="99"/>
        <v>10398681.971584257</v>
      </c>
      <c r="I31" s="198">
        <f t="shared" si="99"/>
        <v>8399683.3079575375</v>
      </c>
      <c r="J31" s="198">
        <f t="shared" si="99"/>
        <v>7319276.7465539454</v>
      </c>
      <c r="K31" s="198">
        <f t="shared" si="99"/>
        <v>6352247.6233197358</v>
      </c>
      <c r="L31" s="201">
        <f t="shared" si="99"/>
        <v>32469889.649415478</v>
      </c>
      <c r="M31" s="200">
        <f t="shared" si="99"/>
        <v>38884038.964020014</v>
      </c>
      <c r="N31" s="210">
        <v>12</v>
      </c>
      <c r="O31" s="198">
        <f t="shared" ref="O31:Y31" si="100">O22+O29</f>
        <v>5066760.4093766818</v>
      </c>
      <c r="P31" s="198">
        <f t="shared" si="100"/>
        <v>4735893.4465357251</v>
      </c>
      <c r="Q31" s="198">
        <f t="shared" si="100"/>
        <v>4449581.9333693665</v>
      </c>
      <c r="R31" s="198">
        <f t="shared" si="100"/>
        <v>4172087.4069426283</v>
      </c>
      <c r="S31" s="203">
        <f t="shared" si="100"/>
        <v>18424323.196224399</v>
      </c>
      <c r="T31" s="200">
        <f t="shared" si="100"/>
        <v>11640141.035228468</v>
      </c>
      <c r="U31" s="198">
        <f t="shared" si="100"/>
        <v>10886842.406797156</v>
      </c>
      <c r="V31" s="198">
        <f t="shared" si="100"/>
        <v>9999755.972934721</v>
      </c>
      <c r="W31" s="198">
        <f t="shared" si="100"/>
        <v>9167655.1514265537</v>
      </c>
      <c r="X31" s="201">
        <f t="shared" si="100"/>
        <v>41694394.566386901</v>
      </c>
      <c r="Y31" s="200">
        <f t="shared" si="100"/>
        <v>60118717.7626113</v>
      </c>
      <c r="Z31" s="210">
        <v>12</v>
      </c>
      <c r="AA31" s="198">
        <f t="shared" ref="AA31:AK31" si="101">AA22+AA29</f>
        <v>1472091.6277351023</v>
      </c>
      <c r="AB31" s="198">
        <f t="shared" si="101"/>
        <v>1361395.5853365173</v>
      </c>
      <c r="AC31" s="198">
        <f t="shared" si="101"/>
        <v>1303152.7392543813</v>
      </c>
      <c r="AD31" s="198">
        <f t="shared" si="101"/>
        <v>1231017.9554873423</v>
      </c>
      <c r="AE31" s="203">
        <f t="shared" si="101"/>
        <v>5367657.9078133432</v>
      </c>
      <c r="AF31" s="200">
        <f t="shared" si="101"/>
        <v>2351261.4782476616</v>
      </c>
      <c r="AG31" s="198">
        <f t="shared" si="101"/>
        <v>2160448.5838478031</v>
      </c>
      <c r="AH31" s="198">
        <f t="shared" si="101"/>
        <v>2031071.3826540939</v>
      </c>
      <c r="AI31" s="198">
        <f t="shared" si="101"/>
        <v>1858402.201456429</v>
      </c>
      <c r="AJ31" s="201">
        <f t="shared" si="101"/>
        <v>8401183.6462059878</v>
      </c>
      <c r="AK31" s="200">
        <f t="shared" si="101"/>
        <v>13768841.554019332</v>
      </c>
      <c r="AL31" s="210">
        <v>12</v>
      </c>
      <c r="AM31" s="198">
        <f t="shared" ref="AM31:AW31" si="102">AM22+AM29</f>
        <v>69890761.102657855</v>
      </c>
      <c r="AN31" s="198">
        <f t="shared" si="102"/>
        <v>70314756.210365713</v>
      </c>
      <c r="AO31" s="198">
        <f t="shared" si="102"/>
        <v>71303032.626228884</v>
      </c>
      <c r="AP31" s="198">
        <f t="shared" si="102"/>
        <v>72349113.169496447</v>
      </c>
      <c r="AQ31" s="203">
        <f t="shared" si="102"/>
        <v>283857663.10874891</v>
      </c>
      <c r="AR31" s="200">
        <f t="shared" si="102"/>
        <v>64718756.277514137</v>
      </c>
      <c r="AS31" s="198">
        <f t="shared" si="102"/>
        <v>63985775.00601992</v>
      </c>
      <c r="AT31" s="198">
        <f t="shared" si="102"/>
        <v>64241318.855854921</v>
      </c>
      <c r="AU31" s="198">
        <f t="shared" si="102"/>
        <v>64463152.44044058</v>
      </c>
      <c r="AV31" s="201">
        <f t="shared" si="102"/>
        <v>257409002.57982957</v>
      </c>
      <c r="AW31" s="200">
        <f t="shared" si="102"/>
        <v>541266665.68857849</v>
      </c>
      <c r="AX31" s="210">
        <v>12</v>
      </c>
      <c r="AY31" s="198">
        <f t="shared" ref="AY31:BI31" si="103">AY22+AY29</f>
        <v>1795341.4966188069</v>
      </c>
      <c r="AZ31" s="198">
        <f t="shared" si="103"/>
        <v>1905510.3121881299</v>
      </c>
      <c r="BA31" s="198">
        <f t="shared" si="103"/>
        <v>1952725.5188606973</v>
      </c>
      <c r="BB31" s="198">
        <f t="shared" si="103"/>
        <v>1936599.235616087</v>
      </c>
      <c r="BC31" s="203">
        <f t="shared" si="103"/>
        <v>7590176.563283721</v>
      </c>
      <c r="BD31" s="200">
        <f t="shared" si="103"/>
        <v>815271.04697536398</v>
      </c>
      <c r="BE31" s="198">
        <f t="shared" si="103"/>
        <v>845066.18641469325</v>
      </c>
      <c r="BF31" s="198">
        <f t="shared" si="103"/>
        <v>859814.23936125496</v>
      </c>
      <c r="BG31" s="198">
        <f t="shared" si="103"/>
        <v>811611.04669725732</v>
      </c>
      <c r="BH31" s="201">
        <f t="shared" si="103"/>
        <v>3331762.519448569</v>
      </c>
      <c r="BI31" s="200">
        <f t="shared" si="103"/>
        <v>10921939.08273229</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2577165.3753050519</v>
      </c>
      <c r="BX31" s="198">
        <f t="shared" si="105"/>
        <v>2518965.172422261</v>
      </c>
      <c r="BY31" s="198">
        <f t="shared" si="105"/>
        <v>2626988.6608609199</v>
      </c>
      <c r="BZ31" s="198">
        <f t="shared" si="105"/>
        <v>2660102.5959638567</v>
      </c>
      <c r="CA31" s="203">
        <f t="shared" si="105"/>
        <v>10383221.804552089</v>
      </c>
      <c r="CB31" s="200">
        <f t="shared" si="105"/>
        <v>1293381.1075695723</v>
      </c>
      <c r="CC31" s="198">
        <f t="shared" si="105"/>
        <v>1282764.7098803399</v>
      </c>
      <c r="CD31" s="198">
        <f t="shared" si="105"/>
        <v>1414603.1541799908</v>
      </c>
      <c r="CE31" s="198">
        <f t="shared" si="105"/>
        <v>1340883.0549363438</v>
      </c>
      <c r="CF31" s="201">
        <f t="shared" si="105"/>
        <v>5331632.0265662465</v>
      </c>
      <c r="CG31" s="200">
        <f t="shared" si="105"/>
        <v>15714853.831118336</v>
      </c>
      <c r="CH31" s="210">
        <v>12</v>
      </c>
      <c r="CI31" s="201">
        <f t="shared" ref="CI31:CL31" si="106">CI22+CI29</f>
        <v>82739557.223196864</v>
      </c>
      <c r="CJ31" s="201">
        <f t="shared" si="106"/>
        <v>82473094.00817734</v>
      </c>
      <c r="CK31" s="201">
        <f t="shared" si="106"/>
        <v>83132532.284948409</v>
      </c>
      <c r="CL31" s="201">
        <f t="shared" si="106"/>
        <v>83692008.378904372</v>
      </c>
      <c r="CM31" s="198">
        <f>SUM(CI31:CL31)</f>
        <v>332037191.89522696</v>
      </c>
      <c r="CN31" s="201">
        <f t="shared" ref="CN31:CQ31" si="107">CN22+CN29</f>
        <v>91217492.917119458</v>
      </c>
      <c r="CO31" s="201">
        <f t="shared" si="107"/>
        <v>87560580.200917438</v>
      </c>
      <c r="CP31" s="201">
        <f t="shared" si="107"/>
        <v>85865840.351538926</v>
      </c>
      <c r="CQ31" s="201">
        <f t="shared" si="107"/>
        <v>83993951.5182769</v>
      </c>
      <c r="CR31" s="198">
        <f>SUM(CN31:CQ31)</f>
        <v>348637864.98785269</v>
      </c>
      <c r="CS31" s="201">
        <f t="shared" ref="CS31:CV31" si="108">CS22+CS29</f>
        <v>173957050.14031631</v>
      </c>
      <c r="CT31" s="201">
        <f t="shared" si="108"/>
        <v>170033674.20909476</v>
      </c>
      <c r="CU31" s="201">
        <f t="shared" si="108"/>
        <v>168998372.63648733</v>
      </c>
      <c r="CV31" s="201">
        <f t="shared" si="108"/>
        <v>167685959.89718127</v>
      </c>
      <c r="CW31" s="198">
        <f>SUM(CS31:CV31)</f>
        <v>680675056.88307965</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161429.91699013556</v>
      </c>
      <c r="D34" s="212">
        <v>130047.16556232653</v>
      </c>
      <c r="E34" s="212">
        <v>101581.57787604185</v>
      </c>
      <c r="F34" s="212">
        <v>74926.494004934881</v>
      </c>
      <c r="G34" s="368">
        <f t="shared" ref="G34:G63" si="109">SUM(C34:F34)</f>
        <v>467985.1544334389</v>
      </c>
      <c r="H34" s="373">
        <v>1891579.8124742652</v>
      </c>
      <c r="I34" s="212">
        <v>1807398.0528809349</v>
      </c>
      <c r="J34" s="212">
        <v>1375318.4026971473</v>
      </c>
      <c r="K34" s="212">
        <v>1088300.4172256656</v>
      </c>
      <c r="L34" s="370">
        <f t="shared" ref="L34:L63" si="110">SUM(H34:K34)</f>
        <v>6162596.6852780124</v>
      </c>
      <c r="M34" s="371">
        <f t="shared" ref="M34:M63" si="111">SUM(L34,G34)</f>
        <v>6630581.839711451</v>
      </c>
      <c r="N34" s="210">
        <v>13</v>
      </c>
      <c r="O34" s="212">
        <v>156471.26380879292</v>
      </c>
      <c r="P34" s="212">
        <v>141673.10797314605</v>
      </c>
      <c r="Q34" s="212">
        <v>140918.51684821816</v>
      </c>
      <c r="R34" s="212">
        <v>98141.658829380089</v>
      </c>
      <c r="S34" s="368">
        <f t="shared" ref="S34:S63" si="112">SUM(O34:R34)</f>
        <v>537204.54745953716</v>
      </c>
      <c r="T34" s="373">
        <v>1344245.8347748094</v>
      </c>
      <c r="U34" s="212">
        <v>1496097.6799892054</v>
      </c>
      <c r="V34" s="212">
        <v>1417696.7183716265</v>
      </c>
      <c r="W34" s="212">
        <v>945392.41728192428</v>
      </c>
      <c r="X34" s="370">
        <f t="shared" ref="X34:X63" si="113">SUM(T34:W34)</f>
        <v>5203432.6504175644</v>
      </c>
      <c r="Y34" s="371">
        <f t="shared" ref="Y34:Y63" si="114">SUM(X34,S34)</f>
        <v>5740637.1978771016</v>
      </c>
      <c r="Z34" s="210">
        <v>13</v>
      </c>
      <c r="AA34" s="212">
        <v>42100.141596404006</v>
      </c>
      <c r="AB34" s="212">
        <v>46751.840205543798</v>
      </c>
      <c r="AC34" s="212">
        <v>24406.012219507105</v>
      </c>
      <c r="AD34" s="212">
        <v>21560.436504374818</v>
      </c>
      <c r="AE34" s="368">
        <f t="shared" ref="AE34:AE63" si="115">SUM(AA34:AD34)</f>
        <v>134818.43052582972</v>
      </c>
      <c r="AF34" s="373">
        <v>310724.41170745104</v>
      </c>
      <c r="AG34" s="212">
        <v>394236.62734146381</v>
      </c>
      <c r="AH34" s="212">
        <v>221674.191157792</v>
      </c>
      <c r="AI34" s="212">
        <v>368943.93283426901</v>
      </c>
      <c r="AJ34" s="370">
        <f t="shared" ref="AJ34:AJ63" si="116">SUM(AF34:AI34)</f>
        <v>1295579.1630409758</v>
      </c>
      <c r="AK34" s="371">
        <f t="shared" ref="AK34:AK63" si="117">SUM(AJ34,AE34)</f>
        <v>1430397.5935668056</v>
      </c>
      <c r="AL34" s="210">
        <v>13</v>
      </c>
      <c r="AM34" s="212">
        <v>1365466.2191758831</v>
      </c>
      <c r="AN34" s="212">
        <v>1549551.7921514777</v>
      </c>
      <c r="AO34" s="212">
        <v>908934.07335448102</v>
      </c>
      <c r="AP34" s="212">
        <v>801509.1177283132</v>
      </c>
      <c r="AQ34" s="368">
        <f t="shared" ref="AQ34:AQ63" si="118">SUM(AM34:AP34)</f>
        <v>4625461.202410155</v>
      </c>
      <c r="AR34" s="373">
        <v>14978683.592902217</v>
      </c>
      <c r="AS34" s="212">
        <v>14004985.263703037</v>
      </c>
      <c r="AT34" s="212">
        <v>13496195.250147086</v>
      </c>
      <c r="AU34" s="212">
        <v>11530967.265039207</v>
      </c>
      <c r="AV34" s="370">
        <f t="shared" ref="AV34:AV63" si="119">SUM(AR34:AU34)</f>
        <v>54010831.371791542</v>
      </c>
      <c r="AW34" s="371">
        <f t="shared" ref="AW34:AW63" si="120">SUM(AV34,AQ34)</f>
        <v>58636292.574201696</v>
      </c>
      <c r="AX34" s="210">
        <v>13</v>
      </c>
      <c r="AY34" s="212">
        <v>80006.14957164826</v>
      </c>
      <c r="AZ34" s="212">
        <v>174908.00887731867</v>
      </c>
      <c r="BA34" s="212">
        <v>34813.098525449321</v>
      </c>
      <c r="BB34" s="212">
        <v>37551.819264644721</v>
      </c>
      <c r="BC34" s="368">
        <f t="shared" ref="BC34:BC63" si="121">SUM(AY34:BB34)</f>
        <v>327279.07623906096</v>
      </c>
      <c r="BD34" s="373">
        <v>133456.60562867497</v>
      </c>
      <c r="BE34" s="212">
        <v>301742.28543754295</v>
      </c>
      <c r="BF34" s="212">
        <v>120372.24496720092</v>
      </c>
      <c r="BG34" s="212">
        <v>741175.29976662854</v>
      </c>
      <c r="BH34" s="370">
        <f t="shared" ref="BH34:BH63" si="122">SUM(BD34:BG34)</f>
        <v>1296746.4358000474</v>
      </c>
      <c r="BI34" s="371">
        <f t="shared" ref="BI34:BI63" si="123">SUM(BH34,BC34)</f>
        <v>1624025.5120391082</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107201.36714835292</v>
      </c>
      <c r="BX34" s="212">
        <v>101607.63603737256</v>
      </c>
      <c r="BY34" s="212">
        <v>53804.744264266832</v>
      </c>
      <c r="BZ34" s="212">
        <v>52483.513255034297</v>
      </c>
      <c r="CA34" s="368">
        <f t="shared" ref="CA34:CA63" si="127">SUM(BW34:BZ34)</f>
        <v>315097.26070502662</v>
      </c>
      <c r="CB34" s="373">
        <v>363230.85476249637</v>
      </c>
      <c r="CC34" s="212">
        <v>517013.19361921691</v>
      </c>
      <c r="CD34" s="212">
        <v>660995.20370097435</v>
      </c>
      <c r="CE34" s="212">
        <v>427379.85819615034</v>
      </c>
      <c r="CF34" s="370">
        <f t="shared" ref="CF34:CF63" si="128">SUM(CB34:CE34)</f>
        <v>1968619.1102788378</v>
      </c>
      <c r="CG34" s="371">
        <f t="shared" ref="CG34:CG63" si="129">SUM(CF34,CA34)</f>
        <v>2283716.3709838646</v>
      </c>
      <c r="CH34" s="210">
        <v>13</v>
      </c>
      <c r="CI34" s="370">
        <f t="shared" ref="CI34:CL63" si="130">+C34+O34+AA34+AM34+AY34+BK34+BW34</f>
        <v>1912675.0582912171</v>
      </c>
      <c r="CJ34" s="370">
        <f t="shared" si="130"/>
        <v>2144539.5508071855</v>
      </c>
      <c r="CK34" s="370">
        <f t="shared" si="130"/>
        <v>1264458.0230879644</v>
      </c>
      <c r="CL34" s="370">
        <f t="shared" si="130"/>
        <v>1086173.0395866821</v>
      </c>
      <c r="CM34" s="372">
        <f>SUM(CI34:CL34)</f>
        <v>6407845.671773049</v>
      </c>
      <c r="CN34" s="370">
        <f t="shared" ref="CN34:CQ63" si="131">+H34+T34+AF34+AR34+BD34+BP34+CB34</f>
        <v>19021921.112249915</v>
      </c>
      <c r="CO34" s="370">
        <f t="shared" si="131"/>
        <v>18521473.102971401</v>
      </c>
      <c r="CP34" s="370">
        <f t="shared" si="131"/>
        <v>17292252.011041827</v>
      </c>
      <c r="CQ34" s="370">
        <f t="shared" si="131"/>
        <v>15102159.190343844</v>
      </c>
      <c r="CR34" s="372">
        <f>SUM(CN34:CQ34)</f>
        <v>69937805.416606992</v>
      </c>
      <c r="CS34" s="370">
        <f t="shared" ref="CS34:CV63" si="132">CI34+CN34</f>
        <v>20934596.17054113</v>
      </c>
      <c r="CT34" s="370">
        <f t="shared" si="132"/>
        <v>20666012.653778587</v>
      </c>
      <c r="CU34" s="370">
        <f t="shared" si="132"/>
        <v>18556710.034129791</v>
      </c>
      <c r="CV34" s="370">
        <f t="shared" si="132"/>
        <v>16188332.229930526</v>
      </c>
      <c r="CW34" s="372">
        <f>SUM(CS34:CV34)</f>
        <v>76345651.088380039</v>
      </c>
      <c r="CX34" s="289"/>
      <c r="CZ34" s="289"/>
      <c r="DB34" s="289"/>
    </row>
    <row r="35" spans="1:106" ht="15.75" customHeight="1">
      <c r="A35" s="79" t="s">
        <v>437</v>
      </c>
      <c r="B35" s="210">
        <v>14</v>
      </c>
      <c r="C35" s="212">
        <v>173139.00457361899</v>
      </c>
      <c r="D35" s="212">
        <v>506462.02996220265</v>
      </c>
      <c r="E35" s="212">
        <v>23720.812381424523</v>
      </c>
      <c r="F35" s="212">
        <v>16728.863530184488</v>
      </c>
      <c r="G35" s="368">
        <f t="shared" si="109"/>
        <v>720050.71044743061</v>
      </c>
      <c r="H35" s="373">
        <v>462866.88412381231</v>
      </c>
      <c r="I35" s="212">
        <v>417408.26102186291</v>
      </c>
      <c r="J35" s="212">
        <v>191960.68719859875</v>
      </c>
      <c r="K35" s="212">
        <v>294905.38942331308</v>
      </c>
      <c r="L35" s="370">
        <f t="shared" si="110"/>
        <v>1367141.2217675871</v>
      </c>
      <c r="M35" s="371">
        <f t="shared" si="111"/>
        <v>2087191.9322150177</v>
      </c>
      <c r="N35" s="210">
        <v>14</v>
      </c>
      <c r="O35" s="212">
        <v>1106462.6567380857</v>
      </c>
      <c r="P35" s="212">
        <v>199362.10766473218</v>
      </c>
      <c r="Q35" s="212">
        <v>193298.77071251988</v>
      </c>
      <c r="R35" s="212">
        <v>132514.30472183274</v>
      </c>
      <c r="S35" s="368">
        <f t="shared" si="112"/>
        <v>1631637.8398371707</v>
      </c>
      <c r="T35" s="373">
        <v>645871.83726184163</v>
      </c>
      <c r="U35" s="212">
        <v>619648.38186745346</v>
      </c>
      <c r="V35" s="212">
        <v>672224.9852810523</v>
      </c>
      <c r="W35" s="212">
        <v>722373.95031539735</v>
      </c>
      <c r="X35" s="370">
        <f t="shared" si="113"/>
        <v>2660119.1547257449</v>
      </c>
      <c r="Y35" s="371">
        <f t="shared" si="114"/>
        <v>4291756.9945629155</v>
      </c>
      <c r="Z35" s="210">
        <v>14</v>
      </c>
      <c r="AA35" s="212">
        <v>75037.444942178001</v>
      </c>
      <c r="AB35" s="212">
        <v>105388.33727871177</v>
      </c>
      <c r="AC35" s="212">
        <v>619956.46789154946</v>
      </c>
      <c r="AD35" s="212">
        <v>42615.41198379737</v>
      </c>
      <c r="AE35" s="368">
        <f t="shared" si="115"/>
        <v>842997.6620962366</v>
      </c>
      <c r="AF35" s="373">
        <v>408729.58565018815</v>
      </c>
      <c r="AG35" s="212">
        <v>514175.68618950766</v>
      </c>
      <c r="AH35" s="212">
        <v>1190307.06776518</v>
      </c>
      <c r="AI35" s="212">
        <v>490456.67668032559</v>
      </c>
      <c r="AJ35" s="370">
        <f t="shared" si="116"/>
        <v>2603669.0162852015</v>
      </c>
      <c r="AK35" s="371">
        <f t="shared" si="117"/>
        <v>3446666.6783814384</v>
      </c>
      <c r="AL35" s="210">
        <v>14</v>
      </c>
      <c r="AM35" s="212">
        <v>811720.80699124886</v>
      </c>
      <c r="AN35" s="212">
        <v>860842.10730094579</v>
      </c>
      <c r="AO35" s="212">
        <v>558745.11851042649</v>
      </c>
      <c r="AP35" s="212">
        <v>522155.68853100599</v>
      </c>
      <c r="AQ35" s="368">
        <f t="shared" si="118"/>
        <v>2753463.7213336267</v>
      </c>
      <c r="AR35" s="373">
        <v>3730056.4337431821</v>
      </c>
      <c r="AS35" s="212">
        <v>4183390.9241731688</v>
      </c>
      <c r="AT35" s="212">
        <v>3330398.8303967169</v>
      </c>
      <c r="AU35" s="212">
        <v>3836187.2339251437</v>
      </c>
      <c r="AV35" s="370">
        <f t="shared" si="119"/>
        <v>15080033.422238212</v>
      </c>
      <c r="AW35" s="371">
        <f t="shared" si="120"/>
        <v>17833497.143571839</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105552.84187863115</v>
      </c>
      <c r="BX35" s="212">
        <v>3429.2470936699901</v>
      </c>
      <c r="BY35" s="212">
        <v>3709.8949815109881</v>
      </c>
      <c r="BZ35" s="212">
        <v>61130.127691431684</v>
      </c>
      <c r="CA35" s="368">
        <f t="shared" si="127"/>
        <v>173822.11164524383</v>
      </c>
      <c r="CB35" s="373">
        <v>14506.976482391876</v>
      </c>
      <c r="CC35" s="212">
        <v>131586.6780113843</v>
      </c>
      <c r="CD35" s="212">
        <v>110303.02680906912</v>
      </c>
      <c r="CE35" s="212">
        <v>162974.52783431756</v>
      </c>
      <c r="CF35" s="370">
        <f t="shared" si="128"/>
        <v>419371.20913716289</v>
      </c>
      <c r="CG35" s="371">
        <f t="shared" si="129"/>
        <v>593193.32078240672</v>
      </c>
      <c r="CH35" s="210">
        <v>14</v>
      </c>
      <c r="CI35" s="370">
        <f t="shared" si="130"/>
        <v>2271912.7551237624</v>
      </c>
      <c r="CJ35" s="370">
        <f t="shared" si="130"/>
        <v>1675483.8293002625</v>
      </c>
      <c r="CK35" s="370">
        <f t="shared" si="130"/>
        <v>1399431.0644774314</v>
      </c>
      <c r="CL35" s="370">
        <f t="shared" si="130"/>
        <v>775144.39645825233</v>
      </c>
      <c r="CM35" s="372">
        <f t="shared" ref="CM35:CM63" si="133">SUM(CI35:CL35)</f>
        <v>6121972.0453597084</v>
      </c>
      <c r="CN35" s="370">
        <f t="shared" si="131"/>
        <v>5262031.7172614168</v>
      </c>
      <c r="CO35" s="370">
        <f t="shared" si="131"/>
        <v>5866209.931263377</v>
      </c>
      <c r="CP35" s="370">
        <f t="shared" si="131"/>
        <v>5495194.5974506168</v>
      </c>
      <c r="CQ35" s="370">
        <f t="shared" si="131"/>
        <v>5506897.7781784972</v>
      </c>
      <c r="CR35" s="372">
        <f t="shared" ref="CR35:CR63" si="134">SUM(CN35:CQ35)</f>
        <v>22130334.024153911</v>
      </c>
      <c r="CS35" s="370">
        <f t="shared" si="132"/>
        <v>7533944.4723851793</v>
      </c>
      <c r="CT35" s="370">
        <f t="shared" si="132"/>
        <v>7541693.7605636399</v>
      </c>
      <c r="CU35" s="370">
        <f t="shared" si="132"/>
        <v>6894625.6619280484</v>
      </c>
      <c r="CV35" s="370">
        <f t="shared" si="132"/>
        <v>6282042.1746367496</v>
      </c>
      <c r="CW35" s="372">
        <f t="shared" ref="CW35:CW63" si="135">SUM(CS35:CV35)</f>
        <v>28252306.069513619</v>
      </c>
      <c r="CX35" s="289"/>
      <c r="CZ35" s="289"/>
      <c r="DB35" s="289"/>
    </row>
    <row r="36" spans="1:106" ht="15.75" customHeight="1">
      <c r="A36" s="79" t="s">
        <v>222</v>
      </c>
      <c r="B36" s="210">
        <v>15</v>
      </c>
      <c r="C36" s="212">
        <v>432568.70048641681</v>
      </c>
      <c r="D36" s="212">
        <v>247614.32256062623</v>
      </c>
      <c r="E36" s="212">
        <v>203360.74777827642</v>
      </c>
      <c r="F36" s="212">
        <v>161766.86448151225</v>
      </c>
      <c r="G36" s="368">
        <f t="shared" si="109"/>
        <v>1045310.6353068317</v>
      </c>
      <c r="H36" s="373">
        <v>1814928.6909210142</v>
      </c>
      <c r="I36" s="212">
        <v>1561250.5673896654</v>
      </c>
      <c r="J36" s="212">
        <v>1624516.8879109363</v>
      </c>
      <c r="K36" s="212">
        <v>1369328.5624511042</v>
      </c>
      <c r="L36" s="370">
        <f t="shared" si="110"/>
        <v>6370024.7086727191</v>
      </c>
      <c r="M36" s="371">
        <f t="shared" si="111"/>
        <v>7415335.3439795505</v>
      </c>
      <c r="N36" s="210">
        <v>15</v>
      </c>
      <c r="O36" s="212">
        <v>393664.98854291183</v>
      </c>
      <c r="P36" s="212">
        <v>319030.9462085251</v>
      </c>
      <c r="Q36" s="212">
        <v>237586.94585258333</v>
      </c>
      <c r="R36" s="212">
        <v>195428.94022779705</v>
      </c>
      <c r="S36" s="368">
        <f t="shared" si="112"/>
        <v>1145711.8208318173</v>
      </c>
      <c r="T36" s="373">
        <v>1706922.1892212669</v>
      </c>
      <c r="U36" s="212">
        <v>1732361.7681728126</v>
      </c>
      <c r="V36" s="212">
        <v>1633097.3118522356</v>
      </c>
      <c r="W36" s="212">
        <v>1595952.9637512385</v>
      </c>
      <c r="X36" s="370">
        <f t="shared" si="113"/>
        <v>6668334.2329975534</v>
      </c>
      <c r="Y36" s="371">
        <f t="shared" si="114"/>
        <v>7814046.053829371</v>
      </c>
      <c r="Z36" s="210">
        <v>15</v>
      </c>
      <c r="AA36" s="212">
        <v>72031.902551572217</v>
      </c>
      <c r="AB36" s="212">
        <v>42859.160943765193</v>
      </c>
      <c r="AC36" s="212">
        <v>36192.818921913044</v>
      </c>
      <c r="AD36" s="212">
        <v>30185.474469420664</v>
      </c>
      <c r="AE36" s="368">
        <f t="shared" si="115"/>
        <v>181269.35688667113</v>
      </c>
      <c r="AF36" s="373">
        <v>327857.48069233552</v>
      </c>
      <c r="AG36" s="212">
        <v>224391.95519381459</v>
      </c>
      <c r="AH36" s="212">
        <v>215965.33214008689</v>
      </c>
      <c r="AI36" s="212">
        <v>207272.48258962156</v>
      </c>
      <c r="AJ36" s="370">
        <f t="shared" si="116"/>
        <v>975487.25061585859</v>
      </c>
      <c r="AK36" s="371">
        <f t="shared" si="117"/>
        <v>1156756.6075025296</v>
      </c>
      <c r="AL36" s="210">
        <v>15</v>
      </c>
      <c r="AM36" s="212">
        <v>2699667.4839556352</v>
      </c>
      <c r="AN36" s="212">
        <v>2055144.9877885212</v>
      </c>
      <c r="AO36" s="212">
        <v>1719258.1182830213</v>
      </c>
      <c r="AP36" s="212">
        <v>1503332.606244209</v>
      </c>
      <c r="AQ36" s="368">
        <f t="shared" si="118"/>
        <v>7977403.1962713869</v>
      </c>
      <c r="AR36" s="373">
        <v>12455784.559581216</v>
      </c>
      <c r="AS36" s="212">
        <v>13197219.173323989</v>
      </c>
      <c r="AT36" s="212">
        <v>13713022.86588308</v>
      </c>
      <c r="AU36" s="212">
        <v>14199806.593956955</v>
      </c>
      <c r="AV36" s="370">
        <f t="shared" si="119"/>
        <v>53565833.192745239</v>
      </c>
      <c r="AW36" s="371">
        <f t="shared" si="120"/>
        <v>61543236.389016628</v>
      </c>
      <c r="AX36" s="210">
        <v>15</v>
      </c>
      <c r="AY36" s="212">
        <v>16014.851762483231</v>
      </c>
      <c r="AZ36" s="212">
        <v>9798.1803233470746</v>
      </c>
      <c r="BA36" s="212">
        <v>12365.162787078949</v>
      </c>
      <c r="BB36" s="212">
        <v>9679.9679854673304</v>
      </c>
      <c r="BC36" s="368">
        <f t="shared" si="121"/>
        <v>47858.162858376585</v>
      </c>
      <c r="BD36" s="373">
        <v>66568.923294725377</v>
      </c>
      <c r="BE36" s="212">
        <v>50986.10854471942</v>
      </c>
      <c r="BF36" s="212">
        <v>63795.397938661888</v>
      </c>
      <c r="BG36" s="212">
        <v>91092.055986505118</v>
      </c>
      <c r="BH36" s="370">
        <f t="shared" si="122"/>
        <v>272442.4857646118</v>
      </c>
      <c r="BI36" s="371">
        <f t="shared" si="123"/>
        <v>320300.64862298837</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35962.933453624835</v>
      </c>
      <c r="BX36" s="212">
        <v>13004.683747958281</v>
      </c>
      <c r="BY36" s="212">
        <v>6201.7465411283811</v>
      </c>
      <c r="BZ36" s="212">
        <v>9389.1699786064783</v>
      </c>
      <c r="CA36" s="368">
        <f t="shared" si="127"/>
        <v>64558.533721317981</v>
      </c>
      <c r="CB36" s="373">
        <v>177407.97365271312</v>
      </c>
      <c r="CC36" s="212">
        <v>186248.21515152021</v>
      </c>
      <c r="CD36" s="212">
        <v>213600.84538291002</v>
      </c>
      <c r="CE36" s="212">
        <v>160730.48967476253</v>
      </c>
      <c r="CF36" s="370">
        <f t="shared" si="128"/>
        <v>737987.52386190579</v>
      </c>
      <c r="CG36" s="371">
        <f t="shared" si="129"/>
        <v>802546.0575832238</v>
      </c>
      <c r="CH36" s="210">
        <v>15</v>
      </c>
      <c r="CI36" s="370">
        <f t="shared" si="130"/>
        <v>3649910.860752644</v>
      </c>
      <c r="CJ36" s="370">
        <f t="shared" si="130"/>
        <v>2687452.2815727429</v>
      </c>
      <c r="CK36" s="370">
        <f t="shared" si="130"/>
        <v>2214965.5401640013</v>
      </c>
      <c r="CL36" s="370">
        <f t="shared" si="130"/>
        <v>1909783.0233870128</v>
      </c>
      <c r="CM36" s="372">
        <f t="shared" si="133"/>
        <v>10462111.705876401</v>
      </c>
      <c r="CN36" s="370">
        <f t="shared" si="131"/>
        <v>16549469.817363271</v>
      </c>
      <c r="CO36" s="370">
        <f t="shared" si="131"/>
        <v>16952457.787776522</v>
      </c>
      <c r="CP36" s="370">
        <f t="shared" si="131"/>
        <v>17463998.641107909</v>
      </c>
      <c r="CQ36" s="370">
        <f t="shared" si="131"/>
        <v>17624183.148410186</v>
      </c>
      <c r="CR36" s="372">
        <f t="shared" si="134"/>
        <v>68590109.39465788</v>
      </c>
      <c r="CS36" s="370">
        <f t="shared" si="132"/>
        <v>20199380.678115916</v>
      </c>
      <c r="CT36" s="370">
        <f t="shared" si="132"/>
        <v>19639910.069349267</v>
      </c>
      <c r="CU36" s="370">
        <f t="shared" si="132"/>
        <v>19678964.181271911</v>
      </c>
      <c r="CV36" s="370">
        <f t="shared" si="132"/>
        <v>19533966.171797197</v>
      </c>
      <c r="CW36" s="372">
        <f t="shared" si="135"/>
        <v>79052221.10053429</v>
      </c>
    </row>
    <row r="37" spans="1:106" ht="15.75" customHeight="1">
      <c r="A37" s="79" t="s">
        <v>223</v>
      </c>
      <c r="B37" s="210">
        <v>16</v>
      </c>
      <c r="C37" s="212">
        <v>349238.36635515542</v>
      </c>
      <c r="D37" s="212">
        <v>207143.56689398829</v>
      </c>
      <c r="E37" s="212">
        <v>123589.63272105406</v>
      </c>
      <c r="F37" s="212">
        <v>120291.7495408715</v>
      </c>
      <c r="G37" s="368">
        <f t="shared" si="109"/>
        <v>800263.31551106914</v>
      </c>
      <c r="H37" s="373">
        <v>157425.74832643758</v>
      </c>
      <c r="I37" s="212">
        <v>136265.11181454541</v>
      </c>
      <c r="J37" s="212">
        <v>114057.94895158804</v>
      </c>
      <c r="K37" s="212">
        <v>92599.817385192669</v>
      </c>
      <c r="L37" s="370">
        <f t="shared" si="110"/>
        <v>500348.6264777637</v>
      </c>
      <c r="M37" s="371">
        <f t="shared" si="111"/>
        <v>1300611.9419888328</v>
      </c>
      <c r="N37" s="210">
        <v>16</v>
      </c>
      <c r="O37" s="212">
        <v>643776.09587643854</v>
      </c>
      <c r="P37" s="212">
        <v>483696.14372645249</v>
      </c>
      <c r="Q37" s="212">
        <v>498521.05463079223</v>
      </c>
      <c r="R37" s="212">
        <v>496274.64005822473</v>
      </c>
      <c r="S37" s="368">
        <f t="shared" si="112"/>
        <v>2122267.9342919081</v>
      </c>
      <c r="T37" s="373">
        <v>461541.96742586378</v>
      </c>
      <c r="U37" s="212">
        <v>577366.64823369391</v>
      </c>
      <c r="V37" s="212">
        <v>531001.49337802583</v>
      </c>
      <c r="W37" s="212">
        <v>511250.79829340219</v>
      </c>
      <c r="X37" s="370">
        <f t="shared" si="113"/>
        <v>2081160.9073309859</v>
      </c>
      <c r="Y37" s="371">
        <f t="shared" si="114"/>
        <v>4203428.8416228937</v>
      </c>
      <c r="Z37" s="210">
        <v>16</v>
      </c>
      <c r="AA37" s="212">
        <v>342366.77389920247</v>
      </c>
      <c r="AB37" s="212">
        <v>345134.62077347754</v>
      </c>
      <c r="AC37" s="212">
        <v>527557.54282470781</v>
      </c>
      <c r="AD37" s="212">
        <v>495309.22324911784</v>
      </c>
      <c r="AE37" s="368">
        <f t="shared" si="115"/>
        <v>1710368.1607465055</v>
      </c>
      <c r="AF37" s="373">
        <v>106464.29649553477</v>
      </c>
      <c r="AG37" s="212">
        <v>116496.70698625145</v>
      </c>
      <c r="AH37" s="212">
        <v>142049.04191232953</v>
      </c>
      <c r="AI37" s="212">
        <v>88374.214434627385</v>
      </c>
      <c r="AJ37" s="370">
        <f t="shared" si="116"/>
        <v>453384.25982874312</v>
      </c>
      <c r="AK37" s="371">
        <f t="shared" si="117"/>
        <v>2163752.4205752485</v>
      </c>
      <c r="AL37" s="210">
        <v>16</v>
      </c>
      <c r="AM37" s="212">
        <v>3297687.3370799585</v>
      </c>
      <c r="AN37" s="212">
        <v>3058861.8473316822</v>
      </c>
      <c r="AO37" s="212">
        <v>3149014.0312916632</v>
      </c>
      <c r="AP37" s="212">
        <v>3097354.193981526</v>
      </c>
      <c r="AQ37" s="368">
        <f t="shared" si="118"/>
        <v>12602917.409684831</v>
      </c>
      <c r="AR37" s="373">
        <v>1978424.3683434459</v>
      </c>
      <c r="AS37" s="212">
        <v>2245730.8097493891</v>
      </c>
      <c r="AT37" s="212">
        <v>2363581.179182664</v>
      </c>
      <c r="AU37" s="212">
        <v>2405611.3882668</v>
      </c>
      <c r="AV37" s="370">
        <f t="shared" si="119"/>
        <v>8993347.745542299</v>
      </c>
      <c r="AW37" s="371">
        <f t="shared" si="120"/>
        <v>21596265.155227132</v>
      </c>
      <c r="AX37" s="210">
        <v>16</v>
      </c>
      <c r="AY37" s="212">
        <v>7433.3570358816314</v>
      </c>
      <c r="AZ37" s="212">
        <v>6285.2550098498496</v>
      </c>
      <c r="BA37" s="212">
        <v>5941.0397428200758</v>
      </c>
      <c r="BB37" s="212">
        <v>6973.6930486911842</v>
      </c>
      <c r="BC37" s="368">
        <f t="shared" si="121"/>
        <v>26633.344837242741</v>
      </c>
      <c r="BD37" s="373">
        <v>9126.8541509104416</v>
      </c>
      <c r="BE37" s="212">
        <v>11803.957611417181</v>
      </c>
      <c r="BF37" s="212">
        <v>12574.504855213803</v>
      </c>
      <c r="BG37" s="212">
        <v>14928.129867615655</v>
      </c>
      <c r="BH37" s="370">
        <f t="shared" si="122"/>
        <v>48433.446485157081</v>
      </c>
      <c r="BI37" s="371">
        <f t="shared" si="123"/>
        <v>75066.791322399818</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20326.02012103653</v>
      </c>
      <c r="BX37" s="212">
        <v>15863.390853122262</v>
      </c>
      <c r="BY37" s="212">
        <v>59193.328547863901</v>
      </c>
      <c r="BZ37" s="212">
        <v>112422.89455762465</v>
      </c>
      <c r="CA37" s="368">
        <f t="shared" si="127"/>
        <v>207805.63407964734</v>
      </c>
      <c r="CB37" s="373">
        <v>13361.218199050461</v>
      </c>
      <c r="CC37" s="212">
        <v>25232.832490853219</v>
      </c>
      <c r="CD37" s="212">
        <v>18107.729450804942</v>
      </c>
      <c r="CE37" s="212">
        <v>17717.88324921803</v>
      </c>
      <c r="CF37" s="370">
        <f t="shared" si="128"/>
        <v>74419.66338992666</v>
      </c>
      <c r="CG37" s="371">
        <f t="shared" si="129"/>
        <v>282225.29746957403</v>
      </c>
      <c r="CH37" s="210">
        <v>16</v>
      </c>
      <c r="CI37" s="370">
        <f t="shared" si="130"/>
        <v>4660827.9503676733</v>
      </c>
      <c r="CJ37" s="370">
        <f t="shared" si="130"/>
        <v>4116984.8245885726</v>
      </c>
      <c r="CK37" s="370">
        <f t="shared" si="130"/>
        <v>4363816.629758901</v>
      </c>
      <c r="CL37" s="370">
        <f t="shared" si="130"/>
        <v>4328626.3944360567</v>
      </c>
      <c r="CM37" s="372">
        <f t="shared" si="133"/>
        <v>17470255.799151205</v>
      </c>
      <c r="CN37" s="370">
        <f t="shared" si="131"/>
        <v>2726344.4529412431</v>
      </c>
      <c r="CO37" s="370">
        <f t="shared" si="131"/>
        <v>3112896.0668861503</v>
      </c>
      <c r="CP37" s="370">
        <f t="shared" si="131"/>
        <v>3181371.8977306262</v>
      </c>
      <c r="CQ37" s="370">
        <f t="shared" si="131"/>
        <v>3130482.2314968561</v>
      </c>
      <c r="CR37" s="372">
        <f t="shared" si="134"/>
        <v>12151094.649054876</v>
      </c>
      <c r="CS37" s="370">
        <f t="shared" si="132"/>
        <v>7387172.4033089168</v>
      </c>
      <c r="CT37" s="370">
        <f t="shared" si="132"/>
        <v>7229880.8914747229</v>
      </c>
      <c r="CU37" s="370">
        <f t="shared" si="132"/>
        <v>7545188.5274895271</v>
      </c>
      <c r="CV37" s="370">
        <f t="shared" si="132"/>
        <v>7459108.6259329133</v>
      </c>
      <c r="CW37" s="372">
        <f t="shared" si="135"/>
        <v>29621350.448206082</v>
      </c>
    </row>
    <row r="38" spans="1:106" ht="15.75" customHeight="1">
      <c r="A38" s="79" t="s">
        <v>224</v>
      </c>
      <c r="B38" s="210">
        <v>17</v>
      </c>
      <c r="C38" s="212">
        <v>237832.53633244839</v>
      </c>
      <c r="D38" s="212">
        <v>125062.73334921687</v>
      </c>
      <c r="E38" s="212">
        <v>93574.994680094896</v>
      </c>
      <c r="F38" s="212">
        <v>80169.988517493519</v>
      </c>
      <c r="G38" s="368">
        <f t="shared" si="109"/>
        <v>536640.25287925359</v>
      </c>
      <c r="H38" s="373">
        <v>679882.74033139693</v>
      </c>
      <c r="I38" s="212">
        <v>628610.96430764138</v>
      </c>
      <c r="J38" s="212">
        <v>566575.59590227366</v>
      </c>
      <c r="K38" s="212">
        <v>477724.48266484344</v>
      </c>
      <c r="L38" s="370">
        <f t="shared" si="110"/>
        <v>2352793.7832061555</v>
      </c>
      <c r="M38" s="371">
        <f t="shared" si="111"/>
        <v>2889434.0360854091</v>
      </c>
      <c r="N38" s="210">
        <v>17</v>
      </c>
      <c r="O38" s="212">
        <v>303775.84704505105</v>
      </c>
      <c r="P38" s="212">
        <v>196259.37308199002</v>
      </c>
      <c r="Q38" s="212">
        <v>165430.91021736484</v>
      </c>
      <c r="R38" s="212">
        <v>141081.14231693858</v>
      </c>
      <c r="S38" s="368">
        <f t="shared" si="112"/>
        <v>806547.27266134461</v>
      </c>
      <c r="T38" s="373">
        <v>756959.39391706767</v>
      </c>
      <c r="U38" s="212">
        <v>859297.92672675615</v>
      </c>
      <c r="V38" s="212">
        <v>813224.44005583483</v>
      </c>
      <c r="W38" s="212">
        <v>717138.24963737628</v>
      </c>
      <c r="X38" s="370">
        <f t="shared" si="113"/>
        <v>3146620.0103370352</v>
      </c>
      <c r="Y38" s="371">
        <f t="shared" si="114"/>
        <v>3953167.2829983798</v>
      </c>
      <c r="Z38" s="210">
        <v>17</v>
      </c>
      <c r="AA38" s="212">
        <v>61943.749192613599</v>
      </c>
      <c r="AB38" s="212">
        <v>39208.915372207179</v>
      </c>
      <c r="AC38" s="212">
        <v>30092.34715176692</v>
      </c>
      <c r="AD38" s="212">
        <v>27008.537771954143</v>
      </c>
      <c r="AE38" s="368">
        <f t="shared" si="115"/>
        <v>158253.54948854184</v>
      </c>
      <c r="AF38" s="373">
        <v>183511.38596217739</v>
      </c>
      <c r="AG38" s="212">
        <v>200844.00944860186</v>
      </c>
      <c r="AH38" s="212">
        <v>199407.66869544293</v>
      </c>
      <c r="AI38" s="212">
        <v>172901.23636279808</v>
      </c>
      <c r="AJ38" s="370">
        <f t="shared" si="116"/>
        <v>756664.30046902038</v>
      </c>
      <c r="AK38" s="371">
        <f t="shared" si="117"/>
        <v>914917.84995756228</v>
      </c>
      <c r="AL38" s="210">
        <v>17</v>
      </c>
      <c r="AM38" s="212">
        <v>1581594.8780697328</v>
      </c>
      <c r="AN38" s="212">
        <v>1131985.1868644769</v>
      </c>
      <c r="AO38" s="212">
        <v>1059630.1471199403</v>
      </c>
      <c r="AP38" s="212">
        <v>1000981.6032418583</v>
      </c>
      <c r="AQ38" s="368">
        <f t="shared" si="118"/>
        <v>4774191.8152960083</v>
      </c>
      <c r="AR38" s="373">
        <v>5246599.45952133</v>
      </c>
      <c r="AS38" s="212">
        <v>5729424.3646002691</v>
      </c>
      <c r="AT38" s="212">
        <v>5895469.5084762713</v>
      </c>
      <c r="AU38" s="212">
        <v>5767886.528581121</v>
      </c>
      <c r="AV38" s="370">
        <f t="shared" si="119"/>
        <v>22639379.86117899</v>
      </c>
      <c r="AW38" s="371">
        <f t="shared" si="120"/>
        <v>27413571.676475</v>
      </c>
      <c r="AX38" s="210">
        <v>17</v>
      </c>
      <c r="AY38" s="212">
        <v>13941.180546964599</v>
      </c>
      <c r="AZ38" s="212">
        <v>12982.690661296137</v>
      </c>
      <c r="BA38" s="212">
        <v>11832.784576076145</v>
      </c>
      <c r="BB38" s="212">
        <v>10050.666911451759</v>
      </c>
      <c r="BC38" s="368">
        <f t="shared" si="121"/>
        <v>48807.322695788636</v>
      </c>
      <c r="BD38" s="373">
        <v>45697.807282861526</v>
      </c>
      <c r="BE38" s="212">
        <v>71272.851164467589</v>
      </c>
      <c r="BF38" s="212">
        <v>55043.857964710412</v>
      </c>
      <c r="BG38" s="212">
        <v>86786.465169794785</v>
      </c>
      <c r="BH38" s="370">
        <f t="shared" si="122"/>
        <v>258800.98158183432</v>
      </c>
      <c r="BI38" s="371">
        <f t="shared" si="123"/>
        <v>307608.30427762296</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30097.285880552248</v>
      </c>
      <c r="BX38" s="212">
        <v>19565.087826478855</v>
      </c>
      <c r="BY38" s="212">
        <v>14529.681958597401</v>
      </c>
      <c r="BZ38" s="212">
        <v>17287.304019622825</v>
      </c>
      <c r="CA38" s="368">
        <f t="shared" si="127"/>
        <v>81479.359685251329</v>
      </c>
      <c r="CB38" s="373">
        <v>155098.78241488367</v>
      </c>
      <c r="CC38" s="212">
        <v>170033.90366771337</v>
      </c>
      <c r="CD38" s="212">
        <v>190349.71818661896</v>
      </c>
      <c r="CE38" s="212">
        <v>168470.154621458</v>
      </c>
      <c r="CF38" s="370">
        <f t="shared" si="128"/>
        <v>683952.55889067403</v>
      </c>
      <c r="CG38" s="371">
        <f t="shared" si="129"/>
        <v>765431.9185759254</v>
      </c>
      <c r="CH38" s="210">
        <v>17</v>
      </c>
      <c r="CI38" s="370">
        <f t="shared" si="130"/>
        <v>2229185.4770673625</v>
      </c>
      <c r="CJ38" s="370">
        <f t="shared" si="130"/>
        <v>1525063.9871556661</v>
      </c>
      <c r="CK38" s="370">
        <f t="shared" si="130"/>
        <v>1375090.8657038405</v>
      </c>
      <c r="CL38" s="370">
        <f t="shared" si="130"/>
        <v>1276579.2427793192</v>
      </c>
      <c r="CM38" s="372">
        <f t="shared" si="133"/>
        <v>6405919.5727061881</v>
      </c>
      <c r="CN38" s="370">
        <f t="shared" si="131"/>
        <v>7067749.5694297161</v>
      </c>
      <c r="CO38" s="370">
        <f t="shared" si="131"/>
        <v>7659484.0199154494</v>
      </c>
      <c r="CP38" s="370">
        <f t="shared" si="131"/>
        <v>7720070.7892811513</v>
      </c>
      <c r="CQ38" s="370">
        <f t="shared" si="131"/>
        <v>7390907.1170373913</v>
      </c>
      <c r="CR38" s="372">
        <f t="shared" si="134"/>
        <v>29838211.49566371</v>
      </c>
      <c r="CS38" s="370">
        <f t="shared" si="132"/>
        <v>9296935.0464970786</v>
      </c>
      <c r="CT38" s="370">
        <f t="shared" si="132"/>
        <v>9184548.0070711151</v>
      </c>
      <c r="CU38" s="370">
        <f t="shared" si="132"/>
        <v>9095161.654984992</v>
      </c>
      <c r="CV38" s="370">
        <f t="shared" si="132"/>
        <v>8667486.3598167114</v>
      </c>
      <c r="CW38" s="372">
        <f t="shared" si="135"/>
        <v>36244131.068369895</v>
      </c>
    </row>
    <row r="39" spans="1:106" ht="15.75" customHeight="1">
      <c r="A39" s="79" t="s">
        <v>225</v>
      </c>
      <c r="B39" s="210">
        <v>18</v>
      </c>
      <c r="C39" s="212">
        <v>9628.9250157653878</v>
      </c>
      <c r="D39" s="212">
        <v>5779.0618086459745</v>
      </c>
      <c r="E39" s="212">
        <v>4244.3144501207453</v>
      </c>
      <c r="F39" s="212">
        <v>2971.7063515960308</v>
      </c>
      <c r="G39" s="368">
        <f t="shared" si="109"/>
        <v>22624.007626128136</v>
      </c>
      <c r="H39" s="373">
        <v>15639.609278848626</v>
      </c>
      <c r="I39" s="212">
        <v>16314.84344257605</v>
      </c>
      <c r="J39" s="212">
        <v>15536.938708574671</v>
      </c>
      <c r="K39" s="212">
        <v>12991.431957465418</v>
      </c>
      <c r="L39" s="370">
        <f t="shared" si="110"/>
        <v>60482.82338746477</v>
      </c>
      <c r="M39" s="371">
        <f t="shared" si="111"/>
        <v>83106.831013592906</v>
      </c>
      <c r="N39" s="210">
        <v>18</v>
      </c>
      <c r="O39" s="212">
        <v>13079.329078229421</v>
      </c>
      <c r="P39" s="212">
        <v>7370.4713949765555</v>
      </c>
      <c r="Q39" s="212">
        <v>6066.3586782827251</v>
      </c>
      <c r="R39" s="212">
        <v>4818.7424126413625</v>
      </c>
      <c r="S39" s="368">
        <f t="shared" si="112"/>
        <v>31334.901564130065</v>
      </c>
      <c r="T39" s="373">
        <v>19546.75371964003</v>
      </c>
      <c r="U39" s="212">
        <v>23052.569646704651</v>
      </c>
      <c r="V39" s="212">
        <v>21669.080814232992</v>
      </c>
      <c r="W39" s="212">
        <v>19081.260664574722</v>
      </c>
      <c r="X39" s="370">
        <f t="shared" si="113"/>
        <v>83349.664845152394</v>
      </c>
      <c r="Y39" s="371">
        <f t="shared" si="114"/>
        <v>114684.56640928246</v>
      </c>
      <c r="Z39" s="210">
        <v>18</v>
      </c>
      <c r="AA39" s="212">
        <v>1766.1372167392365</v>
      </c>
      <c r="AB39" s="212">
        <v>1041.8149269444052</v>
      </c>
      <c r="AC39" s="212">
        <v>991.30395141255576</v>
      </c>
      <c r="AD39" s="212">
        <v>814.32342707575128</v>
      </c>
      <c r="AE39" s="368">
        <f t="shared" si="115"/>
        <v>4613.5795221719491</v>
      </c>
      <c r="AF39" s="373">
        <v>2743.3280558913079</v>
      </c>
      <c r="AG39" s="212">
        <v>3376.9720215154539</v>
      </c>
      <c r="AH39" s="212">
        <v>3633.4745454481708</v>
      </c>
      <c r="AI39" s="212">
        <v>2886.6533250684761</v>
      </c>
      <c r="AJ39" s="370">
        <f t="shared" si="116"/>
        <v>12640.42794792341</v>
      </c>
      <c r="AK39" s="371">
        <f t="shared" si="117"/>
        <v>17254.007470095359</v>
      </c>
      <c r="AL39" s="210">
        <v>18</v>
      </c>
      <c r="AM39" s="212">
        <v>81441.057040141255</v>
      </c>
      <c r="AN39" s="212">
        <v>59931.668387719765</v>
      </c>
      <c r="AO39" s="212">
        <v>55514.750878585517</v>
      </c>
      <c r="AP39" s="212">
        <v>57932.341120384866</v>
      </c>
      <c r="AQ39" s="368">
        <f t="shared" si="118"/>
        <v>254819.8174268314</v>
      </c>
      <c r="AR39" s="373">
        <v>131803.61043503921</v>
      </c>
      <c r="AS39" s="212">
        <v>167491.46802765652</v>
      </c>
      <c r="AT39" s="212">
        <v>164577.67980770228</v>
      </c>
      <c r="AU39" s="212">
        <v>167338.0506060367</v>
      </c>
      <c r="AV39" s="370">
        <f t="shared" si="119"/>
        <v>631210.80887643469</v>
      </c>
      <c r="AW39" s="371">
        <f t="shared" si="120"/>
        <v>886030.62630326604</v>
      </c>
      <c r="AX39" s="210">
        <v>18</v>
      </c>
      <c r="AY39" s="212">
        <v>935.58426523705361</v>
      </c>
      <c r="AZ39" s="212">
        <v>782.47462151183072</v>
      </c>
      <c r="BA39" s="212">
        <v>866.91439806122798</v>
      </c>
      <c r="BB39" s="212">
        <v>853.34358788660711</v>
      </c>
      <c r="BC39" s="368">
        <f t="shared" si="121"/>
        <v>3438.3168726967192</v>
      </c>
      <c r="BD39" s="373">
        <v>1261.5304317060932</v>
      </c>
      <c r="BE39" s="212">
        <v>1019.4960400291124</v>
      </c>
      <c r="BF39" s="212">
        <v>1290.1690742221931</v>
      </c>
      <c r="BG39" s="212">
        <v>1501.4360674365093</v>
      </c>
      <c r="BH39" s="370">
        <f t="shared" si="122"/>
        <v>5072.6316133939081</v>
      </c>
      <c r="BI39" s="371">
        <f t="shared" si="123"/>
        <v>8510.9484860906268</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2380.0945515429503</v>
      </c>
      <c r="BX39" s="212">
        <v>1396.7477573089323</v>
      </c>
      <c r="BY39" s="212">
        <v>1427.2304550275949</v>
      </c>
      <c r="BZ39" s="212">
        <v>1432.7013656975819</v>
      </c>
      <c r="CA39" s="368">
        <f t="shared" si="127"/>
        <v>6636.7741295770593</v>
      </c>
      <c r="CB39" s="373">
        <v>3798.7094405247562</v>
      </c>
      <c r="CC39" s="212">
        <v>3783.8308834079098</v>
      </c>
      <c r="CD39" s="212">
        <v>4496.2270293945257</v>
      </c>
      <c r="CE39" s="212">
        <v>4485.8217913945236</v>
      </c>
      <c r="CF39" s="370">
        <f t="shared" si="128"/>
        <v>16564.589144721715</v>
      </c>
      <c r="CG39" s="371">
        <f t="shared" si="129"/>
        <v>23201.363274298776</v>
      </c>
      <c r="CH39" s="210">
        <v>18</v>
      </c>
      <c r="CI39" s="370">
        <f t="shared" si="130"/>
        <v>109231.1271676553</v>
      </c>
      <c r="CJ39" s="370">
        <f t="shared" si="130"/>
        <v>76302.238897107469</v>
      </c>
      <c r="CK39" s="370">
        <f t="shared" si="130"/>
        <v>69110.872811490379</v>
      </c>
      <c r="CL39" s="370">
        <f t="shared" si="130"/>
        <v>68823.158265282182</v>
      </c>
      <c r="CM39" s="372">
        <f t="shared" si="133"/>
        <v>323467.3971415353</v>
      </c>
      <c r="CN39" s="370">
        <f t="shared" si="131"/>
        <v>174793.54136165002</v>
      </c>
      <c r="CO39" s="370">
        <f t="shared" si="131"/>
        <v>215039.1800618897</v>
      </c>
      <c r="CP39" s="370">
        <f t="shared" si="131"/>
        <v>211203.56997957485</v>
      </c>
      <c r="CQ39" s="370">
        <f t="shared" si="131"/>
        <v>208284.65441197634</v>
      </c>
      <c r="CR39" s="372">
        <f t="shared" si="134"/>
        <v>809320.9458150909</v>
      </c>
      <c r="CS39" s="370">
        <f t="shared" si="132"/>
        <v>284024.66852930532</v>
      </c>
      <c r="CT39" s="370">
        <f t="shared" si="132"/>
        <v>291341.41895899718</v>
      </c>
      <c r="CU39" s="370">
        <f t="shared" si="132"/>
        <v>280314.4427910652</v>
      </c>
      <c r="CV39" s="370">
        <f t="shared" si="132"/>
        <v>277107.81267725851</v>
      </c>
      <c r="CW39" s="372">
        <f t="shared" si="135"/>
        <v>1132788.3429566263</v>
      </c>
    </row>
    <row r="40" spans="1:106" ht="15.75" customHeight="1">
      <c r="A40" s="79" t="s">
        <v>226</v>
      </c>
      <c r="B40" s="210">
        <v>19</v>
      </c>
      <c r="C40" s="212">
        <v>162795.94</v>
      </c>
      <c r="D40" s="212">
        <v>155306.45000000001</v>
      </c>
      <c r="E40" s="212">
        <v>110389</v>
      </c>
      <c r="F40" s="212">
        <v>104465.94</v>
      </c>
      <c r="G40" s="368">
        <f t="shared" si="109"/>
        <v>532957.33000000007</v>
      </c>
      <c r="H40" s="373">
        <v>0</v>
      </c>
      <c r="I40" s="212">
        <v>0</v>
      </c>
      <c r="J40" s="212">
        <v>0</v>
      </c>
      <c r="K40" s="212">
        <v>0</v>
      </c>
      <c r="L40" s="370">
        <f t="shared" si="110"/>
        <v>0</v>
      </c>
      <c r="M40" s="371">
        <f t="shared" si="111"/>
        <v>532957.33000000007</v>
      </c>
      <c r="N40" s="210">
        <v>19</v>
      </c>
      <c r="O40" s="212">
        <v>262015.9</v>
      </c>
      <c r="P40" s="212">
        <v>247082.16999999998</v>
      </c>
      <c r="Q40" s="212">
        <v>168948.07</v>
      </c>
      <c r="R40" s="212">
        <v>187950.22</v>
      </c>
      <c r="S40" s="368">
        <f t="shared" si="112"/>
        <v>865996.35999999987</v>
      </c>
      <c r="T40" s="373">
        <v>0</v>
      </c>
      <c r="U40" s="212">
        <v>0</v>
      </c>
      <c r="V40" s="212">
        <v>0</v>
      </c>
      <c r="W40" s="212">
        <v>0</v>
      </c>
      <c r="X40" s="370">
        <f t="shared" si="113"/>
        <v>0</v>
      </c>
      <c r="Y40" s="371">
        <f t="shared" si="114"/>
        <v>865996.35999999987</v>
      </c>
      <c r="Z40" s="210">
        <v>19</v>
      </c>
      <c r="AA40" s="212">
        <v>54782</v>
      </c>
      <c r="AB40" s="212">
        <v>55848.44</v>
      </c>
      <c r="AC40" s="212">
        <v>43477</v>
      </c>
      <c r="AD40" s="212">
        <v>48137.72</v>
      </c>
      <c r="AE40" s="368">
        <f t="shared" si="115"/>
        <v>202245.16</v>
      </c>
      <c r="AF40" s="373">
        <v>0</v>
      </c>
      <c r="AG40" s="212">
        <v>0</v>
      </c>
      <c r="AH40" s="212">
        <v>0</v>
      </c>
      <c r="AI40" s="212">
        <v>0</v>
      </c>
      <c r="AJ40" s="370">
        <f t="shared" si="116"/>
        <v>0</v>
      </c>
      <c r="AK40" s="371">
        <f t="shared" si="117"/>
        <v>202245.16</v>
      </c>
      <c r="AL40" s="210">
        <v>19</v>
      </c>
      <c r="AM40" s="212">
        <v>1092417.8</v>
      </c>
      <c r="AN40" s="212">
        <v>1193541.4590190537</v>
      </c>
      <c r="AO40" s="212">
        <v>1025853.18</v>
      </c>
      <c r="AP40" s="212">
        <v>945773.3</v>
      </c>
      <c r="AQ40" s="368">
        <f t="shared" si="118"/>
        <v>4257585.739019054</v>
      </c>
      <c r="AR40" s="373">
        <v>0</v>
      </c>
      <c r="AS40" s="212">
        <v>0.13036164427382999</v>
      </c>
      <c r="AT40" s="212">
        <v>0</v>
      </c>
      <c r="AU40" s="212">
        <v>0</v>
      </c>
      <c r="AV40" s="370">
        <f t="shared" si="119"/>
        <v>0.13036164427382999</v>
      </c>
      <c r="AW40" s="371">
        <f t="shared" si="120"/>
        <v>4257585.8693806985</v>
      </c>
      <c r="AX40" s="210">
        <v>19</v>
      </c>
      <c r="AY40" s="212">
        <v>2461</v>
      </c>
      <c r="AZ40" s="212">
        <v>9254</v>
      </c>
      <c r="BA40" s="212">
        <v>3140</v>
      </c>
      <c r="BB40" s="212">
        <v>3043</v>
      </c>
      <c r="BC40" s="368">
        <f t="shared" si="121"/>
        <v>17898</v>
      </c>
      <c r="BD40" s="373">
        <v>0</v>
      </c>
      <c r="BE40" s="212">
        <v>0</v>
      </c>
      <c r="BF40" s="212">
        <v>0</v>
      </c>
      <c r="BG40" s="212">
        <v>0</v>
      </c>
      <c r="BH40" s="370">
        <f t="shared" si="122"/>
        <v>0</v>
      </c>
      <c r="BI40" s="371">
        <f t="shared" si="123"/>
        <v>17898</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4407</v>
      </c>
      <c r="BX40" s="212">
        <v>4295</v>
      </c>
      <c r="BY40" s="212">
        <v>3052</v>
      </c>
      <c r="BZ40" s="212">
        <v>6097</v>
      </c>
      <c r="CA40" s="368">
        <f t="shared" si="127"/>
        <v>17851</v>
      </c>
      <c r="CB40" s="373">
        <v>0</v>
      </c>
      <c r="CC40" s="212">
        <v>0</v>
      </c>
      <c r="CD40" s="212">
        <v>0</v>
      </c>
      <c r="CE40" s="212">
        <v>0</v>
      </c>
      <c r="CF40" s="370">
        <f t="shared" si="128"/>
        <v>0</v>
      </c>
      <c r="CG40" s="371">
        <f t="shared" si="129"/>
        <v>17851</v>
      </c>
      <c r="CH40" s="210">
        <v>19</v>
      </c>
      <c r="CI40" s="370">
        <f t="shared" si="130"/>
        <v>1578879.6400000001</v>
      </c>
      <c r="CJ40" s="370">
        <f t="shared" si="130"/>
        <v>1665327.5190190538</v>
      </c>
      <c r="CK40" s="370">
        <f t="shared" si="130"/>
        <v>1354859.25</v>
      </c>
      <c r="CL40" s="370">
        <f t="shared" si="130"/>
        <v>1295467.1800000002</v>
      </c>
      <c r="CM40" s="372">
        <f t="shared" si="133"/>
        <v>5894533.5890190545</v>
      </c>
      <c r="CN40" s="370">
        <f t="shared" si="131"/>
        <v>0</v>
      </c>
      <c r="CO40" s="370">
        <f t="shared" si="131"/>
        <v>0.13036164427382999</v>
      </c>
      <c r="CP40" s="370">
        <f t="shared" si="131"/>
        <v>0</v>
      </c>
      <c r="CQ40" s="370">
        <f t="shared" si="131"/>
        <v>0</v>
      </c>
      <c r="CR40" s="372">
        <f t="shared" si="134"/>
        <v>0.13036164427382999</v>
      </c>
      <c r="CS40" s="370">
        <f t="shared" si="132"/>
        <v>1578879.6400000001</v>
      </c>
      <c r="CT40" s="370">
        <f t="shared" si="132"/>
        <v>1665327.6493806981</v>
      </c>
      <c r="CU40" s="370">
        <f t="shared" si="132"/>
        <v>1354859.25</v>
      </c>
      <c r="CV40" s="370">
        <f t="shared" si="132"/>
        <v>1295467.1800000002</v>
      </c>
      <c r="CW40" s="372">
        <f t="shared" si="135"/>
        <v>5894533.7193806991</v>
      </c>
    </row>
    <row r="41" spans="1:106" ht="15.75" customHeight="1">
      <c r="A41" s="79" t="s">
        <v>227</v>
      </c>
      <c r="B41" s="210">
        <v>20</v>
      </c>
      <c r="C41" s="212">
        <v>13692.195186254425</v>
      </c>
      <c r="D41" s="212">
        <v>11254.439680726107</v>
      </c>
      <c r="E41" s="212">
        <v>8501.4493415016022</v>
      </c>
      <c r="F41" s="212">
        <v>6557.3374576891865</v>
      </c>
      <c r="G41" s="368">
        <f t="shared" si="109"/>
        <v>40005.421666171322</v>
      </c>
      <c r="H41" s="373">
        <v>15409.685695169283</v>
      </c>
      <c r="I41" s="212">
        <v>19503.827047349529</v>
      </c>
      <c r="J41" s="212">
        <v>15935.426992999322</v>
      </c>
      <c r="K41" s="212">
        <v>11408.648806724865</v>
      </c>
      <c r="L41" s="370">
        <f t="shared" si="110"/>
        <v>62257.588542243</v>
      </c>
      <c r="M41" s="371">
        <f t="shared" si="111"/>
        <v>102263.01020841431</v>
      </c>
      <c r="N41" s="210">
        <v>20</v>
      </c>
      <c r="O41" s="212">
        <v>23854.752190704512</v>
      </c>
      <c r="P41" s="212">
        <v>14144.871451088122</v>
      </c>
      <c r="Q41" s="212">
        <v>9472.0568776764594</v>
      </c>
      <c r="R41" s="212">
        <v>8950.4272825572261</v>
      </c>
      <c r="S41" s="368">
        <f t="shared" si="112"/>
        <v>56422.107802026323</v>
      </c>
      <c r="T41" s="373">
        <v>28313.783648386427</v>
      </c>
      <c r="U41" s="212">
        <v>32526.242134007072</v>
      </c>
      <c r="V41" s="212">
        <v>28410.66626604534</v>
      </c>
      <c r="W41" s="212">
        <v>21578.279543423178</v>
      </c>
      <c r="X41" s="370">
        <f t="shared" si="113"/>
        <v>110828.97159186202</v>
      </c>
      <c r="Y41" s="371">
        <f t="shared" si="114"/>
        <v>167251.07939388836</v>
      </c>
      <c r="Z41" s="210">
        <v>20</v>
      </c>
      <c r="AA41" s="212">
        <v>485.78138585546242</v>
      </c>
      <c r="AB41" s="212">
        <v>514.4740097566945</v>
      </c>
      <c r="AC41" s="212">
        <v>588.71375160175694</v>
      </c>
      <c r="AD41" s="212">
        <v>872.81503057757413</v>
      </c>
      <c r="AE41" s="368">
        <f t="shared" si="115"/>
        <v>2461.7841777914882</v>
      </c>
      <c r="AF41" s="373">
        <v>1004.9251224694387</v>
      </c>
      <c r="AG41" s="212">
        <v>2035.3388843294676</v>
      </c>
      <c r="AH41" s="212">
        <v>1275.3214184803942</v>
      </c>
      <c r="AI41" s="212">
        <v>3048.6094787369198</v>
      </c>
      <c r="AJ41" s="370">
        <f t="shared" si="116"/>
        <v>7364.1949040162199</v>
      </c>
      <c r="AK41" s="371">
        <f t="shared" si="117"/>
        <v>9825.979081807709</v>
      </c>
      <c r="AL41" s="210">
        <v>20</v>
      </c>
      <c r="AM41" s="212">
        <v>94596.794077136539</v>
      </c>
      <c r="AN41" s="212">
        <v>75625.392778885522</v>
      </c>
      <c r="AO41" s="212">
        <v>71293.945409847482</v>
      </c>
      <c r="AP41" s="212">
        <v>71803.010996492958</v>
      </c>
      <c r="AQ41" s="368">
        <f t="shared" si="118"/>
        <v>313319.14326236246</v>
      </c>
      <c r="AR41" s="373">
        <v>177871.22978507722</v>
      </c>
      <c r="AS41" s="212">
        <v>187952.38963821696</v>
      </c>
      <c r="AT41" s="212">
        <v>176906.0966992176</v>
      </c>
      <c r="AU41" s="212">
        <v>177042.43323546083</v>
      </c>
      <c r="AV41" s="370">
        <f t="shared" si="119"/>
        <v>719772.14935797267</v>
      </c>
      <c r="AW41" s="371">
        <f t="shared" si="120"/>
        <v>1033091.2926203351</v>
      </c>
      <c r="AX41" s="210">
        <v>20</v>
      </c>
      <c r="AY41" s="212">
        <v>282.25224499928476</v>
      </c>
      <c r="AZ41" s="212">
        <v>482.78685676367235</v>
      </c>
      <c r="BA41" s="212">
        <v>289.39688968409376</v>
      </c>
      <c r="BB41" s="212">
        <v>546.46442099518447</v>
      </c>
      <c r="BC41" s="368">
        <f t="shared" si="121"/>
        <v>1600.9004124422354</v>
      </c>
      <c r="BD41" s="373">
        <v>1099.9963990926162</v>
      </c>
      <c r="BE41" s="212">
        <v>2518.5165444785594</v>
      </c>
      <c r="BF41" s="212">
        <v>1414.0895041493864</v>
      </c>
      <c r="BG41" s="212">
        <v>2685.3583192295109</v>
      </c>
      <c r="BH41" s="370">
        <f t="shared" si="122"/>
        <v>7717.9607669500729</v>
      </c>
      <c r="BI41" s="371">
        <f t="shared" si="123"/>
        <v>9318.8611793923083</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11.512591726798419</v>
      </c>
      <c r="BX41" s="212">
        <v>72.702204550104227</v>
      </c>
      <c r="BY41" s="212">
        <v>11.000199098221334</v>
      </c>
      <c r="BZ41" s="212">
        <v>3.4028122543792962</v>
      </c>
      <c r="CA41" s="368">
        <f t="shared" si="127"/>
        <v>98.617807629503275</v>
      </c>
      <c r="CB41" s="373">
        <v>567.94453161951492</v>
      </c>
      <c r="CC41" s="212">
        <v>456.94315105568882</v>
      </c>
      <c r="CD41" s="212">
        <v>206.62955963706492</v>
      </c>
      <c r="CE41" s="212">
        <v>13.359561720595639</v>
      </c>
      <c r="CF41" s="370">
        <f t="shared" si="128"/>
        <v>1244.8768040328641</v>
      </c>
      <c r="CG41" s="371">
        <f t="shared" si="129"/>
        <v>1343.4946116623673</v>
      </c>
      <c r="CH41" s="210">
        <v>20</v>
      </c>
      <c r="CI41" s="370">
        <f t="shared" si="130"/>
        <v>132923.28767667702</v>
      </c>
      <c r="CJ41" s="370">
        <f t="shared" si="130"/>
        <v>102094.66698177023</v>
      </c>
      <c r="CK41" s="370">
        <f t="shared" si="130"/>
        <v>90156.562469409619</v>
      </c>
      <c r="CL41" s="370">
        <f t="shared" si="130"/>
        <v>88733.458000566505</v>
      </c>
      <c r="CM41" s="372">
        <f t="shared" si="133"/>
        <v>413907.97512842336</v>
      </c>
      <c r="CN41" s="370">
        <f t="shared" si="131"/>
        <v>224267.56518181448</v>
      </c>
      <c r="CO41" s="370">
        <f t="shared" si="131"/>
        <v>244993.25739943728</v>
      </c>
      <c r="CP41" s="370">
        <f t="shared" si="131"/>
        <v>224148.23044052912</v>
      </c>
      <c r="CQ41" s="370">
        <f t="shared" si="131"/>
        <v>215776.6889452959</v>
      </c>
      <c r="CR41" s="372">
        <f t="shared" si="134"/>
        <v>909185.74196707678</v>
      </c>
      <c r="CS41" s="370">
        <f t="shared" si="132"/>
        <v>357190.85285849147</v>
      </c>
      <c r="CT41" s="370">
        <f t="shared" si="132"/>
        <v>347087.9243812075</v>
      </c>
      <c r="CU41" s="370">
        <f t="shared" si="132"/>
        <v>314304.79290993873</v>
      </c>
      <c r="CV41" s="370">
        <f t="shared" si="132"/>
        <v>304510.14694586239</v>
      </c>
      <c r="CW41" s="372">
        <f t="shared" si="135"/>
        <v>1323093.7170955001</v>
      </c>
    </row>
    <row r="42" spans="1:106" ht="15.75" customHeight="1">
      <c r="A42" s="79" t="s">
        <v>228</v>
      </c>
      <c r="B42" s="210">
        <v>21</v>
      </c>
      <c r="C42" s="212">
        <v>0</v>
      </c>
      <c r="D42" s="212">
        <v>0</v>
      </c>
      <c r="E42" s="212">
        <v>0</v>
      </c>
      <c r="F42" s="212">
        <v>0</v>
      </c>
      <c r="G42" s="368">
        <f t="shared" si="109"/>
        <v>0</v>
      </c>
      <c r="H42" s="373">
        <v>2043326.447061446</v>
      </c>
      <c r="I42" s="212">
        <v>2067548.6615213756</v>
      </c>
      <c r="J42" s="212">
        <v>1821585.210831654</v>
      </c>
      <c r="K42" s="212">
        <v>1762685.4749027039</v>
      </c>
      <c r="L42" s="370">
        <f t="shared" si="110"/>
        <v>7695145.7943171803</v>
      </c>
      <c r="M42" s="371">
        <f t="shared" si="111"/>
        <v>7695145.7943171803</v>
      </c>
      <c r="N42" s="210">
        <v>21</v>
      </c>
      <c r="O42" s="212">
        <v>0</v>
      </c>
      <c r="P42" s="212">
        <v>0</v>
      </c>
      <c r="Q42" s="212">
        <v>0</v>
      </c>
      <c r="R42" s="212">
        <v>0</v>
      </c>
      <c r="S42" s="368">
        <f t="shared" si="112"/>
        <v>0</v>
      </c>
      <c r="T42" s="373">
        <v>2409219.7991017587</v>
      </c>
      <c r="U42" s="212">
        <v>2527256.2025634171</v>
      </c>
      <c r="V42" s="212">
        <v>2469009.0647110688</v>
      </c>
      <c r="W42" s="212">
        <v>2216914.9336077692</v>
      </c>
      <c r="X42" s="370">
        <f t="shared" si="113"/>
        <v>9622399.9999840148</v>
      </c>
      <c r="Y42" s="371">
        <f t="shared" si="114"/>
        <v>9622399.9999840148</v>
      </c>
      <c r="Z42" s="210">
        <v>21</v>
      </c>
      <c r="AA42" s="212">
        <v>0</v>
      </c>
      <c r="AB42" s="212">
        <v>0</v>
      </c>
      <c r="AC42" s="212">
        <v>0</v>
      </c>
      <c r="AD42" s="212">
        <v>0</v>
      </c>
      <c r="AE42" s="368">
        <f t="shared" si="115"/>
        <v>0</v>
      </c>
      <c r="AF42" s="373">
        <v>360119.26272186305</v>
      </c>
      <c r="AG42" s="212">
        <v>368839.65896699426</v>
      </c>
      <c r="AH42" s="212">
        <v>408853.61696962814</v>
      </c>
      <c r="AI42" s="212">
        <v>309893.31890992681</v>
      </c>
      <c r="AJ42" s="370">
        <f t="shared" si="116"/>
        <v>1447705.8575684121</v>
      </c>
      <c r="AK42" s="371">
        <f t="shared" si="117"/>
        <v>1447705.8575684121</v>
      </c>
      <c r="AL42" s="210">
        <v>21</v>
      </c>
      <c r="AM42" s="212">
        <v>0</v>
      </c>
      <c r="AN42" s="212">
        <v>0</v>
      </c>
      <c r="AO42" s="212">
        <v>0</v>
      </c>
      <c r="AP42" s="212">
        <v>0</v>
      </c>
      <c r="AQ42" s="368">
        <f t="shared" si="118"/>
        <v>0</v>
      </c>
      <c r="AR42" s="373">
        <v>15902382.066608306</v>
      </c>
      <c r="AS42" s="212">
        <v>18840661.904893328</v>
      </c>
      <c r="AT42" s="212">
        <v>19731995.262677118</v>
      </c>
      <c r="AU42" s="212">
        <v>19901190.744945176</v>
      </c>
      <c r="AV42" s="370">
        <f t="shared" si="119"/>
        <v>74376229.97912392</v>
      </c>
      <c r="AW42" s="371">
        <f t="shared" si="120"/>
        <v>74376229.97912392</v>
      </c>
      <c r="AX42" s="210">
        <v>21</v>
      </c>
      <c r="AY42" s="212">
        <v>0</v>
      </c>
      <c r="AZ42" s="212">
        <v>0</v>
      </c>
      <c r="BA42" s="212">
        <v>0</v>
      </c>
      <c r="BB42" s="212">
        <v>0</v>
      </c>
      <c r="BC42" s="368">
        <f t="shared" si="121"/>
        <v>0</v>
      </c>
      <c r="BD42" s="373">
        <v>124548.28188551695</v>
      </c>
      <c r="BE42" s="212">
        <v>156190.19765444132</v>
      </c>
      <c r="BF42" s="212">
        <v>161195.14874342244</v>
      </c>
      <c r="BG42" s="212">
        <v>161380.81325970768</v>
      </c>
      <c r="BH42" s="370">
        <f t="shared" si="122"/>
        <v>603314.44154308841</v>
      </c>
      <c r="BI42" s="371">
        <f t="shared" si="123"/>
        <v>603314.44154308841</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146622.04908348189</v>
      </c>
      <c r="CC42" s="212">
        <v>150204.65267361901</v>
      </c>
      <c r="CD42" s="212">
        <v>223564.6331282483</v>
      </c>
      <c r="CE42" s="212">
        <v>208853.44661576871</v>
      </c>
      <c r="CF42" s="370">
        <f t="shared" si="128"/>
        <v>729244.78150111786</v>
      </c>
      <c r="CG42" s="371">
        <f t="shared" si="129"/>
        <v>729244.78150111786</v>
      </c>
      <c r="CH42" s="210">
        <v>21</v>
      </c>
      <c r="CI42" s="370">
        <f t="shared" si="130"/>
        <v>0</v>
      </c>
      <c r="CJ42" s="370">
        <f t="shared" si="130"/>
        <v>0</v>
      </c>
      <c r="CK42" s="370">
        <f t="shared" si="130"/>
        <v>0</v>
      </c>
      <c r="CL42" s="370">
        <f t="shared" si="130"/>
        <v>0</v>
      </c>
      <c r="CM42" s="372">
        <f t="shared" si="133"/>
        <v>0</v>
      </c>
      <c r="CN42" s="370">
        <f t="shared" si="131"/>
        <v>20986217.906462371</v>
      </c>
      <c r="CO42" s="370">
        <f t="shared" si="131"/>
        <v>24110701.278273176</v>
      </c>
      <c r="CP42" s="370">
        <f t="shared" si="131"/>
        <v>24816202.937061138</v>
      </c>
      <c r="CQ42" s="370">
        <f t="shared" si="131"/>
        <v>24560918.732241053</v>
      </c>
      <c r="CR42" s="372">
        <f t="shared" si="134"/>
        <v>94474040.854037747</v>
      </c>
      <c r="CS42" s="370">
        <f t="shared" si="132"/>
        <v>20986217.906462371</v>
      </c>
      <c r="CT42" s="370">
        <f t="shared" si="132"/>
        <v>24110701.278273176</v>
      </c>
      <c r="CU42" s="370">
        <f t="shared" si="132"/>
        <v>24816202.937061138</v>
      </c>
      <c r="CV42" s="370">
        <f t="shared" si="132"/>
        <v>24560918.732241053</v>
      </c>
      <c r="CW42" s="372">
        <f t="shared" si="135"/>
        <v>94474040.854037747</v>
      </c>
    </row>
    <row r="43" spans="1:106" ht="15.75" customHeight="1">
      <c r="A43" s="79" t="s">
        <v>230</v>
      </c>
      <c r="B43" s="210" t="s">
        <v>229</v>
      </c>
      <c r="C43" s="212">
        <v>0</v>
      </c>
      <c r="D43" s="212">
        <v>0</v>
      </c>
      <c r="E43" s="212">
        <v>0</v>
      </c>
      <c r="F43" s="212">
        <v>0</v>
      </c>
      <c r="G43" s="368">
        <f t="shared" si="109"/>
        <v>0</v>
      </c>
      <c r="H43" s="373">
        <v>1467330.0834083883</v>
      </c>
      <c r="I43" s="212">
        <v>1111632.8742437845</v>
      </c>
      <c r="J43" s="212">
        <v>906959.14233693969</v>
      </c>
      <c r="K43" s="212">
        <v>883326.75405949587</v>
      </c>
      <c r="L43" s="370">
        <f t="shared" si="110"/>
        <v>4369248.8540486079</v>
      </c>
      <c r="M43" s="371">
        <f t="shared" si="111"/>
        <v>4369248.8540486079</v>
      </c>
      <c r="N43" s="210" t="s">
        <v>229</v>
      </c>
      <c r="O43" s="212">
        <v>0</v>
      </c>
      <c r="P43" s="212">
        <v>0</v>
      </c>
      <c r="Q43" s="212">
        <v>0</v>
      </c>
      <c r="R43" s="212">
        <v>0</v>
      </c>
      <c r="S43" s="368">
        <f t="shared" si="112"/>
        <v>0</v>
      </c>
      <c r="T43" s="373">
        <v>1750183.2454493509</v>
      </c>
      <c r="U43" s="212">
        <v>1352826.0959074616</v>
      </c>
      <c r="V43" s="212">
        <v>1230840.059107638</v>
      </c>
      <c r="W43" s="212">
        <v>1110833.0466660808</v>
      </c>
      <c r="X43" s="370">
        <f t="shared" si="113"/>
        <v>5444682.447130532</v>
      </c>
      <c r="Y43" s="371">
        <f t="shared" si="114"/>
        <v>5444682.447130532</v>
      </c>
      <c r="Z43" s="210" t="s">
        <v>229</v>
      </c>
      <c r="AA43" s="212">
        <v>0</v>
      </c>
      <c r="AB43" s="212">
        <v>0</v>
      </c>
      <c r="AC43" s="212">
        <v>0</v>
      </c>
      <c r="AD43" s="212">
        <v>0</v>
      </c>
      <c r="AE43" s="368">
        <f t="shared" si="115"/>
        <v>0</v>
      </c>
      <c r="AF43" s="373">
        <v>262493.61873024754</v>
      </c>
      <c r="AG43" s="212">
        <v>197490.71464318983</v>
      </c>
      <c r="AH43" s="212">
        <v>203945.55454786826</v>
      </c>
      <c r="AI43" s="212">
        <v>155195.72737518017</v>
      </c>
      <c r="AJ43" s="370">
        <f t="shared" si="116"/>
        <v>819125.61529648583</v>
      </c>
      <c r="AK43" s="371">
        <f t="shared" si="117"/>
        <v>819125.61529648583</v>
      </c>
      <c r="AL43" s="210" t="s">
        <v>229</v>
      </c>
      <c r="AM43" s="212">
        <v>0</v>
      </c>
      <c r="AN43" s="212">
        <v>0</v>
      </c>
      <c r="AO43" s="212">
        <v>0</v>
      </c>
      <c r="AP43" s="212">
        <v>0</v>
      </c>
      <c r="AQ43" s="368">
        <f t="shared" si="118"/>
        <v>0</v>
      </c>
      <c r="AR43" s="373">
        <v>11519549.477485998</v>
      </c>
      <c r="AS43" s="212">
        <v>10074705.703311177</v>
      </c>
      <c r="AT43" s="212">
        <v>9837528.7349852957</v>
      </c>
      <c r="AU43" s="212">
        <v>9972236.7324436344</v>
      </c>
      <c r="AV43" s="370">
        <f t="shared" si="119"/>
        <v>41404020.648226105</v>
      </c>
      <c r="AW43" s="371">
        <f t="shared" si="120"/>
        <v>41404020.648226105</v>
      </c>
      <c r="AX43" s="210" t="s">
        <v>229</v>
      </c>
      <c r="AY43" s="212">
        <v>0</v>
      </c>
      <c r="AZ43" s="212">
        <v>0</v>
      </c>
      <c r="BA43" s="212">
        <v>0</v>
      </c>
      <c r="BB43" s="212">
        <v>0</v>
      </c>
      <c r="BC43" s="368">
        <f t="shared" si="121"/>
        <v>0</v>
      </c>
      <c r="BD43" s="373">
        <v>90533.743334344574</v>
      </c>
      <c r="BE43" s="212">
        <v>82983.707382592576</v>
      </c>
      <c r="BF43" s="212">
        <v>80430.176213386163</v>
      </c>
      <c r="BG43" s="212">
        <v>80815.804726341987</v>
      </c>
      <c r="BH43" s="370">
        <f t="shared" si="122"/>
        <v>334763.43165666529</v>
      </c>
      <c r="BI43" s="371">
        <f t="shared" si="123"/>
        <v>334763.43165666529</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106267.68104297177</v>
      </c>
      <c r="CC43" s="212">
        <v>80291.658675531246</v>
      </c>
      <c r="CD43" s="212">
        <v>111546.84108360943</v>
      </c>
      <c r="CE43" s="212">
        <v>104549.65283170356</v>
      </c>
      <c r="CF43" s="370">
        <f t="shared" si="128"/>
        <v>402655.83363381599</v>
      </c>
      <c r="CG43" s="371">
        <f t="shared" si="129"/>
        <v>402655.83363381599</v>
      </c>
      <c r="CH43" s="210" t="s">
        <v>229</v>
      </c>
      <c r="CI43" s="370">
        <f t="shared" si="130"/>
        <v>0</v>
      </c>
      <c r="CJ43" s="370">
        <f t="shared" si="130"/>
        <v>0</v>
      </c>
      <c r="CK43" s="370">
        <f t="shared" si="130"/>
        <v>0</v>
      </c>
      <c r="CL43" s="370">
        <f t="shared" si="130"/>
        <v>0</v>
      </c>
      <c r="CM43" s="372">
        <f t="shared" si="133"/>
        <v>0</v>
      </c>
      <c r="CN43" s="370">
        <f t="shared" si="131"/>
        <v>15196357.8494513</v>
      </c>
      <c r="CO43" s="370">
        <f t="shared" si="131"/>
        <v>12899930.754163736</v>
      </c>
      <c r="CP43" s="370">
        <f t="shared" si="131"/>
        <v>12371250.508274736</v>
      </c>
      <c r="CQ43" s="370">
        <f t="shared" si="131"/>
        <v>12306957.718102437</v>
      </c>
      <c r="CR43" s="372">
        <f t="shared" si="134"/>
        <v>52774496.829992205</v>
      </c>
      <c r="CS43" s="370">
        <f t="shared" si="132"/>
        <v>15196357.8494513</v>
      </c>
      <c r="CT43" s="370">
        <f t="shared" si="132"/>
        <v>12899930.754163736</v>
      </c>
      <c r="CU43" s="370">
        <f t="shared" si="132"/>
        <v>12371250.508274736</v>
      </c>
      <c r="CV43" s="370">
        <f t="shared" si="132"/>
        <v>12306957.718102437</v>
      </c>
      <c r="CW43" s="372">
        <f t="shared" si="135"/>
        <v>52774496.829992205</v>
      </c>
    </row>
    <row r="44" spans="1:106" ht="15.75" customHeight="1">
      <c r="A44" s="79" t="s">
        <v>233</v>
      </c>
      <c r="B44" s="210" t="s">
        <v>232</v>
      </c>
      <c r="C44" s="212">
        <v>0</v>
      </c>
      <c r="D44" s="212">
        <v>0</v>
      </c>
      <c r="E44" s="212">
        <v>0</v>
      </c>
      <c r="F44" s="212">
        <v>0</v>
      </c>
      <c r="G44" s="368">
        <f t="shared" si="109"/>
        <v>0</v>
      </c>
      <c r="H44" s="373">
        <v>853850.79884212185</v>
      </c>
      <c r="I44" s="212">
        <v>556098.90881797369</v>
      </c>
      <c r="J44" s="212">
        <v>430167.54973537772</v>
      </c>
      <c r="K44" s="212">
        <v>420972.65522135334</v>
      </c>
      <c r="L44" s="370">
        <f t="shared" si="110"/>
        <v>2261089.9126168266</v>
      </c>
      <c r="M44" s="371">
        <f t="shared" si="111"/>
        <v>2261089.9126168266</v>
      </c>
      <c r="N44" s="210" t="s">
        <v>232</v>
      </c>
      <c r="O44" s="212">
        <v>0</v>
      </c>
      <c r="P44" s="212">
        <v>0</v>
      </c>
      <c r="Q44" s="212">
        <v>0</v>
      </c>
      <c r="R44" s="212">
        <v>0</v>
      </c>
      <c r="S44" s="368">
        <f t="shared" si="112"/>
        <v>0</v>
      </c>
      <c r="T44" s="373">
        <v>1023354.8396084191</v>
      </c>
      <c r="U44" s="212">
        <v>674806.47228175239</v>
      </c>
      <c r="V44" s="212">
        <v>584325.28096873825</v>
      </c>
      <c r="W44" s="212">
        <v>529339.03423740086</v>
      </c>
      <c r="X44" s="370">
        <f t="shared" si="113"/>
        <v>2811825.6270963103</v>
      </c>
      <c r="Y44" s="371">
        <f t="shared" si="114"/>
        <v>2811825.6270963103</v>
      </c>
      <c r="Z44" s="210" t="s">
        <v>232</v>
      </c>
      <c r="AA44" s="212">
        <v>0</v>
      </c>
      <c r="AB44" s="212">
        <v>0</v>
      </c>
      <c r="AC44" s="212">
        <v>0</v>
      </c>
      <c r="AD44" s="212">
        <v>0</v>
      </c>
      <c r="AE44" s="368">
        <f t="shared" si="115"/>
        <v>0</v>
      </c>
      <c r="AF44" s="373">
        <v>153679.69177786077</v>
      </c>
      <c r="AG44" s="212">
        <v>98512.96854864186</v>
      </c>
      <c r="AH44" s="212">
        <v>96853.231544321097</v>
      </c>
      <c r="AI44" s="212">
        <v>73911.199924591871</v>
      </c>
      <c r="AJ44" s="370">
        <f t="shared" si="116"/>
        <v>422957.09179541562</v>
      </c>
      <c r="AK44" s="371">
        <f t="shared" si="117"/>
        <v>422957.09179541562</v>
      </c>
      <c r="AL44" s="210" t="s">
        <v>232</v>
      </c>
      <c r="AM44" s="212">
        <v>0</v>
      </c>
      <c r="AN44" s="212">
        <v>0</v>
      </c>
      <c r="AO44" s="212">
        <v>0</v>
      </c>
      <c r="AP44" s="212">
        <v>0</v>
      </c>
      <c r="AQ44" s="368">
        <f t="shared" si="118"/>
        <v>0</v>
      </c>
      <c r="AR44" s="373">
        <v>6727734.2157447319</v>
      </c>
      <c r="AS44" s="212">
        <v>5022028.7991758017</v>
      </c>
      <c r="AT44" s="212">
        <v>4670576.8240583735</v>
      </c>
      <c r="AU44" s="212">
        <v>4752197.4949277649</v>
      </c>
      <c r="AV44" s="370">
        <f t="shared" si="119"/>
        <v>21172537.333906669</v>
      </c>
      <c r="AW44" s="371">
        <f t="shared" si="120"/>
        <v>21172537.333906669</v>
      </c>
      <c r="AX44" s="210" t="s">
        <v>232</v>
      </c>
      <c r="AY44" s="212">
        <v>0</v>
      </c>
      <c r="AZ44" s="212">
        <v>0</v>
      </c>
      <c r="BA44" s="212">
        <v>0</v>
      </c>
      <c r="BB44" s="212">
        <v>0</v>
      </c>
      <c r="BC44" s="368">
        <f t="shared" si="121"/>
        <v>0</v>
      </c>
      <c r="BD44" s="373">
        <v>52939.650414753778</v>
      </c>
      <c r="BE44" s="212">
        <v>41180.350569481699</v>
      </c>
      <c r="BF44" s="212">
        <v>38198.249605565718</v>
      </c>
      <c r="BG44" s="212">
        <v>38485.611254195384</v>
      </c>
      <c r="BH44" s="370">
        <f t="shared" si="122"/>
        <v>170803.86184399659</v>
      </c>
      <c r="BI44" s="371">
        <f t="shared" si="123"/>
        <v>170803.86184399659</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62054.806811224596</v>
      </c>
      <c r="CC44" s="212">
        <v>39990.894664146392</v>
      </c>
      <c r="CD44" s="212">
        <v>52966.782495315987</v>
      </c>
      <c r="CE44" s="212">
        <v>49764.354416165697</v>
      </c>
      <c r="CF44" s="370">
        <f t="shared" si="128"/>
        <v>204776.83838685267</v>
      </c>
      <c r="CG44" s="371">
        <f t="shared" si="129"/>
        <v>204776.83838685267</v>
      </c>
      <c r="CH44" s="210" t="s">
        <v>232</v>
      </c>
      <c r="CI44" s="370">
        <f t="shared" si="130"/>
        <v>0</v>
      </c>
      <c r="CJ44" s="370">
        <f t="shared" si="130"/>
        <v>0</v>
      </c>
      <c r="CK44" s="370">
        <f t="shared" si="130"/>
        <v>0</v>
      </c>
      <c r="CL44" s="370">
        <f t="shared" si="130"/>
        <v>0</v>
      </c>
      <c r="CM44" s="372">
        <f t="shared" si="133"/>
        <v>0</v>
      </c>
      <c r="CN44" s="370">
        <f t="shared" si="131"/>
        <v>8873614.0031991117</v>
      </c>
      <c r="CO44" s="370">
        <f t="shared" si="131"/>
        <v>6432618.3940577973</v>
      </c>
      <c r="CP44" s="370">
        <f t="shared" si="131"/>
        <v>5873087.9184076926</v>
      </c>
      <c r="CQ44" s="370">
        <f t="shared" si="131"/>
        <v>5864670.3499814719</v>
      </c>
      <c r="CR44" s="372">
        <f t="shared" si="134"/>
        <v>27043990.665646072</v>
      </c>
      <c r="CS44" s="370">
        <f t="shared" si="132"/>
        <v>8873614.0031991117</v>
      </c>
      <c r="CT44" s="370">
        <f t="shared" si="132"/>
        <v>6432618.3940577973</v>
      </c>
      <c r="CU44" s="370">
        <f t="shared" si="132"/>
        <v>5873087.9184076926</v>
      </c>
      <c r="CV44" s="370">
        <f t="shared" si="132"/>
        <v>5864670.3499814719</v>
      </c>
      <c r="CW44" s="372">
        <f t="shared" si="135"/>
        <v>27043990.665646072</v>
      </c>
    </row>
    <row r="45" spans="1:106" ht="15.75" customHeight="1">
      <c r="A45" s="79" t="s">
        <v>236</v>
      </c>
      <c r="B45" s="210" t="s">
        <v>235</v>
      </c>
      <c r="C45" s="212">
        <v>28053.37807632429</v>
      </c>
      <c r="D45" s="212">
        <v>40530.96516854428</v>
      </c>
      <c r="E45" s="212">
        <v>26365.522323894937</v>
      </c>
      <c r="F45" s="212">
        <v>19575.923153788845</v>
      </c>
      <c r="G45" s="368">
        <f t="shared" si="109"/>
        <v>114525.78872255234</v>
      </c>
      <c r="H45" s="373">
        <v>120276.34048872085</v>
      </c>
      <c r="I45" s="212">
        <v>237329.60950773934</v>
      </c>
      <c r="J45" s="212">
        <v>163698.85290436793</v>
      </c>
      <c r="K45" s="212">
        <v>186577.99574737376</v>
      </c>
      <c r="L45" s="370">
        <f t="shared" si="110"/>
        <v>707882.79864820186</v>
      </c>
      <c r="M45" s="371">
        <f t="shared" si="111"/>
        <v>822408.58737075422</v>
      </c>
      <c r="N45" s="210" t="s">
        <v>235</v>
      </c>
      <c r="O45" s="212">
        <v>30719.574058729504</v>
      </c>
      <c r="P45" s="212">
        <v>31737.64255921778</v>
      </c>
      <c r="Q45" s="212">
        <v>35868.129024117938</v>
      </c>
      <c r="R45" s="212">
        <v>38705.647098267327</v>
      </c>
      <c r="S45" s="368">
        <f t="shared" si="112"/>
        <v>137030.99274033256</v>
      </c>
      <c r="T45" s="373">
        <v>170288.97494455861</v>
      </c>
      <c r="U45" s="212">
        <v>239214.89142206189</v>
      </c>
      <c r="V45" s="212">
        <v>312483.91836372449</v>
      </c>
      <c r="W45" s="212">
        <v>406602.0889616377</v>
      </c>
      <c r="X45" s="370">
        <f t="shared" si="113"/>
        <v>1128589.8736919826</v>
      </c>
      <c r="Y45" s="371">
        <f t="shared" si="114"/>
        <v>1265620.8664323152</v>
      </c>
      <c r="Z45" s="210" t="s">
        <v>235</v>
      </c>
      <c r="AA45" s="212">
        <v>4483.2047396769849</v>
      </c>
      <c r="AB45" s="212">
        <v>4345.4187253944992</v>
      </c>
      <c r="AC45" s="212">
        <v>5580.0737767221572</v>
      </c>
      <c r="AD45" s="212">
        <v>5806.7500053203676</v>
      </c>
      <c r="AE45" s="368">
        <f t="shared" si="115"/>
        <v>20215.447247114011</v>
      </c>
      <c r="AF45" s="373">
        <v>20801.411583187546</v>
      </c>
      <c r="AG45" s="212">
        <v>30977.028987688998</v>
      </c>
      <c r="AH45" s="212">
        <v>56167.971977780137</v>
      </c>
      <c r="AI45" s="212">
        <v>80834.396898692998</v>
      </c>
      <c r="AJ45" s="370">
        <f t="shared" si="116"/>
        <v>188780.80944734969</v>
      </c>
      <c r="AK45" s="371">
        <f t="shared" si="117"/>
        <v>208996.25669446369</v>
      </c>
      <c r="AL45" s="210" t="s">
        <v>235</v>
      </c>
      <c r="AM45" s="212">
        <v>363754.99698309001</v>
      </c>
      <c r="AN45" s="212">
        <v>345218.21786228544</v>
      </c>
      <c r="AO45" s="212">
        <v>327041.66608596983</v>
      </c>
      <c r="AP45" s="212">
        <v>342161.95958472131</v>
      </c>
      <c r="AQ45" s="368">
        <f t="shared" si="118"/>
        <v>1378176.8405160666</v>
      </c>
      <c r="AR45" s="373">
        <v>1557245.3487372517</v>
      </c>
      <c r="AS45" s="212">
        <v>2028573.9535146188</v>
      </c>
      <c r="AT45" s="212">
        <v>2360496.2523361281</v>
      </c>
      <c r="AU45" s="212">
        <v>2973260.2374725733</v>
      </c>
      <c r="AV45" s="370">
        <f t="shared" si="119"/>
        <v>8919575.7920605727</v>
      </c>
      <c r="AW45" s="371">
        <f t="shared" si="120"/>
        <v>10297752.632576639</v>
      </c>
      <c r="AX45" s="210" t="s">
        <v>235</v>
      </c>
      <c r="AY45" s="212">
        <v>2093.8217825849047</v>
      </c>
      <c r="AZ45" s="212">
        <v>2692.2576600303537</v>
      </c>
      <c r="BA45" s="212">
        <v>2737.2092615633801</v>
      </c>
      <c r="BB45" s="212">
        <v>2607.5996680670555</v>
      </c>
      <c r="BC45" s="368">
        <f t="shared" si="121"/>
        <v>10130.888372245694</v>
      </c>
      <c r="BD45" s="373">
        <v>9684.3155039539051</v>
      </c>
      <c r="BE45" s="212">
        <v>12175.335713817372</v>
      </c>
      <c r="BF45" s="212">
        <v>15501.659025003568</v>
      </c>
      <c r="BG45" s="212">
        <v>15276.228384282644</v>
      </c>
      <c r="BH45" s="370">
        <f t="shared" si="122"/>
        <v>52637.538627057489</v>
      </c>
      <c r="BI45" s="371">
        <f t="shared" si="123"/>
        <v>62768.426999303185</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2200.9938640095265</v>
      </c>
      <c r="BX45" s="212">
        <v>1422.9290288136078</v>
      </c>
      <c r="BY45" s="212">
        <v>851.43555401489505</v>
      </c>
      <c r="BZ45" s="212">
        <v>1256.528801053606</v>
      </c>
      <c r="CA45" s="368">
        <f t="shared" si="127"/>
        <v>5731.8872478916355</v>
      </c>
      <c r="CB45" s="373">
        <v>10840.634117663189</v>
      </c>
      <c r="CC45" s="212">
        <v>17845.964828359785</v>
      </c>
      <c r="CD45" s="212">
        <v>35896.627657997582</v>
      </c>
      <c r="CE45" s="212">
        <v>36982.860354187796</v>
      </c>
      <c r="CF45" s="370">
        <f t="shared" si="128"/>
        <v>101566.08695820835</v>
      </c>
      <c r="CG45" s="371">
        <f t="shared" si="129"/>
        <v>107297.97420609999</v>
      </c>
      <c r="CH45" s="210" t="s">
        <v>235</v>
      </c>
      <c r="CI45" s="370">
        <f t="shared" si="130"/>
        <v>431305.96950441517</v>
      </c>
      <c r="CJ45" s="370">
        <f t="shared" si="130"/>
        <v>425947.43100428593</v>
      </c>
      <c r="CK45" s="370">
        <f t="shared" si="130"/>
        <v>398444.03602628311</v>
      </c>
      <c r="CL45" s="370">
        <f t="shared" si="130"/>
        <v>410114.40831121849</v>
      </c>
      <c r="CM45" s="372">
        <f t="shared" si="133"/>
        <v>1665811.8448462028</v>
      </c>
      <c r="CN45" s="370">
        <f t="shared" si="131"/>
        <v>1889137.0253753357</v>
      </c>
      <c r="CO45" s="370">
        <f t="shared" si="131"/>
        <v>2566116.7839742862</v>
      </c>
      <c r="CP45" s="370">
        <f t="shared" si="131"/>
        <v>2944245.2822650019</v>
      </c>
      <c r="CQ45" s="370">
        <f t="shared" si="131"/>
        <v>3699533.8078187481</v>
      </c>
      <c r="CR45" s="372">
        <f t="shared" si="134"/>
        <v>11099032.899433371</v>
      </c>
      <c r="CS45" s="370">
        <f t="shared" si="132"/>
        <v>2320442.994879751</v>
      </c>
      <c r="CT45" s="370">
        <f t="shared" si="132"/>
        <v>2992064.214978572</v>
      </c>
      <c r="CU45" s="370">
        <f t="shared" si="132"/>
        <v>3342689.3182912851</v>
      </c>
      <c r="CV45" s="370">
        <f t="shared" si="132"/>
        <v>4109648.2161299665</v>
      </c>
      <c r="CW45" s="372">
        <f t="shared" si="135"/>
        <v>12764844.744279575</v>
      </c>
    </row>
    <row r="46" spans="1:106" ht="15.75" customHeight="1">
      <c r="A46" s="79" t="s">
        <v>238</v>
      </c>
      <c r="B46" s="210" t="s">
        <v>237</v>
      </c>
      <c r="C46" s="212">
        <v>24700.60940432526</v>
      </c>
      <c r="D46" s="212">
        <v>38044.165944601737</v>
      </c>
      <c r="E46" s="212">
        <v>22867.653850552451</v>
      </c>
      <c r="F46" s="212">
        <v>16893.056289958015</v>
      </c>
      <c r="G46" s="368">
        <f t="shared" si="109"/>
        <v>102505.48548943746</v>
      </c>
      <c r="H46" s="373">
        <v>105322.0264837901</v>
      </c>
      <c r="I46" s="212">
        <v>220646.67943852031</v>
      </c>
      <c r="J46" s="212">
        <v>140378.6732630693</v>
      </c>
      <c r="K46" s="212">
        <v>166437.31445752218</v>
      </c>
      <c r="L46" s="370">
        <f t="shared" si="110"/>
        <v>632784.69364290196</v>
      </c>
      <c r="M46" s="371">
        <f t="shared" si="111"/>
        <v>735290.17913233943</v>
      </c>
      <c r="N46" s="210" t="s">
        <v>237</v>
      </c>
      <c r="O46" s="212">
        <v>27647.152050283239</v>
      </c>
      <c r="P46" s="212">
        <v>28613.234426051287</v>
      </c>
      <c r="Q46" s="212">
        <v>32116.110447696181</v>
      </c>
      <c r="R46" s="212">
        <v>33373.969322515826</v>
      </c>
      <c r="S46" s="368">
        <f t="shared" si="112"/>
        <v>121750.46624654654</v>
      </c>
      <c r="T46" s="373">
        <v>149988.2656272529</v>
      </c>
      <c r="U46" s="212">
        <v>209197.63620424565</v>
      </c>
      <c r="V46" s="212">
        <v>271567.25987089024</v>
      </c>
      <c r="W46" s="212">
        <v>347834.55064261041</v>
      </c>
      <c r="X46" s="370">
        <f t="shared" si="113"/>
        <v>978587.71234499919</v>
      </c>
      <c r="Y46" s="371">
        <f t="shared" si="114"/>
        <v>1100338.1785915457</v>
      </c>
      <c r="Z46" s="210" t="s">
        <v>237</v>
      </c>
      <c r="AA46" s="212">
        <v>4065.6565506168495</v>
      </c>
      <c r="AB46" s="212">
        <v>3930.0214291284251</v>
      </c>
      <c r="AC46" s="212">
        <v>5163.7901417004186</v>
      </c>
      <c r="AD46" s="212">
        <v>5262.7271942271173</v>
      </c>
      <c r="AE46" s="368">
        <f t="shared" si="115"/>
        <v>18422.195315672812</v>
      </c>
      <c r="AF46" s="373">
        <v>18661.012046332147</v>
      </c>
      <c r="AG46" s="212">
        <v>27205.132619770215</v>
      </c>
      <c r="AH46" s="212">
        <v>49850.498792637889</v>
      </c>
      <c r="AI46" s="212">
        <v>69735.979420707474</v>
      </c>
      <c r="AJ46" s="370">
        <f t="shared" si="116"/>
        <v>165452.62287944774</v>
      </c>
      <c r="AK46" s="371">
        <f t="shared" si="117"/>
        <v>183874.81819512055</v>
      </c>
      <c r="AL46" s="210" t="s">
        <v>237</v>
      </c>
      <c r="AM46" s="212">
        <v>330509.11060378095</v>
      </c>
      <c r="AN46" s="212">
        <v>311958.88169827394</v>
      </c>
      <c r="AO46" s="212">
        <v>288688.87036692706</v>
      </c>
      <c r="AP46" s="212">
        <v>299550.27918671299</v>
      </c>
      <c r="AQ46" s="368">
        <f t="shared" si="118"/>
        <v>1230707.1418556951</v>
      </c>
      <c r="AR46" s="373">
        <v>1404071.9177625333</v>
      </c>
      <c r="AS46" s="212">
        <v>1818726.3436760891</v>
      </c>
      <c r="AT46" s="212">
        <v>2069941.8734097318</v>
      </c>
      <c r="AU46" s="212">
        <v>2613815.7972511807</v>
      </c>
      <c r="AV46" s="370">
        <f t="shared" si="119"/>
        <v>7906555.9320995351</v>
      </c>
      <c r="AW46" s="371">
        <f t="shared" si="120"/>
        <v>9137263.0739552304</v>
      </c>
      <c r="AX46" s="210" t="s">
        <v>237</v>
      </c>
      <c r="AY46" s="212">
        <v>1790.0064142709382</v>
      </c>
      <c r="AZ46" s="212">
        <v>2402.3468555010909</v>
      </c>
      <c r="BA46" s="212">
        <v>2417.1690879275184</v>
      </c>
      <c r="BB46" s="212">
        <v>2227.6194321779753</v>
      </c>
      <c r="BC46" s="368">
        <f t="shared" si="121"/>
        <v>8837.1417898775235</v>
      </c>
      <c r="BD46" s="373">
        <v>8265.6802021775748</v>
      </c>
      <c r="BE46" s="212">
        <v>10806.900264386415</v>
      </c>
      <c r="BF46" s="212">
        <v>13609.03319856808</v>
      </c>
      <c r="BG46" s="212">
        <v>13100.67089279006</v>
      </c>
      <c r="BH46" s="370">
        <f t="shared" si="122"/>
        <v>45782.284557922132</v>
      </c>
      <c r="BI46" s="371">
        <f t="shared" si="123"/>
        <v>54619.426347799657</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2126.454880317096</v>
      </c>
      <c r="BX46" s="212">
        <v>1283.7484464973845</v>
      </c>
      <c r="BY46" s="212">
        <v>735.11870503303555</v>
      </c>
      <c r="BZ46" s="212">
        <v>1062.692464487387</v>
      </c>
      <c r="CA46" s="368">
        <f t="shared" si="127"/>
        <v>5208.014496334903</v>
      </c>
      <c r="CB46" s="373">
        <v>10544.118295036726</v>
      </c>
      <c r="CC46" s="212">
        <v>17290.817108713894</v>
      </c>
      <c r="CD46" s="212">
        <v>35424.648416153315</v>
      </c>
      <c r="CE46" s="212">
        <v>36030.085817785621</v>
      </c>
      <c r="CF46" s="370">
        <f t="shared" si="128"/>
        <v>99289.669637689556</v>
      </c>
      <c r="CG46" s="371">
        <f t="shared" si="129"/>
        <v>104497.68413402446</v>
      </c>
      <c r="CH46" s="210" t="s">
        <v>237</v>
      </c>
      <c r="CI46" s="370">
        <f t="shared" si="130"/>
        <v>390838.98990359437</v>
      </c>
      <c r="CJ46" s="370">
        <f t="shared" si="130"/>
        <v>386232.39880005381</v>
      </c>
      <c r="CK46" s="370">
        <f t="shared" si="130"/>
        <v>351988.71259983664</v>
      </c>
      <c r="CL46" s="370">
        <f t="shared" si="130"/>
        <v>358370.3438900793</v>
      </c>
      <c r="CM46" s="372">
        <f t="shared" si="133"/>
        <v>1487430.4451935641</v>
      </c>
      <c r="CN46" s="370">
        <f t="shared" si="131"/>
        <v>1696853.0204171226</v>
      </c>
      <c r="CO46" s="370">
        <f t="shared" si="131"/>
        <v>2303873.5093117259</v>
      </c>
      <c r="CP46" s="370">
        <f t="shared" si="131"/>
        <v>2580771.9869510503</v>
      </c>
      <c r="CQ46" s="370">
        <f t="shared" si="131"/>
        <v>3246954.398482596</v>
      </c>
      <c r="CR46" s="372">
        <f t="shared" si="134"/>
        <v>9828452.9151624944</v>
      </c>
      <c r="CS46" s="370">
        <f t="shared" si="132"/>
        <v>2087692.010320717</v>
      </c>
      <c r="CT46" s="370">
        <f t="shared" si="132"/>
        <v>2690105.9081117795</v>
      </c>
      <c r="CU46" s="370">
        <f t="shared" si="132"/>
        <v>2932760.6995508871</v>
      </c>
      <c r="CV46" s="370">
        <f t="shared" si="132"/>
        <v>3605324.7423726753</v>
      </c>
      <c r="CW46" s="372">
        <f t="shared" si="135"/>
        <v>11315883.360356059</v>
      </c>
    </row>
    <row r="47" spans="1:106" ht="15.75" customHeight="1">
      <c r="A47" s="79" t="s">
        <v>239</v>
      </c>
      <c r="B47" s="210">
        <v>24</v>
      </c>
      <c r="C47" s="212">
        <v>30386.123096409352</v>
      </c>
      <c r="D47" s="212">
        <v>18034.232884342033</v>
      </c>
      <c r="E47" s="212">
        <v>16940.484437385188</v>
      </c>
      <c r="F47" s="212">
        <v>12502.898369217586</v>
      </c>
      <c r="G47" s="368">
        <f t="shared" si="109"/>
        <v>77863.738787354159</v>
      </c>
      <c r="H47" s="373">
        <v>179476.3005669617</v>
      </c>
      <c r="I47" s="212">
        <v>186201.4448710994</v>
      </c>
      <c r="J47" s="212">
        <v>167642.10301082599</v>
      </c>
      <c r="K47" s="212">
        <v>141805.5960519661</v>
      </c>
      <c r="L47" s="370">
        <f t="shared" si="110"/>
        <v>675125.44450085307</v>
      </c>
      <c r="M47" s="371">
        <f t="shared" si="111"/>
        <v>752989.18328820728</v>
      </c>
      <c r="N47" s="210">
        <v>24</v>
      </c>
      <c r="O47" s="212">
        <v>33156.919029309982</v>
      </c>
      <c r="P47" s="212">
        <v>20839.278344260456</v>
      </c>
      <c r="Q47" s="212">
        <v>17930.031180509301</v>
      </c>
      <c r="R47" s="212">
        <v>18779.284275343663</v>
      </c>
      <c r="S47" s="368">
        <f t="shared" si="112"/>
        <v>90705.512829423416</v>
      </c>
      <c r="T47" s="373">
        <v>228994.65763698914</v>
      </c>
      <c r="U47" s="212">
        <v>229812.22627309687</v>
      </c>
      <c r="V47" s="212">
        <v>203821.99318481088</v>
      </c>
      <c r="W47" s="212">
        <v>217790.2810094764</v>
      </c>
      <c r="X47" s="370">
        <f t="shared" si="113"/>
        <v>880419.15810437326</v>
      </c>
      <c r="Y47" s="371">
        <f t="shared" si="114"/>
        <v>971124.67093379667</v>
      </c>
      <c r="Z47" s="210">
        <v>24</v>
      </c>
      <c r="AA47" s="212">
        <v>5564.4870483175828</v>
      </c>
      <c r="AB47" s="212">
        <v>4081.3266980548328</v>
      </c>
      <c r="AC47" s="212">
        <v>3635.1553112528472</v>
      </c>
      <c r="AD47" s="212">
        <v>3542.4291291657914</v>
      </c>
      <c r="AE47" s="368">
        <f t="shared" si="115"/>
        <v>16823.398186791055</v>
      </c>
      <c r="AF47" s="373">
        <v>69403.007819274135</v>
      </c>
      <c r="AG47" s="212">
        <v>60240.437383195815</v>
      </c>
      <c r="AH47" s="212">
        <v>45475.250216068329</v>
      </c>
      <c r="AI47" s="212">
        <v>57397.858187253063</v>
      </c>
      <c r="AJ47" s="370">
        <f t="shared" si="116"/>
        <v>232516.55360579133</v>
      </c>
      <c r="AK47" s="371">
        <f t="shared" si="117"/>
        <v>249339.95179258237</v>
      </c>
      <c r="AL47" s="210">
        <v>24</v>
      </c>
      <c r="AM47" s="212">
        <v>155706.88223398651</v>
      </c>
      <c r="AN47" s="212">
        <v>111885.49776662669</v>
      </c>
      <c r="AO47" s="212">
        <v>103444.57534591277</v>
      </c>
      <c r="AP47" s="212">
        <v>104326.04296325796</v>
      </c>
      <c r="AQ47" s="368">
        <f t="shared" si="118"/>
        <v>475362.99830978399</v>
      </c>
      <c r="AR47" s="373">
        <v>1143365.5210429903</v>
      </c>
      <c r="AS47" s="212">
        <v>1282370.2002329018</v>
      </c>
      <c r="AT47" s="212">
        <v>1255966.0262264451</v>
      </c>
      <c r="AU47" s="212">
        <v>1309423.87977218</v>
      </c>
      <c r="AV47" s="370">
        <f t="shared" si="119"/>
        <v>4991125.627274517</v>
      </c>
      <c r="AW47" s="371">
        <f t="shared" si="120"/>
        <v>5466488.6255843006</v>
      </c>
      <c r="AX47" s="210">
        <v>24</v>
      </c>
      <c r="AY47" s="212">
        <v>835.3513221181471</v>
      </c>
      <c r="AZ47" s="212">
        <v>693.37232802500171</v>
      </c>
      <c r="BA47" s="212">
        <v>372.08056791807365</v>
      </c>
      <c r="BB47" s="212">
        <v>547.99281134088108</v>
      </c>
      <c r="BC47" s="368">
        <f t="shared" si="121"/>
        <v>2448.7970294021038</v>
      </c>
      <c r="BD47" s="373">
        <v>3797.4287252912545</v>
      </c>
      <c r="BE47" s="212">
        <v>9870.3173676376355</v>
      </c>
      <c r="BF47" s="212">
        <v>4657.9553005641246</v>
      </c>
      <c r="BG47" s="212">
        <v>15235.760337024316</v>
      </c>
      <c r="BH47" s="370">
        <f t="shared" si="122"/>
        <v>33561.461730517331</v>
      </c>
      <c r="BI47" s="371">
        <f t="shared" si="123"/>
        <v>36010.258759919438</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1890.0288951663654</v>
      </c>
      <c r="BX47" s="212">
        <v>1201.5784253771897</v>
      </c>
      <c r="BY47" s="212">
        <v>925.66559001879148</v>
      </c>
      <c r="BZ47" s="212">
        <v>898.92227279865381</v>
      </c>
      <c r="CA47" s="368">
        <f t="shared" si="127"/>
        <v>4916.1951833610001</v>
      </c>
      <c r="CB47" s="373">
        <v>18338.692415739552</v>
      </c>
      <c r="CC47" s="212">
        <v>15212.799696778109</v>
      </c>
      <c r="CD47" s="212">
        <v>25720.012895833435</v>
      </c>
      <c r="CE47" s="212">
        <v>20017.304289480679</v>
      </c>
      <c r="CF47" s="370">
        <f t="shared" si="128"/>
        <v>79288.809297831787</v>
      </c>
      <c r="CG47" s="371">
        <f t="shared" si="129"/>
        <v>84205.004481192795</v>
      </c>
      <c r="CH47" s="210">
        <v>24</v>
      </c>
      <c r="CI47" s="370">
        <f t="shared" si="130"/>
        <v>227539.79162530793</v>
      </c>
      <c r="CJ47" s="370">
        <f t="shared" si="130"/>
        <v>156735.28644668622</v>
      </c>
      <c r="CK47" s="370">
        <f t="shared" si="130"/>
        <v>143247.99243299698</v>
      </c>
      <c r="CL47" s="370">
        <f t="shared" si="130"/>
        <v>140597.56982112452</v>
      </c>
      <c r="CM47" s="372">
        <f t="shared" si="133"/>
        <v>668120.64032611565</v>
      </c>
      <c r="CN47" s="370">
        <f t="shared" si="131"/>
        <v>1643375.6082072463</v>
      </c>
      <c r="CO47" s="370">
        <f t="shared" si="131"/>
        <v>1783707.4258247097</v>
      </c>
      <c r="CP47" s="370">
        <f t="shared" si="131"/>
        <v>1703283.340834548</v>
      </c>
      <c r="CQ47" s="370">
        <f t="shared" si="131"/>
        <v>1761670.6796473805</v>
      </c>
      <c r="CR47" s="372">
        <f t="shared" si="134"/>
        <v>6892037.0545138847</v>
      </c>
      <c r="CS47" s="370">
        <f t="shared" si="132"/>
        <v>1870915.3998325542</v>
      </c>
      <c r="CT47" s="370">
        <f t="shared" si="132"/>
        <v>1940442.7122713958</v>
      </c>
      <c r="CU47" s="370">
        <f t="shared" si="132"/>
        <v>1846531.3332675449</v>
      </c>
      <c r="CV47" s="370">
        <f t="shared" si="132"/>
        <v>1902268.2494685049</v>
      </c>
      <c r="CW47" s="372">
        <f t="shared" si="135"/>
        <v>7560157.6948400009</v>
      </c>
    </row>
    <row r="48" spans="1:106" ht="15.75" customHeight="1">
      <c r="A48" s="79" t="s">
        <v>240</v>
      </c>
      <c r="B48" s="210">
        <v>25</v>
      </c>
      <c r="C48" s="212">
        <v>109781.54697677735</v>
      </c>
      <c r="D48" s="212">
        <v>97646.342726036761</v>
      </c>
      <c r="E48" s="212">
        <v>37392.8698672588</v>
      </c>
      <c r="F48" s="212">
        <v>30762.767666908687</v>
      </c>
      <c r="G48" s="368">
        <f t="shared" si="109"/>
        <v>275583.52723698161</v>
      </c>
      <c r="H48" s="373">
        <v>148966.40906693198</v>
      </c>
      <c r="I48" s="212">
        <v>128715.76135720272</v>
      </c>
      <c r="J48" s="212">
        <v>91917.259516144914</v>
      </c>
      <c r="K48" s="212">
        <v>83508.68526179844</v>
      </c>
      <c r="L48" s="370">
        <f t="shared" si="110"/>
        <v>453108.11520207807</v>
      </c>
      <c r="M48" s="371">
        <f t="shared" si="111"/>
        <v>728691.64243905968</v>
      </c>
      <c r="N48" s="210">
        <v>25</v>
      </c>
      <c r="O48" s="212">
        <v>3417.9175971513178</v>
      </c>
      <c r="P48" s="212">
        <v>6161.4653065220127</v>
      </c>
      <c r="Q48" s="212">
        <v>68.512283128443585</v>
      </c>
      <c r="R48" s="212">
        <v>1027.5109534717433</v>
      </c>
      <c r="S48" s="368">
        <f t="shared" si="112"/>
        <v>10675.406140273517</v>
      </c>
      <c r="T48" s="373">
        <v>35921.584320010006</v>
      </c>
      <c r="U48" s="212">
        <v>49224.571825389328</v>
      </c>
      <c r="V48" s="212">
        <v>3952.5230612914106</v>
      </c>
      <c r="W48" s="212">
        <v>22658.358829399847</v>
      </c>
      <c r="X48" s="370">
        <f t="shared" si="113"/>
        <v>111757.0380360906</v>
      </c>
      <c r="Y48" s="371">
        <f t="shared" si="114"/>
        <v>122432.44417636411</v>
      </c>
      <c r="Z48" s="210">
        <v>25</v>
      </c>
      <c r="AA48" s="212">
        <v>2603.4587643629197</v>
      </c>
      <c r="AB48" s="212">
        <v>10017.233879667434</v>
      </c>
      <c r="AC48" s="212">
        <v>17142.61131704857</v>
      </c>
      <c r="AD48" s="212">
        <v>15123.956620168712</v>
      </c>
      <c r="AE48" s="368">
        <f t="shared" si="115"/>
        <v>44887.260581247639</v>
      </c>
      <c r="AF48" s="373">
        <v>34290.07712361055</v>
      </c>
      <c r="AG48" s="212">
        <v>35665.64897102712</v>
      </c>
      <c r="AH48" s="212">
        <v>10528.361241405777</v>
      </c>
      <c r="AI48" s="212">
        <v>6322.7766075778</v>
      </c>
      <c r="AJ48" s="370">
        <f t="shared" si="116"/>
        <v>86806.863943621254</v>
      </c>
      <c r="AK48" s="371">
        <f t="shared" si="117"/>
        <v>131694.12452486891</v>
      </c>
      <c r="AL48" s="210">
        <v>25</v>
      </c>
      <c r="AM48" s="212">
        <v>374866.28943234956</v>
      </c>
      <c r="AN48" s="212">
        <v>280892.84749090741</v>
      </c>
      <c r="AO48" s="212">
        <v>414170.59735688748</v>
      </c>
      <c r="AP48" s="212">
        <v>440105.4576951561</v>
      </c>
      <c r="AQ48" s="368">
        <f t="shared" si="118"/>
        <v>1510035.1919753007</v>
      </c>
      <c r="AR48" s="373">
        <v>1048399.8527379256</v>
      </c>
      <c r="AS48" s="212">
        <v>923991.94303211314</v>
      </c>
      <c r="AT48" s="212">
        <v>826018.78785090952</v>
      </c>
      <c r="AU48" s="212">
        <v>988609.05841536005</v>
      </c>
      <c r="AV48" s="370">
        <f t="shared" si="119"/>
        <v>3787019.6420363085</v>
      </c>
      <c r="AW48" s="371">
        <f t="shared" si="120"/>
        <v>5297054.8340116087</v>
      </c>
      <c r="AX48" s="210">
        <v>25</v>
      </c>
      <c r="AY48" s="212">
        <v>0</v>
      </c>
      <c r="AZ48" s="212">
        <v>5015.8911842048765</v>
      </c>
      <c r="BA48" s="212">
        <v>8937.0007840990093</v>
      </c>
      <c r="BB48" s="212">
        <v>4726.5503859700193</v>
      </c>
      <c r="BC48" s="368">
        <f t="shared" si="121"/>
        <v>18679.442354273906</v>
      </c>
      <c r="BD48" s="373">
        <v>2433.9674450547896</v>
      </c>
      <c r="BE48" s="212">
        <v>19237.171895503612</v>
      </c>
      <c r="BF48" s="212">
        <v>12484.29656341004</v>
      </c>
      <c r="BG48" s="212">
        <v>32617.896403220919</v>
      </c>
      <c r="BH48" s="370">
        <f t="shared" si="122"/>
        <v>66773.332307189354</v>
      </c>
      <c r="BI48" s="371">
        <f t="shared" si="123"/>
        <v>85452.774661463263</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1675673.7155168287</v>
      </c>
      <c r="BX48" s="212">
        <v>1617026.0515874967</v>
      </c>
      <c r="BY48" s="212">
        <v>1661309.4003854792</v>
      </c>
      <c r="BZ48" s="212">
        <v>1638945.8702137505</v>
      </c>
      <c r="CA48" s="368">
        <f t="shared" si="127"/>
        <v>6592955.0377035551</v>
      </c>
      <c r="CB48" s="373">
        <v>307524.68109158485</v>
      </c>
      <c r="CC48" s="212">
        <v>257382.12089606331</v>
      </c>
      <c r="CD48" s="212">
        <v>319963.28658746707</v>
      </c>
      <c r="CE48" s="212">
        <v>278554.71066456172</v>
      </c>
      <c r="CF48" s="370">
        <f t="shared" si="128"/>
        <v>1163424.7992396769</v>
      </c>
      <c r="CG48" s="371">
        <f t="shared" si="129"/>
        <v>7756379.8369432315</v>
      </c>
      <c r="CH48" s="210">
        <v>25</v>
      </c>
      <c r="CI48" s="370">
        <f t="shared" si="130"/>
        <v>2166342.9282874698</v>
      </c>
      <c r="CJ48" s="370">
        <f t="shared" si="130"/>
        <v>2016759.8321748353</v>
      </c>
      <c r="CK48" s="370">
        <f t="shared" si="130"/>
        <v>2139020.9919939013</v>
      </c>
      <c r="CL48" s="370">
        <f t="shared" si="130"/>
        <v>2130692.1135354256</v>
      </c>
      <c r="CM48" s="372">
        <f t="shared" si="133"/>
        <v>8452815.8659916334</v>
      </c>
      <c r="CN48" s="370">
        <f t="shared" si="131"/>
        <v>1577536.571785118</v>
      </c>
      <c r="CO48" s="370">
        <f t="shared" si="131"/>
        <v>1414217.2179772991</v>
      </c>
      <c r="CP48" s="370">
        <f t="shared" si="131"/>
        <v>1264864.5148206288</v>
      </c>
      <c r="CQ48" s="370">
        <f t="shared" si="131"/>
        <v>1412271.4861819188</v>
      </c>
      <c r="CR48" s="372">
        <f t="shared" si="134"/>
        <v>5668889.7907649642</v>
      </c>
      <c r="CS48" s="370">
        <f t="shared" si="132"/>
        <v>3743879.5000725877</v>
      </c>
      <c r="CT48" s="370">
        <f t="shared" si="132"/>
        <v>3430977.0501521342</v>
      </c>
      <c r="CU48" s="370">
        <f t="shared" si="132"/>
        <v>3403885.5068145301</v>
      </c>
      <c r="CV48" s="370">
        <f t="shared" si="132"/>
        <v>3542963.5997173442</v>
      </c>
      <c r="CW48" s="372">
        <f t="shared" si="135"/>
        <v>14121705.656756595</v>
      </c>
    </row>
    <row r="49" spans="1:101" ht="15.75" customHeight="1">
      <c r="A49" s="79" t="s">
        <v>241</v>
      </c>
      <c r="B49" s="210">
        <v>26</v>
      </c>
      <c r="C49" s="212">
        <v>614364.96037837456</v>
      </c>
      <c r="D49" s="212">
        <v>265770.46280430869</v>
      </c>
      <c r="E49" s="212">
        <v>227605.96648095001</v>
      </c>
      <c r="F49" s="212">
        <v>164334.33482841338</v>
      </c>
      <c r="G49" s="368">
        <f t="shared" si="109"/>
        <v>1272075.7244920467</v>
      </c>
      <c r="H49" s="373">
        <v>1765.4352693080236</v>
      </c>
      <c r="I49" s="212">
        <v>473.62313956998673</v>
      </c>
      <c r="J49" s="212">
        <v>857.24646050967385</v>
      </c>
      <c r="K49" s="212">
        <v>735.52687111493856</v>
      </c>
      <c r="L49" s="370">
        <f t="shared" si="110"/>
        <v>3831.8317405026228</v>
      </c>
      <c r="M49" s="371">
        <f t="shared" si="111"/>
        <v>1275907.5562325495</v>
      </c>
      <c r="N49" s="210">
        <v>26</v>
      </c>
      <c r="O49" s="212">
        <v>135817.9067249815</v>
      </c>
      <c r="P49" s="212">
        <v>121997.15776746441</v>
      </c>
      <c r="Q49" s="212">
        <v>87583.914447165269</v>
      </c>
      <c r="R49" s="212">
        <v>63882.907910797709</v>
      </c>
      <c r="S49" s="368">
        <f t="shared" si="112"/>
        <v>409281.88685040886</v>
      </c>
      <c r="T49" s="373">
        <v>577.46904917375957</v>
      </c>
      <c r="U49" s="212">
        <v>1599.7682705875245</v>
      </c>
      <c r="V49" s="212">
        <v>1558.2881333349692</v>
      </c>
      <c r="W49" s="212">
        <v>1191.3077413297983</v>
      </c>
      <c r="X49" s="370">
        <f t="shared" si="113"/>
        <v>4926.8331944260517</v>
      </c>
      <c r="Y49" s="371">
        <f t="shared" si="114"/>
        <v>414208.72004483489</v>
      </c>
      <c r="Z49" s="210">
        <v>26</v>
      </c>
      <c r="AA49" s="212">
        <v>17425.598736943648</v>
      </c>
      <c r="AB49" s="212">
        <v>24375.336116682363</v>
      </c>
      <c r="AC49" s="212">
        <v>13396.41086006204</v>
      </c>
      <c r="AD49" s="212">
        <v>13230.525814791879</v>
      </c>
      <c r="AE49" s="368">
        <f t="shared" si="115"/>
        <v>68427.871528479925</v>
      </c>
      <c r="AF49" s="373">
        <v>439.28501060077679</v>
      </c>
      <c r="AG49" s="212">
        <v>0</v>
      </c>
      <c r="AH49" s="212">
        <v>0</v>
      </c>
      <c r="AI49" s="212">
        <v>390.29298413048258</v>
      </c>
      <c r="AJ49" s="370">
        <f t="shared" si="116"/>
        <v>829.57799473125942</v>
      </c>
      <c r="AK49" s="371">
        <f t="shared" si="117"/>
        <v>69257.44952321118</v>
      </c>
      <c r="AL49" s="210">
        <v>26</v>
      </c>
      <c r="AM49" s="212">
        <v>21121009.821149476</v>
      </c>
      <c r="AN49" s="212">
        <v>21354041.963846464</v>
      </c>
      <c r="AO49" s="212">
        <v>22003539.778886117</v>
      </c>
      <c r="AP49" s="212">
        <v>22318635.39270987</v>
      </c>
      <c r="AQ49" s="368">
        <f t="shared" si="118"/>
        <v>86797226.956591934</v>
      </c>
      <c r="AR49" s="373">
        <v>66340.781012470761</v>
      </c>
      <c r="AS49" s="212">
        <v>60006.410905009652</v>
      </c>
      <c r="AT49" s="212">
        <v>87581.469973056461</v>
      </c>
      <c r="AU49" s="212">
        <v>70008.445182318159</v>
      </c>
      <c r="AV49" s="370">
        <f t="shared" si="119"/>
        <v>283937.107072855</v>
      </c>
      <c r="AW49" s="371">
        <f t="shared" si="120"/>
        <v>87081164.063664794</v>
      </c>
      <c r="AX49" s="210">
        <v>26</v>
      </c>
      <c r="AY49" s="212">
        <v>1136613.02527211</v>
      </c>
      <c r="AZ49" s="212">
        <v>1209672.8477482111</v>
      </c>
      <c r="BA49" s="212">
        <v>1307959.8044712213</v>
      </c>
      <c r="BB49" s="212">
        <v>1277127.0105846035</v>
      </c>
      <c r="BC49" s="368">
        <f t="shared" si="121"/>
        <v>4931372.6880761459</v>
      </c>
      <c r="BD49" s="373">
        <v>1706.3383029298577</v>
      </c>
      <c r="BE49" s="212">
        <v>1586.8765407870487</v>
      </c>
      <c r="BF49" s="212">
        <v>3128.0907308376241</v>
      </c>
      <c r="BG49" s="212">
        <v>1535.5862079092519</v>
      </c>
      <c r="BH49" s="370">
        <f t="shared" si="122"/>
        <v>7956.891782463782</v>
      </c>
      <c r="BI49" s="371">
        <f t="shared" si="123"/>
        <v>4939329.5798586095</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16833.661273761725</v>
      </c>
      <c r="BX49" s="212">
        <v>17304.502700367571</v>
      </c>
      <c r="BY49" s="212">
        <v>30743.441121258413</v>
      </c>
      <c r="BZ49" s="212">
        <v>38015.066376042421</v>
      </c>
      <c r="CA49" s="368">
        <f t="shared" si="127"/>
        <v>102896.67147143013</v>
      </c>
      <c r="CB49" s="373">
        <v>243.91383451684766</v>
      </c>
      <c r="CC49" s="212">
        <v>305.03623186239616</v>
      </c>
      <c r="CD49" s="212">
        <v>306.61516526361959</v>
      </c>
      <c r="CE49" s="212">
        <v>0</v>
      </c>
      <c r="CF49" s="370">
        <f t="shared" si="128"/>
        <v>855.56523164286341</v>
      </c>
      <c r="CG49" s="371">
        <f t="shared" si="129"/>
        <v>103752.23670307299</v>
      </c>
      <c r="CH49" s="210">
        <v>26</v>
      </c>
      <c r="CI49" s="370">
        <f t="shared" si="130"/>
        <v>23042064.973535646</v>
      </c>
      <c r="CJ49" s="370">
        <f t="shared" si="130"/>
        <v>22993162.270983499</v>
      </c>
      <c r="CK49" s="370">
        <f t="shared" si="130"/>
        <v>23670829.316266771</v>
      </c>
      <c r="CL49" s="370">
        <f t="shared" si="130"/>
        <v>23875225.238224518</v>
      </c>
      <c r="CM49" s="372">
        <f t="shared" si="133"/>
        <v>93581281.799010441</v>
      </c>
      <c r="CN49" s="370">
        <f t="shared" si="131"/>
        <v>71073.222479000018</v>
      </c>
      <c r="CO49" s="370">
        <f t="shared" si="131"/>
        <v>63971.715087816614</v>
      </c>
      <c r="CP49" s="370">
        <f t="shared" si="131"/>
        <v>93431.710463002339</v>
      </c>
      <c r="CQ49" s="370">
        <f t="shared" si="131"/>
        <v>73861.15898680262</v>
      </c>
      <c r="CR49" s="372">
        <f t="shared" si="134"/>
        <v>302337.80701662158</v>
      </c>
      <c r="CS49" s="370">
        <f t="shared" si="132"/>
        <v>23113138.196014646</v>
      </c>
      <c r="CT49" s="370">
        <f t="shared" si="132"/>
        <v>23057133.986071315</v>
      </c>
      <c r="CU49" s="370">
        <f t="shared" si="132"/>
        <v>23764261.026729774</v>
      </c>
      <c r="CV49" s="370">
        <f t="shared" si="132"/>
        <v>23949086.397211321</v>
      </c>
      <c r="CW49" s="372">
        <f t="shared" si="135"/>
        <v>93883619.606027067</v>
      </c>
    </row>
    <row r="50" spans="1:101" ht="15.75" customHeight="1">
      <c r="A50" s="79" t="s">
        <v>242</v>
      </c>
      <c r="B50" s="210">
        <v>27</v>
      </c>
      <c r="C50" s="212">
        <v>52222.499528643028</v>
      </c>
      <c r="D50" s="212">
        <v>32635.512718797672</v>
      </c>
      <c r="E50" s="212">
        <v>28650.897894330756</v>
      </c>
      <c r="F50" s="212">
        <v>12065.777993511565</v>
      </c>
      <c r="G50" s="368">
        <f t="shared" si="109"/>
        <v>125574.68813528302</v>
      </c>
      <c r="H50" s="373">
        <v>234747.77703994093</v>
      </c>
      <c r="I50" s="212">
        <v>167447.34993734167</v>
      </c>
      <c r="J50" s="212">
        <v>169723.14104649751</v>
      </c>
      <c r="K50" s="212">
        <v>130249.72541829642</v>
      </c>
      <c r="L50" s="370">
        <f t="shared" si="110"/>
        <v>702167.99344207649</v>
      </c>
      <c r="M50" s="371">
        <f t="shared" si="111"/>
        <v>827742.68157735956</v>
      </c>
      <c r="N50" s="210">
        <v>27</v>
      </c>
      <c r="O50" s="212">
        <v>38068.211296484616</v>
      </c>
      <c r="P50" s="212">
        <v>32235.159200029946</v>
      </c>
      <c r="Q50" s="212">
        <v>23600.200969440244</v>
      </c>
      <c r="R50" s="212">
        <v>18529.891017298563</v>
      </c>
      <c r="S50" s="368">
        <f t="shared" si="112"/>
        <v>112433.46248325336</v>
      </c>
      <c r="T50" s="373">
        <v>151401.76324260197</v>
      </c>
      <c r="U50" s="212">
        <v>201726.46295012403</v>
      </c>
      <c r="V50" s="212">
        <v>200687.36803488515</v>
      </c>
      <c r="W50" s="212">
        <v>226858.17319336082</v>
      </c>
      <c r="X50" s="370">
        <f t="shared" si="113"/>
        <v>780673.76742097188</v>
      </c>
      <c r="Y50" s="371">
        <f t="shared" si="114"/>
        <v>893107.22990422521</v>
      </c>
      <c r="Z50" s="210">
        <v>27</v>
      </c>
      <c r="AA50" s="212">
        <v>8814.2733923605574</v>
      </c>
      <c r="AB50" s="212">
        <v>10497.78685713933</v>
      </c>
      <c r="AC50" s="212">
        <v>8827.7825012579506</v>
      </c>
      <c r="AD50" s="212">
        <v>5978.8887519652653</v>
      </c>
      <c r="AE50" s="368">
        <f t="shared" si="115"/>
        <v>34118.731502723102</v>
      </c>
      <c r="AF50" s="373">
        <v>43383.510907391275</v>
      </c>
      <c r="AG50" s="212">
        <v>48940.627662363782</v>
      </c>
      <c r="AH50" s="212">
        <v>46157.006857677559</v>
      </c>
      <c r="AI50" s="212">
        <v>64677.16709294208</v>
      </c>
      <c r="AJ50" s="370">
        <f t="shared" si="116"/>
        <v>203158.31252037469</v>
      </c>
      <c r="AK50" s="371">
        <f t="shared" si="117"/>
        <v>237277.04402309778</v>
      </c>
      <c r="AL50" s="210">
        <v>27</v>
      </c>
      <c r="AM50" s="212">
        <v>1081287.6176484909</v>
      </c>
      <c r="AN50" s="212">
        <v>907207.05853709427</v>
      </c>
      <c r="AO50" s="212">
        <v>688561.63717797061</v>
      </c>
      <c r="AP50" s="212">
        <v>493981.04741052334</v>
      </c>
      <c r="AQ50" s="368">
        <f t="shared" si="118"/>
        <v>3171037.3607740793</v>
      </c>
      <c r="AR50" s="373">
        <v>4173812.3680479093</v>
      </c>
      <c r="AS50" s="212">
        <v>4350972.022751051</v>
      </c>
      <c r="AT50" s="212">
        <v>4911051.6338700214</v>
      </c>
      <c r="AU50" s="212">
        <v>5247172.2293366687</v>
      </c>
      <c r="AV50" s="370">
        <f t="shared" si="119"/>
        <v>18683008.254005648</v>
      </c>
      <c r="AW50" s="371">
        <f t="shared" si="120"/>
        <v>21854045.614779726</v>
      </c>
      <c r="AX50" s="210">
        <v>27</v>
      </c>
      <c r="AY50" s="212">
        <v>82785.426651111891</v>
      </c>
      <c r="AZ50" s="212">
        <v>87511.87071773292</v>
      </c>
      <c r="BA50" s="212">
        <v>165901.00950317027</v>
      </c>
      <c r="BB50" s="212">
        <v>196013.73535399645</v>
      </c>
      <c r="BC50" s="368">
        <f t="shared" si="121"/>
        <v>532212.04222601152</v>
      </c>
      <c r="BD50" s="373">
        <v>20306.606707304596</v>
      </c>
      <c r="BE50" s="212">
        <v>25906.870711290703</v>
      </c>
      <c r="BF50" s="212">
        <v>56800.28474027109</v>
      </c>
      <c r="BG50" s="212">
        <v>48517.241823017241</v>
      </c>
      <c r="BH50" s="370">
        <f t="shared" si="122"/>
        <v>151531.00398188364</v>
      </c>
      <c r="BI50" s="371">
        <f t="shared" si="123"/>
        <v>683743.04620789515</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3862.4587568626025</v>
      </c>
      <c r="BX50" s="212">
        <v>1094.685466174579</v>
      </c>
      <c r="BY50" s="212">
        <v>4977.5058930978121</v>
      </c>
      <c r="BZ50" s="212">
        <v>564.86683422696319</v>
      </c>
      <c r="CA50" s="368">
        <f t="shared" si="127"/>
        <v>10499.516950361956</v>
      </c>
      <c r="CB50" s="373">
        <v>16275.758335044557</v>
      </c>
      <c r="CC50" s="212">
        <v>20314.348975085326</v>
      </c>
      <c r="CD50" s="212">
        <v>50270.075815485361</v>
      </c>
      <c r="CE50" s="212">
        <v>28863.993521733973</v>
      </c>
      <c r="CF50" s="370">
        <f t="shared" si="128"/>
        <v>115724.1766473492</v>
      </c>
      <c r="CG50" s="371">
        <f t="shared" si="129"/>
        <v>126223.69359771116</v>
      </c>
      <c r="CH50" s="210">
        <v>27</v>
      </c>
      <c r="CI50" s="370">
        <f t="shared" si="130"/>
        <v>1267040.4872739536</v>
      </c>
      <c r="CJ50" s="370">
        <f t="shared" si="130"/>
        <v>1071182.0734969687</v>
      </c>
      <c r="CK50" s="370">
        <f t="shared" si="130"/>
        <v>920519.03393926763</v>
      </c>
      <c r="CL50" s="370">
        <f t="shared" si="130"/>
        <v>727134.20736152213</v>
      </c>
      <c r="CM50" s="372">
        <f t="shared" si="133"/>
        <v>3985875.802071712</v>
      </c>
      <c r="CN50" s="370">
        <f t="shared" si="131"/>
        <v>4639927.784280193</v>
      </c>
      <c r="CO50" s="370">
        <f t="shared" si="131"/>
        <v>4815307.682987256</v>
      </c>
      <c r="CP50" s="370">
        <f t="shared" si="131"/>
        <v>5434689.5103648389</v>
      </c>
      <c r="CQ50" s="370">
        <f t="shared" si="131"/>
        <v>5746338.5303860195</v>
      </c>
      <c r="CR50" s="372">
        <f t="shared" si="134"/>
        <v>20636263.508018307</v>
      </c>
      <c r="CS50" s="370">
        <f t="shared" si="132"/>
        <v>5906968.2715541469</v>
      </c>
      <c r="CT50" s="370">
        <f t="shared" si="132"/>
        <v>5886489.7564842245</v>
      </c>
      <c r="CU50" s="370">
        <f t="shared" si="132"/>
        <v>6355208.5443041064</v>
      </c>
      <c r="CV50" s="370">
        <f t="shared" si="132"/>
        <v>6473472.7377475416</v>
      </c>
      <c r="CW50" s="372">
        <f t="shared" si="135"/>
        <v>24622139.31009002</v>
      </c>
    </row>
    <row r="51" spans="1:101" ht="15.75" customHeight="1">
      <c r="A51" s="79" t="s">
        <v>243</v>
      </c>
      <c r="B51" s="210">
        <v>28</v>
      </c>
      <c r="C51" s="212">
        <v>44266.980601358562</v>
      </c>
      <c r="D51" s="212">
        <v>76550.083659889118</v>
      </c>
      <c r="E51" s="212">
        <v>67568.227078372263</v>
      </c>
      <c r="F51" s="212">
        <v>71254.629850719124</v>
      </c>
      <c r="G51" s="368">
        <f t="shared" si="109"/>
        <v>259639.92119033908</v>
      </c>
      <c r="H51" s="373">
        <v>119.81700142151087</v>
      </c>
      <c r="I51" s="212">
        <v>179.80801593575353</v>
      </c>
      <c r="J51" s="212">
        <v>60.382086189332192</v>
      </c>
      <c r="K51" s="212">
        <v>0</v>
      </c>
      <c r="L51" s="370">
        <f t="shared" si="110"/>
        <v>360.00710354659657</v>
      </c>
      <c r="M51" s="371">
        <f t="shared" si="111"/>
        <v>259999.92829388569</v>
      </c>
      <c r="N51" s="210">
        <v>28</v>
      </c>
      <c r="O51" s="212">
        <v>22006.140957908327</v>
      </c>
      <c r="P51" s="212">
        <v>19770.55245994802</v>
      </c>
      <c r="Q51" s="212">
        <v>31526.623068446934</v>
      </c>
      <c r="R51" s="212">
        <v>52064.865066152772</v>
      </c>
      <c r="S51" s="368">
        <f t="shared" si="112"/>
        <v>125368.18155245605</v>
      </c>
      <c r="T51" s="373">
        <v>0</v>
      </c>
      <c r="U51" s="212">
        <v>59.991392132371082</v>
      </c>
      <c r="V51" s="212">
        <v>60.221754874108044</v>
      </c>
      <c r="W51" s="212">
        <v>0</v>
      </c>
      <c r="X51" s="370">
        <f t="shared" si="113"/>
        <v>120.21314700647912</v>
      </c>
      <c r="Y51" s="371">
        <f t="shared" si="114"/>
        <v>125488.39469946253</v>
      </c>
      <c r="Z51" s="210">
        <v>28</v>
      </c>
      <c r="AA51" s="212">
        <v>4941.6642711786817</v>
      </c>
      <c r="AB51" s="212">
        <v>4948.97010128695</v>
      </c>
      <c r="AC51" s="212">
        <v>3386.0926011353267</v>
      </c>
      <c r="AD51" s="212">
        <v>0</v>
      </c>
      <c r="AE51" s="368">
        <f t="shared" si="115"/>
        <v>13276.726973600958</v>
      </c>
      <c r="AF51" s="373">
        <v>0</v>
      </c>
      <c r="AG51" s="212">
        <v>0</v>
      </c>
      <c r="AH51" s="212">
        <v>0</v>
      </c>
      <c r="AI51" s="212">
        <v>0</v>
      </c>
      <c r="AJ51" s="370">
        <f t="shared" si="116"/>
        <v>0</v>
      </c>
      <c r="AK51" s="371">
        <f t="shared" si="117"/>
        <v>13276.726973600958</v>
      </c>
      <c r="AL51" s="210">
        <v>28</v>
      </c>
      <c r="AM51" s="212">
        <v>2126030.6680467823</v>
      </c>
      <c r="AN51" s="212">
        <v>2154621.4646190275</v>
      </c>
      <c r="AO51" s="212">
        <v>2286701.7578506279</v>
      </c>
      <c r="AP51" s="212">
        <v>2480020.8365639346</v>
      </c>
      <c r="AQ51" s="368">
        <f t="shared" si="118"/>
        <v>9047374.7270803712</v>
      </c>
      <c r="AR51" s="373">
        <v>1498.9032553560087</v>
      </c>
      <c r="AS51" s="212">
        <v>1920.2977364774943</v>
      </c>
      <c r="AT51" s="212">
        <v>843.45669613504765</v>
      </c>
      <c r="AU51" s="212">
        <v>664.39864815967655</v>
      </c>
      <c r="AV51" s="370">
        <f t="shared" si="119"/>
        <v>4927.0563361282275</v>
      </c>
      <c r="AW51" s="371">
        <f t="shared" si="120"/>
        <v>9052301.7834165003</v>
      </c>
      <c r="AX51" s="210">
        <v>28</v>
      </c>
      <c r="AY51" s="212">
        <v>20554.669393545319</v>
      </c>
      <c r="AZ51" s="212">
        <v>21320.412925201083</v>
      </c>
      <c r="BA51" s="212">
        <v>20983.65429661399</v>
      </c>
      <c r="BB51" s="212">
        <v>22827.899712385231</v>
      </c>
      <c r="BC51" s="368">
        <f t="shared" si="121"/>
        <v>85686.636327745626</v>
      </c>
      <c r="BD51" s="373">
        <v>0</v>
      </c>
      <c r="BE51" s="212">
        <v>180.2328195317952</v>
      </c>
      <c r="BF51" s="212">
        <v>0</v>
      </c>
      <c r="BG51" s="212">
        <v>60.441820792455488</v>
      </c>
      <c r="BH51" s="370">
        <f t="shared" si="122"/>
        <v>240.67464032425067</v>
      </c>
      <c r="BI51" s="371">
        <f t="shared" si="123"/>
        <v>85927.310968069884</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0</v>
      </c>
      <c r="BX51" s="212">
        <v>0</v>
      </c>
      <c r="BY51" s="212">
        <v>0</v>
      </c>
      <c r="BZ51" s="212">
        <v>0</v>
      </c>
      <c r="CA51" s="368">
        <f t="shared" si="127"/>
        <v>0</v>
      </c>
      <c r="CB51" s="373">
        <v>0</v>
      </c>
      <c r="CC51" s="212">
        <v>0</v>
      </c>
      <c r="CD51" s="212">
        <v>0</v>
      </c>
      <c r="CE51" s="212">
        <v>0</v>
      </c>
      <c r="CF51" s="370">
        <f t="shared" si="128"/>
        <v>0</v>
      </c>
      <c r="CG51" s="371">
        <f t="shared" si="129"/>
        <v>0</v>
      </c>
      <c r="CH51" s="210">
        <v>28</v>
      </c>
      <c r="CI51" s="370">
        <f t="shared" si="130"/>
        <v>2217800.1232707733</v>
      </c>
      <c r="CJ51" s="370">
        <f t="shared" si="130"/>
        <v>2277211.4837653525</v>
      </c>
      <c r="CK51" s="370">
        <f t="shared" si="130"/>
        <v>2410166.3548951964</v>
      </c>
      <c r="CL51" s="370">
        <f t="shared" si="130"/>
        <v>2626168.2311931918</v>
      </c>
      <c r="CM51" s="372">
        <f t="shared" si="133"/>
        <v>9531346.1931245141</v>
      </c>
      <c r="CN51" s="370">
        <f t="shared" si="131"/>
        <v>1618.7202567775196</v>
      </c>
      <c r="CO51" s="370">
        <f t="shared" si="131"/>
        <v>2340.3299640774139</v>
      </c>
      <c r="CP51" s="370">
        <f t="shared" si="131"/>
        <v>964.06053719848785</v>
      </c>
      <c r="CQ51" s="370">
        <f t="shared" si="131"/>
        <v>724.84046895213203</v>
      </c>
      <c r="CR51" s="372">
        <f t="shared" si="134"/>
        <v>5647.9512270055529</v>
      </c>
      <c r="CS51" s="370">
        <f t="shared" si="132"/>
        <v>2219418.8435275508</v>
      </c>
      <c r="CT51" s="370">
        <f t="shared" si="132"/>
        <v>2279551.8137294301</v>
      </c>
      <c r="CU51" s="370">
        <f t="shared" si="132"/>
        <v>2411130.4154323949</v>
      </c>
      <c r="CV51" s="370">
        <f t="shared" si="132"/>
        <v>2626893.0716621438</v>
      </c>
      <c r="CW51" s="372">
        <f t="shared" si="135"/>
        <v>9536994.1443515196</v>
      </c>
    </row>
    <row r="52" spans="1:101" ht="15.75" customHeight="1">
      <c r="A52" s="79" t="s">
        <v>244</v>
      </c>
      <c r="B52" s="210">
        <v>29</v>
      </c>
      <c r="C52" s="212">
        <v>14646.17414287322</v>
      </c>
      <c r="D52" s="212">
        <v>21547.476822930665</v>
      </c>
      <c r="E52" s="212">
        <v>21473.079636063521</v>
      </c>
      <c r="F52" s="212">
        <v>21436.528942985606</v>
      </c>
      <c r="G52" s="368">
        <f t="shared" si="109"/>
        <v>79103.259544853005</v>
      </c>
      <c r="H52" s="373">
        <v>0</v>
      </c>
      <c r="I52" s="212">
        <v>0</v>
      </c>
      <c r="J52" s="212">
        <v>0</v>
      </c>
      <c r="K52" s="212">
        <v>0</v>
      </c>
      <c r="L52" s="370">
        <f t="shared" si="110"/>
        <v>0</v>
      </c>
      <c r="M52" s="371">
        <f t="shared" si="111"/>
        <v>79103.259544853005</v>
      </c>
      <c r="N52" s="210">
        <v>29</v>
      </c>
      <c r="O52" s="212">
        <v>7301.1747192841412</v>
      </c>
      <c r="P52" s="212">
        <v>11063.683151295578</v>
      </c>
      <c r="Q52" s="212">
        <v>13574.721677525669</v>
      </c>
      <c r="R52" s="212">
        <v>18832.023225510995</v>
      </c>
      <c r="S52" s="368">
        <f t="shared" si="112"/>
        <v>50771.602773616381</v>
      </c>
      <c r="T52" s="373">
        <v>0</v>
      </c>
      <c r="U52" s="212">
        <v>0</v>
      </c>
      <c r="V52" s="212">
        <v>0</v>
      </c>
      <c r="W52" s="212">
        <v>0</v>
      </c>
      <c r="X52" s="370">
        <f t="shared" si="113"/>
        <v>0</v>
      </c>
      <c r="Y52" s="371">
        <f t="shared" si="114"/>
        <v>50771.602773616381</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720538.23182918341</v>
      </c>
      <c r="AN52" s="212">
        <v>829168.8060960552</v>
      </c>
      <c r="AO52" s="212">
        <v>896578.35385454074</v>
      </c>
      <c r="AP52" s="212">
        <v>948161.82160296757</v>
      </c>
      <c r="AQ52" s="368">
        <f t="shared" si="118"/>
        <v>3394447.213382747</v>
      </c>
      <c r="AR52" s="373">
        <v>0</v>
      </c>
      <c r="AS52" s="212">
        <v>0</v>
      </c>
      <c r="AT52" s="212">
        <v>53.16</v>
      </c>
      <c r="AU52" s="212">
        <v>7.3556013177540194E-2</v>
      </c>
      <c r="AV52" s="370">
        <f t="shared" si="119"/>
        <v>53.233556013177534</v>
      </c>
      <c r="AW52" s="371">
        <f t="shared" si="120"/>
        <v>3394500.4469387601</v>
      </c>
      <c r="AX52" s="210">
        <v>29</v>
      </c>
      <c r="AY52" s="212">
        <v>35597.17783844949</v>
      </c>
      <c r="AZ52" s="212">
        <v>38113.929062179632</v>
      </c>
      <c r="BA52" s="212">
        <v>39926.286968027649</v>
      </c>
      <c r="BB52" s="212">
        <v>39828.790278667162</v>
      </c>
      <c r="BC52" s="368">
        <f t="shared" si="121"/>
        <v>153466.18414732395</v>
      </c>
      <c r="BD52" s="373">
        <v>0</v>
      </c>
      <c r="BE52" s="212">
        <v>0</v>
      </c>
      <c r="BF52" s="212">
        <v>0</v>
      </c>
      <c r="BG52" s="212">
        <v>0</v>
      </c>
      <c r="BH52" s="370">
        <f t="shared" si="122"/>
        <v>0</v>
      </c>
      <c r="BI52" s="371">
        <f t="shared" si="123"/>
        <v>153466.18414732395</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778082.75852979021</v>
      </c>
      <c r="CJ52" s="370">
        <f t="shared" si="130"/>
        <v>899893.8951324611</v>
      </c>
      <c r="CK52" s="370">
        <f t="shared" si="130"/>
        <v>971552.44213615754</v>
      </c>
      <c r="CL52" s="370">
        <f t="shared" si="130"/>
        <v>1028259.1640501313</v>
      </c>
      <c r="CM52" s="372">
        <f t="shared" si="133"/>
        <v>3677788.2598485397</v>
      </c>
      <c r="CN52" s="370">
        <f t="shared" si="131"/>
        <v>0</v>
      </c>
      <c r="CO52" s="370">
        <f t="shared" si="131"/>
        <v>0</v>
      </c>
      <c r="CP52" s="370">
        <f t="shared" si="131"/>
        <v>53.16</v>
      </c>
      <c r="CQ52" s="370">
        <f t="shared" si="131"/>
        <v>7.3556013177540194E-2</v>
      </c>
      <c r="CR52" s="372">
        <f t="shared" si="134"/>
        <v>53.233556013177534</v>
      </c>
      <c r="CS52" s="370">
        <f t="shared" si="132"/>
        <v>778082.75852979021</v>
      </c>
      <c r="CT52" s="370">
        <f t="shared" si="132"/>
        <v>899893.8951324611</v>
      </c>
      <c r="CU52" s="370">
        <f t="shared" si="132"/>
        <v>971605.60213615757</v>
      </c>
      <c r="CV52" s="370">
        <f t="shared" si="132"/>
        <v>1028259.2376061445</v>
      </c>
      <c r="CW52" s="372">
        <f t="shared" si="135"/>
        <v>3677841.4934045533</v>
      </c>
    </row>
    <row r="53" spans="1:101" ht="15.75" customHeight="1">
      <c r="A53" s="79" t="s">
        <v>245</v>
      </c>
      <c r="B53" s="210">
        <v>30</v>
      </c>
      <c r="C53" s="212">
        <v>19817.099820835971</v>
      </c>
      <c r="D53" s="212">
        <v>12089.686008839211</v>
      </c>
      <c r="E53" s="212">
        <v>19076.268997214087</v>
      </c>
      <c r="F53" s="212">
        <v>11139.059122226072</v>
      </c>
      <c r="G53" s="368">
        <f t="shared" si="109"/>
        <v>62122.113949115337</v>
      </c>
      <c r="H53" s="373">
        <v>1666.5734457960129</v>
      </c>
      <c r="I53" s="212">
        <v>0</v>
      </c>
      <c r="J53" s="212">
        <v>0</v>
      </c>
      <c r="K53" s="212">
        <v>0</v>
      </c>
      <c r="L53" s="370">
        <f t="shared" si="110"/>
        <v>1666.5734457960129</v>
      </c>
      <c r="M53" s="371">
        <f t="shared" si="111"/>
        <v>63788.687394911351</v>
      </c>
      <c r="N53" s="210">
        <v>30</v>
      </c>
      <c r="O53" s="212">
        <v>47381.91713310979</v>
      </c>
      <c r="P53" s="212">
        <v>37967.794677339465</v>
      </c>
      <c r="Q53" s="212">
        <v>32030.071414317586</v>
      </c>
      <c r="R53" s="212">
        <v>37275.938953714256</v>
      </c>
      <c r="S53" s="368">
        <f t="shared" si="112"/>
        <v>154655.72217848111</v>
      </c>
      <c r="T53" s="373">
        <v>386.46926510307526</v>
      </c>
      <c r="U53" s="212">
        <v>0</v>
      </c>
      <c r="V53" s="212">
        <v>0</v>
      </c>
      <c r="W53" s="212">
        <v>0</v>
      </c>
      <c r="X53" s="370">
        <f t="shared" si="113"/>
        <v>386.46926510307526</v>
      </c>
      <c r="Y53" s="371">
        <f t="shared" si="114"/>
        <v>155042.19144358419</v>
      </c>
      <c r="Z53" s="210">
        <v>30</v>
      </c>
      <c r="AA53" s="212">
        <v>24551.492498108204</v>
      </c>
      <c r="AB53" s="212">
        <v>25412.70139922301</v>
      </c>
      <c r="AC53" s="212">
        <v>24330.103416292681</v>
      </c>
      <c r="AD53" s="212">
        <v>29951.255372457748</v>
      </c>
      <c r="AE53" s="368">
        <f t="shared" si="115"/>
        <v>104245.55268608163</v>
      </c>
      <c r="AF53" s="373">
        <v>0</v>
      </c>
      <c r="AG53" s="212">
        <v>0</v>
      </c>
      <c r="AH53" s="212">
        <v>0</v>
      </c>
      <c r="AI53" s="212">
        <v>0</v>
      </c>
      <c r="AJ53" s="370">
        <f t="shared" si="116"/>
        <v>0</v>
      </c>
      <c r="AK53" s="371">
        <f t="shared" si="117"/>
        <v>104245.55268608163</v>
      </c>
      <c r="AL53" s="210">
        <v>30</v>
      </c>
      <c r="AM53" s="212">
        <v>157714.29378968943</v>
      </c>
      <c r="AN53" s="212">
        <v>185964.93966191233</v>
      </c>
      <c r="AO53" s="212">
        <v>223113.64383665426</v>
      </c>
      <c r="AP53" s="212">
        <v>240974.31614772149</v>
      </c>
      <c r="AQ53" s="368">
        <f t="shared" si="118"/>
        <v>807767.19343597756</v>
      </c>
      <c r="AR53" s="373">
        <v>9999.9937730738675</v>
      </c>
      <c r="AS53" s="212">
        <v>0</v>
      </c>
      <c r="AT53" s="212">
        <v>0</v>
      </c>
      <c r="AU53" s="212">
        <v>0</v>
      </c>
      <c r="AV53" s="370">
        <f t="shared" si="119"/>
        <v>9999.9937730738675</v>
      </c>
      <c r="AW53" s="371">
        <f t="shared" si="120"/>
        <v>817767.18720905145</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570.93260881249455</v>
      </c>
      <c r="BX53" s="212">
        <v>1793.171068518538</v>
      </c>
      <c r="BY53" s="212">
        <v>1821.6538237923257</v>
      </c>
      <c r="BZ53" s="212">
        <v>1824.1805717020848</v>
      </c>
      <c r="CA53" s="368">
        <f t="shared" si="127"/>
        <v>6009.9380728254437</v>
      </c>
      <c r="CB53" s="373">
        <v>0</v>
      </c>
      <c r="CC53" s="212">
        <v>0</v>
      </c>
      <c r="CD53" s="212">
        <v>0</v>
      </c>
      <c r="CE53" s="212">
        <v>0</v>
      </c>
      <c r="CF53" s="370">
        <f t="shared" si="128"/>
        <v>0</v>
      </c>
      <c r="CG53" s="371">
        <f t="shared" si="129"/>
        <v>6009.9380728254437</v>
      </c>
      <c r="CH53" s="210">
        <v>30</v>
      </c>
      <c r="CI53" s="370">
        <f t="shared" si="130"/>
        <v>250035.73585055588</v>
      </c>
      <c r="CJ53" s="370">
        <f t="shared" si="130"/>
        <v>263228.29281583254</v>
      </c>
      <c r="CK53" s="370">
        <f t="shared" si="130"/>
        <v>300371.74148827093</v>
      </c>
      <c r="CL53" s="370">
        <f t="shared" si="130"/>
        <v>321164.75016782165</v>
      </c>
      <c r="CM53" s="372">
        <f t="shared" si="133"/>
        <v>1134800.5203224812</v>
      </c>
      <c r="CN53" s="370">
        <f t="shared" si="131"/>
        <v>12053.036483972955</v>
      </c>
      <c r="CO53" s="370">
        <f t="shared" si="131"/>
        <v>0</v>
      </c>
      <c r="CP53" s="370">
        <f t="shared" si="131"/>
        <v>0</v>
      </c>
      <c r="CQ53" s="370">
        <f t="shared" si="131"/>
        <v>0</v>
      </c>
      <c r="CR53" s="372">
        <f t="shared" si="134"/>
        <v>12053.036483972955</v>
      </c>
      <c r="CS53" s="370">
        <f t="shared" si="132"/>
        <v>262088.77233452883</v>
      </c>
      <c r="CT53" s="370">
        <f t="shared" si="132"/>
        <v>263228.29281583254</v>
      </c>
      <c r="CU53" s="370">
        <f t="shared" si="132"/>
        <v>300371.74148827093</v>
      </c>
      <c r="CV53" s="370">
        <f t="shared" si="132"/>
        <v>321164.75016782165</v>
      </c>
      <c r="CW53" s="372">
        <f t="shared" si="135"/>
        <v>1146853.556806454</v>
      </c>
    </row>
    <row r="54" spans="1:101" ht="15.75" customHeight="1">
      <c r="A54" s="79" t="s">
        <v>246</v>
      </c>
      <c r="B54" s="210">
        <v>31</v>
      </c>
      <c r="C54" s="212">
        <v>235557.3658070353</v>
      </c>
      <c r="D54" s="212">
        <v>207359.41015027848</v>
      </c>
      <c r="E54" s="212">
        <v>195365.33480486437</v>
      </c>
      <c r="F54" s="212">
        <v>149788.84853486574</v>
      </c>
      <c r="G54" s="368">
        <f t="shared" si="109"/>
        <v>788070.95929704397</v>
      </c>
      <c r="H54" s="373">
        <v>3392.3937859717239</v>
      </c>
      <c r="I54" s="212">
        <v>4002.8405742161517</v>
      </c>
      <c r="J54" s="212">
        <v>2353.6495782492034</v>
      </c>
      <c r="K54" s="212">
        <v>3000.7675637018988</v>
      </c>
      <c r="L54" s="370">
        <f t="shared" si="110"/>
        <v>12749.651502138977</v>
      </c>
      <c r="M54" s="371">
        <f t="shared" si="111"/>
        <v>800820.6107991829</v>
      </c>
      <c r="N54" s="210">
        <v>31</v>
      </c>
      <c r="O54" s="212">
        <v>587723.99010385992</v>
      </c>
      <c r="P54" s="212">
        <v>524158.09806515608</v>
      </c>
      <c r="Q54" s="212">
        <v>481040.39487422106</v>
      </c>
      <c r="R54" s="212">
        <v>444907.93970088474</v>
      </c>
      <c r="S54" s="368">
        <f t="shared" si="112"/>
        <v>2037830.4227441219</v>
      </c>
      <c r="T54" s="373">
        <v>3847.801550020085</v>
      </c>
      <c r="U54" s="212">
        <v>5551.6906507130107</v>
      </c>
      <c r="V54" s="212">
        <v>4263.433133123317</v>
      </c>
      <c r="W54" s="212">
        <v>5901.4166398350271</v>
      </c>
      <c r="X54" s="370">
        <f t="shared" si="113"/>
        <v>19564.34197369144</v>
      </c>
      <c r="Y54" s="371">
        <f t="shared" si="114"/>
        <v>2057394.7647178133</v>
      </c>
      <c r="Z54" s="210">
        <v>31</v>
      </c>
      <c r="AA54" s="212">
        <v>118907.40978402617</v>
      </c>
      <c r="AB54" s="212">
        <v>103099.14154241065</v>
      </c>
      <c r="AC54" s="212">
        <v>93446.942813288086</v>
      </c>
      <c r="AD54" s="212">
        <v>88258.537920267845</v>
      </c>
      <c r="AE54" s="368">
        <f t="shared" si="115"/>
        <v>403712.03205999272</v>
      </c>
      <c r="AF54" s="373">
        <v>800.54670160389401</v>
      </c>
      <c r="AG54" s="212">
        <v>1683.3899413507934</v>
      </c>
      <c r="AH54" s="212">
        <v>589.58276530928902</v>
      </c>
      <c r="AI54" s="212">
        <v>508.89769562307072</v>
      </c>
      <c r="AJ54" s="370">
        <f t="shared" si="116"/>
        <v>3582.4171038870472</v>
      </c>
      <c r="AK54" s="371">
        <f t="shared" si="117"/>
        <v>407294.44916387979</v>
      </c>
      <c r="AL54" s="210">
        <v>31</v>
      </c>
      <c r="AM54" s="212">
        <v>5536450.9282670012</v>
      </c>
      <c r="AN54" s="212">
        <v>5812244.8451916613</v>
      </c>
      <c r="AO54" s="212">
        <v>6145343.122702308</v>
      </c>
      <c r="AP54" s="212">
        <v>6424729.4540946893</v>
      </c>
      <c r="AQ54" s="368">
        <f t="shared" si="118"/>
        <v>23918768.350255661</v>
      </c>
      <c r="AR54" s="373">
        <v>37428.147018082193</v>
      </c>
      <c r="AS54" s="212">
        <v>49584.881721911333</v>
      </c>
      <c r="AT54" s="212">
        <v>43307.775575401422</v>
      </c>
      <c r="AU54" s="212">
        <v>58668.21715720553</v>
      </c>
      <c r="AV54" s="370">
        <f t="shared" si="119"/>
        <v>188989.02147260046</v>
      </c>
      <c r="AW54" s="371">
        <f t="shared" si="120"/>
        <v>24107757.37172826</v>
      </c>
      <c r="AX54" s="210">
        <v>31</v>
      </c>
      <c r="AY54" s="212">
        <v>27767.782645979743</v>
      </c>
      <c r="AZ54" s="212">
        <v>29650.193776092176</v>
      </c>
      <c r="BA54" s="212">
        <v>33743.829501085944</v>
      </c>
      <c r="BB54" s="212">
        <v>29463.168736099695</v>
      </c>
      <c r="BC54" s="368">
        <f t="shared" si="121"/>
        <v>120624.97465925757</v>
      </c>
      <c r="BD54" s="373">
        <v>938.71268705388184</v>
      </c>
      <c r="BE54" s="212">
        <v>2536.424462814502</v>
      </c>
      <c r="BF54" s="212">
        <v>996.49034719658732</v>
      </c>
      <c r="BG54" s="212">
        <v>1286.8653525265206</v>
      </c>
      <c r="BH54" s="370">
        <f t="shared" si="122"/>
        <v>5758.4928495914919</v>
      </c>
      <c r="BI54" s="371">
        <f t="shared" si="123"/>
        <v>126383.46750884906</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29935.401659753963</v>
      </c>
      <c r="BX54" s="212">
        <v>32573.973446050964</v>
      </c>
      <c r="BY54" s="212">
        <v>34599.666131115584</v>
      </c>
      <c r="BZ54" s="212">
        <v>32323.932637518483</v>
      </c>
      <c r="CA54" s="368">
        <f t="shared" si="127"/>
        <v>129432.97387443899</v>
      </c>
      <c r="CB54" s="373">
        <v>2.2787352750557073</v>
      </c>
      <c r="CC54" s="212">
        <v>7.4147289546404647</v>
      </c>
      <c r="CD54" s="212">
        <v>391.42668903508246</v>
      </c>
      <c r="CE54" s="212">
        <v>236.2204085792321</v>
      </c>
      <c r="CF54" s="370">
        <f t="shared" si="128"/>
        <v>637.34056184401072</v>
      </c>
      <c r="CG54" s="371">
        <f t="shared" si="129"/>
        <v>130070.31443628301</v>
      </c>
      <c r="CH54" s="210">
        <v>31</v>
      </c>
      <c r="CI54" s="370">
        <f t="shared" si="130"/>
        <v>6536342.8782676561</v>
      </c>
      <c r="CJ54" s="370">
        <f t="shared" si="130"/>
        <v>6709085.6621716497</v>
      </c>
      <c r="CK54" s="370">
        <f t="shared" si="130"/>
        <v>6983539.2908268832</v>
      </c>
      <c r="CL54" s="370">
        <f t="shared" si="130"/>
        <v>7169471.8816243252</v>
      </c>
      <c r="CM54" s="372">
        <f t="shared" si="133"/>
        <v>27398439.712890513</v>
      </c>
      <c r="CN54" s="370">
        <f t="shared" si="131"/>
        <v>46409.880478006831</v>
      </c>
      <c r="CO54" s="370">
        <f t="shared" si="131"/>
        <v>63366.642079960431</v>
      </c>
      <c r="CP54" s="370">
        <f t="shared" si="131"/>
        <v>51902.358088314904</v>
      </c>
      <c r="CQ54" s="370">
        <f t="shared" si="131"/>
        <v>69602.384817471291</v>
      </c>
      <c r="CR54" s="372">
        <f t="shared" si="134"/>
        <v>231281.26546375346</v>
      </c>
      <c r="CS54" s="370">
        <f t="shared" si="132"/>
        <v>6582752.7587456629</v>
      </c>
      <c r="CT54" s="370">
        <f t="shared" si="132"/>
        <v>6772452.3042516103</v>
      </c>
      <c r="CU54" s="370">
        <f t="shared" si="132"/>
        <v>7035441.6489151977</v>
      </c>
      <c r="CV54" s="370">
        <f t="shared" si="132"/>
        <v>7239074.2664417969</v>
      </c>
      <c r="CW54" s="372">
        <f t="shared" si="135"/>
        <v>27629720.978354268</v>
      </c>
    </row>
    <row r="55" spans="1:101" ht="15.75" customHeight="1">
      <c r="A55" s="79" t="s">
        <v>247</v>
      </c>
      <c r="B55" s="210">
        <v>32</v>
      </c>
      <c r="C55" s="212">
        <v>178437.47420618171</v>
      </c>
      <c r="D55" s="212">
        <v>167476.84909996978</v>
      </c>
      <c r="E55" s="212">
        <v>133936.08387538229</v>
      </c>
      <c r="F55" s="212">
        <v>96251.878694255895</v>
      </c>
      <c r="G55" s="368">
        <f t="shared" si="109"/>
        <v>576102.28587578959</v>
      </c>
      <c r="H55" s="373">
        <v>83854.708292195501</v>
      </c>
      <c r="I55" s="212">
        <v>64785.454904059217</v>
      </c>
      <c r="J55" s="212">
        <v>75610.419650802127</v>
      </c>
      <c r="K55" s="212">
        <v>50916.804888234568</v>
      </c>
      <c r="L55" s="370">
        <f t="shared" si="110"/>
        <v>275167.38773529144</v>
      </c>
      <c r="M55" s="371">
        <f t="shared" si="111"/>
        <v>851269.67361108097</v>
      </c>
      <c r="N55" s="210">
        <v>32</v>
      </c>
      <c r="O55" s="212">
        <v>234451.99124982883</v>
      </c>
      <c r="P55" s="212">
        <v>263579.59649659757</v>
      </c>
      <c r="Q55" s="212">
        <v>226848.91919291331</v>
      </c>
      <c r="R55" s="212">
        <v>204689.62759253202</v>
      </c>
      <c r="S55" s="368">
        <f t="shared" si="112"/>
        <v>929570.13453187165</v>
      </c>
      <c r="T55" s="373">
        <v>81858.995597082947</v>
      </c>
      <c r="U55" s="212">
        <v>90126.477345273932</v>
      </c>
      <c r="V55" s="212">
        <v>96188.596745932839</v>
      </c>
      <c r="W55" s="212">
        <v>90939.975299103171</v>
      </c>
      <c r="X55" s="370">
        <f t="shared" si="113"/>
        <v>359114.0449873929</v>
      </c>
      <c r="Y55" s="371">
        <f t="shared" si="114"/>
        <v>1288684.1795192645</v>
      </c>
      <c r="Z55" s="210">
        <v>32</v>
      </c>
      <c r="AA55" s="212">
        <v>101569.0365749823</v>
      </c>
      <c r="AB55" s="212">
        <v>106774.08617410032</v>
      </c>
      <c r="AC55" s="212">
        <v>120151.7461321458</v>
      </c>
      <c r="AD55" s="212">
        <v>111805.96828615564</v>
      </c>
      <c r="AE55" s="368">
        <f t="shared" si="115"/>
        <v>440300.8371673841</v>
      </c>
      <c r="AF55" s="373">
        <v>48948.350913413487</v>
      </c>
      <c r="AG55" s="212">
        <v>46782.666980289468</v>
      </c>
      <c r="AH55" s="212">
        <v>65989.92176755931</v>
      </c>
      <c r="AI55" s="212">
        <v>50186.006129608832</v>
      </c>
      <c r="AJ55" s="370">
        <f t="shared" si="116"/>
        <v>211906.9457908711</v>
      </c>
      <c r="AK55" s="371">
        <f t="shared" si="117"/>
        <v>652207.78295825515</v>
      </c>
      <c r="AL55" s="210">
        <v>32</v>
      </c>
      <c r="AM55" s="212">
        <v>2816416.6091236635</v>
      </c>
      <c r="AN55" s="212">
        <v>2792354.9611469717</v>
      </c>
      <c r="AO55" s="212">
        <v>2829051.1772671607</v>
      </c>
      <c r="AP55" s="212">
        <v>2848616.3780611358</v>
      </c>
      <c r="AQ55" s="368">
        <f t="shared" si="118"/>
        <v>11286439.125598932</v>
      </c>
      <c r="AR55" s="373">
        <v>847633.87868817011</v>
      </c>
      <c r="AS55" s="212">
        <v>900174.65817960503</v>
      </c>
      <c r="AT55" s="212">
        <v>1005594.0012795274</v>
      </c>
      <c r="AU55" s="212">
        <v>988490.87118153821</v>
      </c>
      <c r="AV55" s="370">
        <f t="shared" si="119"/>
        <v>3741893.4093288407</v>
      </c>
      <c r="AW55" s="371">
        <f t="shared" si="120"/>
        <v>15028332.534927772</v>
      </c>
      <c r="AX55" s="210">
        <v>32</v>
      </c>
      <c r="AY55" s="212">
        <v>79168.621313878873</v>
      </c>
      <c r="AZ55" s="212">
        <v>67137.358355103424</v>
      </c>
      <c r="BA55" s="212">
        <v>60938.004811887971</v>
      </c>
      <c r="BB55" s="212">
        <v>58903.5403054915</v>
      </c>
      <c r="BC55" s="368">
        <f t="shared" si="121"/>
        <v>266147.52478636178</v>
      </c>
      <c r="BD55" s="373">
        <v>13589.065769311261</v>
      </c>
      <c r="BE55" s="212">
        <v>16165.855526460207</v>
      </c>
      <c r="BF55" s="212">
        <v>15416.241510102749</v>
      </c>
      <c r="BG55" s="212">
        <v>20632.140919119574</v>
      </c>
      <c r="BH55" s="370">
        <f t="shared" si="122"/>
        <v>65803.303724993792</v>
      </c>
      <c r="BI55" s="371">
        <f t="shared" si="123"/>
        <v>331950.82851135556</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106804.0446827757</v>
      </c>
      <c r="BX55" s="212">
        <v>72684.832954313577</v>
      </c>
      <c r="BY55" s="212">
        <v>99430.778329957597</v>
      </c>
      <c r="BZ55" s="212">
        <v>80338.051411760593</v>
      </c>
      <c r="CA55" s="368">
        <f t="shared" si="127"/>
        <v>359257.70737880748</v>
      </c>
      <c r="CB55" s="373">
        <v>41585.893211831513</v>
      </c>
      <c r="CC55" s="212">
        <v>53843.037120145687</v>
      </c>
      <c r="CD55" s="212">
        <v>59927.073958082488</v>
      </c>
      <c r="CE55" s="212">
        <v>40938.89045538949</v>
      </c>
      <c r="CF55" s="370">
        <f t="shared" si="128"/>
        <v>196294.89474544916</v>
      </c>
      <c r="CG55" s="371">
        <f t="shared" si="129"/>
        <v>555552.60212425666</v>
      </c>
      <c r="CH55" s="210">
        <v>32</v>
      </c>
      <c r="CI55" s="370">
        <f t="shared" si="130"/>
        <v>3516847.7771513108</v>
      </c>
      <c r="CJ55" s="370">
        <f t="shared" si="130"/>
        <v>3470007.6842270563</v>
      </c>
      <c r="CK55" s="370">
        <f t="shared" si="130"/>
        <v>3470356.709609448</v>
      </c>
      <c r="CL55" s="370">
        <f t="shared" si="130"/>
        <v>3400605.4443513313</v>
      </c>
      <c r="CM55" s="372">
        <f t="shared" si="133"/>
        <v>13857817.615339145</v>
      </c>
      <c r="CN55" s="370">
        <f t="shared" si="131"/>
        <v>1117470.892472005</v>
      </c>
      <c r="CO55" s="370">
        <f t="shared" si="131"/>
        <v>1171878.1500558334</v>
      </c>
      <c r="CP55" s="370">
        <f t="shared" si="131"/>
        <v>1318726.2549120071</v>
      </c>
      <c r="CQ55" s="370">
        <f t="shared" si="131"/>
        <v>1242104.6888729937</v>
      </c>
      <c r="CR55" s="372">
        <f t="shared" si="134"/>
        <v>4850179.9863128392</v>
      </c>
      <c r="CS55" s="370">
        <f t="shared" si="132"/>
        <v>4634318.6696233153</v>
      </c>
      <c r="CT55" s="370">
        <f t="shared" si="132"/>
        <v>4641885.83428289</v>
      </c>
      <c r="CU55" s="370">
        <f t="shared" si="132"/>
        <v>4789082.9645214546</v>
      </c>
      <c r="CV55" s="370">
        <f t="shared" si="132"/>
        <v>4642710.1332243253</v>
      </c>
      <c r="CW55" s="372">
        <f t="shared" si="135"/>
        <v>18707997.601651985</v>
      </c>
    </row>
    <row r="56" spans="1:101" ht="15.75" customHeight="1">
      <c r="A56" s="79" t="s">
        <v>248</v>
      </c>
      <c r="B56" s="210">
        <v>33</v>
      </c>
      <c r="C56" s="212">
        <v>46072.640937777076</v>
      </c>
      <c r="D56" s="212">
        <v>28885.254146361756</v>
      </c>
      <c r="E56" s="212">
        <v>25052.879218376936</v>
      </c>
      <c r="F56" s="212">
        <v>16818.543538504324</v>
      </c>
      <c r="G56" s="368">
        <f t="shared" si="109"/>
        <v>116829.31784102009</v>
      </c>
      <c r="H56" s="373">
        <v>90331.081327892214</v>
      </c>
      <c r="I56" s="212">
        <v>75691.902496217794</v>
      </c>
      <c r="J56" s="212">
        <v>73953.048465635657</v>
      </c>
      <c r="K56" s="212">
        <v>54216.515905927488</v>
      </c>
      <c r="L56" s="370">
        <f t="shared" si="110"/>
        <v>294192.54819567315</v>
      </c>
      <c r="M56" s="371">
        <f t="shared" si="111"/>
        <v>411021.86603669322</v>
      </c>
      <c r="N56" s="210">
        <v>33</v>
      </c>
      <c r="O56" s="212">
        <v>38942.498359916426</v>
      </c>
      <c r="P56" s="212">
        <v>29908.889744583299</v>
      </c>
      <c r="Q56" s="212">
        <v>32081.670130286668</v>
      </c>
      <c r="R56" s="212">
        <v>32623.854005535402</v>
      </c>
      <c r="S56" s="368">
        <f t="shared" si="112"/>
        <v>133556.91224032181</v>
      </c>
      <c r="T56" s="373">
        <v>57873.128082447074</v>
      </c>
      <c r="U56" s="212">
        <v>84554.516475357435</v>
      </c>
      <c r="V56" s="212">
        <v>92333.886250309457</v>
      </c>
      <c r="W56" s="212">
        <v>101204.7826425461</v>
      </c>
      <c r="X56" s="370">
        <f t="shared" si="113"/>
        <v>335966.31345066009</v>
      </c>
      <c r="Y56" s="371">
        <f t="shared" si="114"/>
        <v>469523.2256909819</v>
      </c>
      <c r="Z56" s="210">
        <v>33</v>
      </c>
      <c r="AA56" s="212">
        <v>4289.2158012610898</v>
      </c>
      <c r="AB56" s="212">
        <v>3605.1236650333522</v>
      </c>
      <c r="AC56" s="212">
        <v>3107.8826853640599</v>
      </c>
      <c r="AD56" s="212">
        <v>2796.134318544528</v>
      </c>
      <c r="AE56" s="368">
        <f t="shared" si="115"/>
        <v>13798.356470203029</v>
      </c>
      <c r="AF56" s="373">
        <v>5056.3575347959704</v>
      </c>
      <c r="AG56" s="212">
        <v>7853.0868969170706</v>
      </c>
      <c r="AH56" s="212">
        <v>7893.0729223892113</v>
      </c>
      <c r="AI56" s="212">
        <v>10859.349845778745</v>
      </c>
      <c r="AJ56" s="370">
        <f t="shared" si="116"/>
        <v>31661.867199880995</v>
      </c>
      <c r="AK56" s="371">
        <f t="shared" si="117"/>
        <v>45460.223670084022</v>
      </c>
      <c r="AL56" s="210">
        <v>33</v>
      </c>
      <c r="AM56" s="212">
        <v>675605.02647650242</v>
      </c>
      <c r="AN56" s="212">
        <v>617156.4267635498</v>
      </c>
      <c r="AO56" s="212">
        <v>634038.46976959845</v>
      </c>
      <c r="AP56" s="212">
        <v>625114.26412953867</v>
      </c>
      <c r="AQ56" s="368">
        <f t="shared" si="118"/>
        <v>2551914.1871391893</v>
      </c>
      <c r="AR56" s="373">
        <v>1167681.8090854587</v>
      </c>
      <c r="AS56" s="212">
        <v>1350067.2219585886</v>
      </c>
      <c r="AT56" s="212">
        <v>1564365.2994350095</v>
      </c>
      <c r="AU56" s="212">
        <v>1418531.6441648246</v>
      </c>
      <c r="AV56" s="370">
        <f t="shared" si="119"/>
        <v>5500645.9746438814</v>
      </c>
      <c r="AW56" s="371">
        <f t="shared" si="120"/>
        <v>8052560.1617830712</v>
      </c>
      <c r="AX56" s="210">
        <v>33</v>
      </c>
      <c r="AY56" s="212">
        <v>45253.729152042841</v>
      </c>
      <c r="AZ56" s="212">
        <v>43868.008073732097</v>
      </c>
      <c r="BA56" s="212">
        <v>54087.354516058251</v>
      </c>
      <c r="BB56" s="212">
        <v>62781.26021028027</v>
      </c>
      <c r="BC56" s="368">
        <f t="shared" si="121"/>
        <v>205990.35195211347</v>
      </c>
      <c r="BD56" s="373">
        <v>117292.50582121771</v>
      </c>
      <c r="BE56" s="212">
        <v>113074.22191693384</v>
      </c>
      <c r="BF56" s="212">
        <v>160744.86311782838</v>
      </c>
      <c r="BG56" s="212">
        <v>188328.83009483994</v>
      </c>
      <c r="BH56" s="370">
        <f t="shared" si="122"/>
        <v>579440.42095081985</v>
      </c>
      <c r="BI56" s="371">
        <f t="shared" si="123"/>
        <v>785430.7729029333</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4946.5880568406037</v>
      </c>
      <c r="BX56" s="212">
        <v>5714.0304201606705</v>
      </c>
      <c r="BY56" s="212">
        <v>5186.1984307613084</v>
      </c>
      <c r="BZ56" s="212">
        <v>6760.9544054660955</v>
      </c>
      <c r="CA56" s="368">
        <f t="shared" si="127"/>
        <v>22607.771313228677</v>
      </c>
      <c r="CB56" s="373">
        <v>15321.324003256148</v>
      </c>
      <c r="CC56" s="212">
        <v>28215.934442871698</v>
      </c>
      <c r="CD56" s="212">
        <v>27403.546463065053</v>
      </c>
      <c r="CE56" s="212">
        <v>54355.382869130684</v>
      </c>
      <c r="CF56" s="370">
        <f t="shared" si="128"/>
        <v>125296.18777832358</v>
      </c>
      <c r="CG56" s="371">
        <f t="shared" si="129"/>
        <v>147903.95909155227</v>
      </c>
      <c r="CH56" s="210">
        <v>33</v>
      </c>
      <c r="CI56" s="370">
        <f t="shared" si="130"/>
        <v>815109.69878434052</v>
      </c>
      <c r="CJ56" s="370">
        <f t="shared" si="130"/>
        <v>729137.73281342094</v>
      </c>
      <c r="CK56" s="370">
        <f t="shared" si="130"/>
        <v>753554.45475044567</v>
      </c>
      <c r="CL56" s="370">
        <f t="shared" si="130"/>
        <v>746895.01060786936</v>
      </c>
      <c r="CM56" s="372">
        <f t="shared" si="133"/>
        <v>3044696.8969560764</v>
      </c>
      <c r="CN56" s="370">
        <f t="shared" si="131"/>
        <v>1453556.2058550681</v>
      </c>
      <c r="CO56" s="370">
        <f t="shared" si="131"/>
        <v>1659456.8841868865</v>
      </c>
      <c r="CP56" s="370">
        <f t="shared" si="131"/>
        <v>1926693.7166542371</v>
      </c>
      <c r="CQ56" s="370">
        <f t="shared" si="131"/>
        <v>1827496.5055230476</v>
      </c>
      <c r="CR56" s="372">
        <f t="shared" si="134"/>
        <v>6867203.3122192388</v>
      </c>
      <c r="CS56" s="370">
        <f t="shared" si="132"/>
        <v>2268665.9046394085</v>
      </c>
      <c r="CT56" s="370">
        <f t="shared" si="132"/>
        <v>2388594.6170003074</v>
      </c>
      <c r="CU56" s="370">
        <f t="shared" si="132"/>
        <v>2680248.171404683</v>
      </c>
      <c r="CV56" s="370">
        <f t="shared" si="132"/>
        <v>2574391.5161309168</v>
      </c>
      <c r="CW56" s="372">
        <f t="shared" si="135"/>
        <v>9911900.2091753148</v>
      </c>
    </row>
    <row r="57" spans="1:101" ht="15.75" customHeight="1">
      <c r="A57" s="79" t="s">
        <v>249</v>
      </c>
      <c r="B57" s="210">
        <v>34</v>
      </c>
      <c r="C57" s="212">
        <v>0</v>
      </c>
      <c r="D57" s="212">
        <v>0</v>
      </c>
      <c r="E57" s="212">
        <v>0</v>
      </c>
      <c r="F57" s="212">
        <v>0</v>
      </c>
      <c r="G57" s="368">
        <f t="shared" si="109"/>
        <v>0</v>
      </c>
      <c r="H57" s="373">
        <v>0</v>
      </c>
      <c r="I57" s="212">
        <v>0</v>
      </c>
      <c r="J57" s="212">
        <v>0</v>
      </c>
      <c r="K57" s="212">
        <v>0</v>
      </c>
      <c r="L57" s="370">
        <f t="shared" si="110"/>
        <v>0</v>
      </c>
      <c r="M57" s="371">
        <f t="shared" si="111"/>
        <v>0</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0</v>
      </c>
      <c r="AN57" s="212">
        <v>0</v>
      </c>
      <c r="AO57" s="212">
        <v>0</v>
      </c>
      <c r="AP57" s="212">
        <v>0</v>
      </c>
      <c r="AQ57" s="368">
        <f t="shared" si="118"/>
        <v>0</v>
      </c>
      <c r="AR57" s="373">
        <v>851.60199999924259</v>
      </c>
      <c r="AS57" s="212">
        <v>0</v>
      </c>
      <c r="AT57" s="212">
        <v>0</v>
      </c>
      <c r="AU57" s="212">
        <v>17.608717124202034</v>
      </c>
      <c r="AV57" s="370">
        <f t="shared" si="119"/>
        <v>869.21071712344462</v>
      </c>
      <c r="AW57" s="371">
        <f t="shared" si="120"/>
        <v>869.21071712344462</v>
      </c>
      <c r="AX57" s="210">
        <v>34</v>
      </c>
      <c r="AY57" s="212">
        <v>0</v>
      </c>
      <c r="AZ57" s="212">
        <v>0</v>
      </c>
      <c r="BA57" s="212">
        <v>0</v>
      </c>
      <c r="BB57" s="212">
        <v>0</v>
      </c>
      <c r="BC57" s="368">
        <f t="shared" si="121"/>
        <v>0</v>
      </c>
      <c r="BD57" s="373">
        <v>0</v>
      </c>
      <c r="BE57" s="212">
        <v>0</v>
      </c>
      <c r="BF57" s="212">
        <v>0</v>
      </c>
      <c r="BG57" s="212">
        <v>17.597975800754469</v>
      </c>
      <c r="BH57" s="370">
        <f t="shared" si="122"/>
        <v>17.597975800754469</v>
      </c>
      <c r="BI57" s="371">
        <f t="shared" si="123"/>
        <v>17.597975800754469</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0</v>
      </c>
      <c r="BX57" s="212">
        <v>0</v>
      </c>
      <c r="BY57" s="212">
        <v>0</v>
      </c>
      <c r="BZ57" s="212">
        <v>6191.9404064207274</v>
      </c>
      <c r="CA57" s="368">
        <f t="shared" si="127"/>
        <v>6191.9404064207274</v>
      </c>
      <c r="CB57" s="373">
        <v>0</v>
      </c>
      <c r="CC57" s="212">
        <v>0</v>
      </c>
      <c r="CD57" s="212">
        <v>0</v>
      </c>
      <c r="CE57" s="212">
        <v>0</v>
      </c>
      <c r="CF57" s="370">
        <f t="shared" si="128"/>
        <v>0</v>
      </c>
      <c r="CG57" s="371">
        <f t="shared" si="129"/>
        <v>6191.9404064207274</v>
      </c>
      <c r="CH57" s="210">
        <v>34</v>
      </c>
      <c r="CI57" s="370">
        <f t="shared" si="130"/>
        <v>0</v>
      </c>
      <c r="CJ57" s="370">
        <f t="shared" si="130"/>
        <v>0</v>
      </c>
      <c r="CK57" s="370">
        <f t="shared" si="130"/>
        <v>0</v>
      </c>
      <c r="CL57" s="370">
        <f t="shared" si="130"/>
        <v>6191.9404064207274</v>
      </c>
      <c r="CM57" s="372">
        <f t="shared" si="133"/>
        <v>6191.9404064207274</v>
      </c>
      <c r="CN57" s="370">
        <f t="shared" si="131"/>
        <v>851.60199999924259</v>
      </c>
      <c r="CO57" s="370">
        <f t="shared" si="131"/>
        <v>0</v>
      </c>
      <c r="CP57" s="370">
        <f t="shared" si="131"/>
        <v>0</v>
      </c>
      <c r="CQ57" s="370">
        <f t="shared" si="131"/>
        <v>35.206692924956499</v>
      </c>
      <c r="CR57" s="372">
        <f t="shared" si="134"/>
        <v>886.80869292419914</v>
      </c>
      <c r="CS57" s="370">
        <f t="shared" si="132"/>
        <v>851.60199999924259</v>
      </c>
      <c r="CT57" s="370">
        <f t="shared" si="132"/>
        <v>0</v>
      </c>
      <c r="CU57" s="370">
        <f t="shared" si="132"/>
        <v>0</v>
      </c>
      <c r="CV57" s="370">
        <f t="shared" si="132"/>
        <v>6227.1470993456842</v>
      </c>
      <c r="CW57" s="372">
        <f t="shared" si="135"/>
        <v>7078.7490993449264</v>
      </c>
    </row>
    <row r="58" spans="1:101" ht="15.75" customHeight="1">
      <c r="A58" s="79" t="s">
        <v>524</v>
      </c>
      <c r="B58" s="210">
        <v>35</v>
      </c>
      <c r="C58" s="212">
        <v>19934.192986414968</v>
      </c>
      <c r="D58" s="212">
        <v>13627.955485722565</v>
      </c>
      <c r="E58" s="212">
        <v>10190.721081829597</v>
      </c>
      <c r="F58" s="212">
        <v>8473.5296658154621</v>
      </c>
      <c r="G58" s="368">
        <f t="shared" si="109"/>
        <v>52226.399219782594</v>
      </c>
      <c r="H58" s="373">
        <v>98762.478402870867</v>
      </c>
      <c r="I58" s="212">
        <v>67616.794514277382</v>
      </c>
      <c r="J58" s="212">
        <v>50562.528918170385</v>
      </c>
      <c r="K58" s="212">
        <v>42042.470334184509</v>
      </c>
      <c r="L58" s="370">
        <f t="shared" si="110"/>
        <v>258984.27216950312</v>
      </c>
      <c r="M58" s="371">
        <f t="shared" si="111"/>
        <v>311210.67138928571</v>
      </c>
      <c r="N58" s="210">
        <v>35</v>
      </c>
      <c r="O58" s="212">
        <v>28492.528658490988</v>
      </c>
      <c r="P58" s="212">
        <v>26600.610596659393</v>
      </c>
      <c r="Q58" s="212">
        <v>24915.567233226076</v>
      </c>
      <c r="R58" s="212">
        <v>23558.680309297055</v>
      </c>
      <c r="S58" s="368">
        <f t="shared" si="112"/>
        <v>103567.38679767351</v>
      </c>
      <c r="T58" s="373">
        <v>141369.22134150905</v>
      </c>
      <c r="U58" s="212">
        <v>131838.79853656917</v>
      </c>
      <c r="V58" s="212">
        <v>123621.68276677362</v>
      </c>
      <c r="W58" s="212">
        <v>116889.3196907026</v>
      </c>
      <c r="X58" s="370">
        <f t="shared" si="113"/>
        <v>513719.02233555447</v>
      </c>
      <c r="Y58" s="371">
        <f t="shared" si="114"/>
        <v>617286.40913322801</v>
      </c>
      <c r="Z58" s="210">
        <v>35</v>
      </c>
      <c r="AA58" s="212">
        <v>8952.8453483728263</v>
      </c>
      <c r="AB58" s="212">
        <v>8249.3457953909965</v>
      </c>
      <c r="AC58" s="212">
        <v>8114.8829110884444</v>
      </c>
      <c r="AD58" s="212">
        <v>6698.8035939423135</v>
      </c>
      <c r="AE58" s="368">
        <f t="shared" si="115"/>
        <v>32015.87764879458</v>
      </c>
      <c r="AF58" s="373">
        <v>44420.654651627177</v>
      </c>
      <c r="AG58" s="212">
        <v>40930.154204609018</v>
      </c>
      <c r="AH58" s="212">
        <v>37401.577840697413</v>
      </c>
      <c r="AI58" s="212">
        <v>33236.946406057701</v>
      </c>
      <c r="AJ58" s="370">
        <f t="shared" si="116"/>
        <v>155989.33310299131</v>
      </c>
      <c r="AK58" s="371">
        <f t="shared" si="117"/>
        <v>188005.2107517859</v>
      </c>
      <c r="AL58" s="210">
        <v>35</v>
      </c>
      <c r="AM58" s="212">
        <v>412521.42770009732</v>
      </c>
      <c r="AN58" s="212">
        <v>420289.44571936189</v>
      </c>
      <c r="AO58" s="212">
        <v>427421.87401476176</v>
      </c>
      <c r="AP58" s="212">
        <v>430329.48281301005</v>
      </c>
      <c r="AQ58" s="368">
        <f t="shared" si="118"/>
        <v>1690562.230247231</v>
      </c>
      <c r="AR58" s="373">
        <v>2046776.3222998974</v>
      </c>
      <c r="AS58" s="212">
        <v>2085174.7401287735</v>
      </c>
      <c r="AT58" s="212">
        <v>2115943.201955467</v>
      </c>
      <c r="AU58" s="212">
        <v>2129713.3677032385</v>
      </c>
      <c r="AV58" s="370">
        <f t="shared" si="119"/>
        <v>8377607.632087376</v>
      </c>
      <c r="AW58" s="371">
        <f t="shared" si="120"/>
        <v>10068169.862334607</v>
      </c>
      <c r="AX58" s="210">
        <v>35</v>
      </c>
      <c r="AY58" s="212">
        <v>1646.8666216441568</v>
      </c>
      <c r="AZ58" s="212">
        <v>1834.2316671092733</v>
      </c>
      <c r="BA58" s="212">
        <v>1993.7519520128783</v>
      </c>
      <c r="BB58" s="212">
        <v>1918.1014278367211</v>
      </c>
      <c r="BC58" s="368">
        <f t="shared" si="121"/>
        <v>7392.9516686030292</v>
      </c>
      <c r="BD58" s="373">
        <v>8171.1333783558439</v>
      </c>
      <c r="BE58" s="212">
        <v>9100.768332890726</v>
      </c>
      <c r="BF58" s="212">
        <v>9892.2480479871174</v>
      </c>
      <c r="BG58" s="212">
        <v>9516.8985721632762</v>
      </c>
      <c r="BH58" s="370">
        <f t="shared" si="122"/>
        <v>36681.048331396967</v>
      </c>
      <c r="BI58" s="371">
        <f t="shared" si="123"/>
        <v>44074</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6.0386227723762076</v>
      </c>
      <c r="BX58" s="212">
        <v>7.8837575083800484</v>
      </c>
      <c r="BY58" s="212">
        <v>36.734955198621932</v>
      </c>
      <c r="BZ58" s="212">
        <v>19.12230544585799</v>
      </c>
      <c r="CA58" s="368">
        <f t="shared" si="127"/>
        <v>69.77964092523618</v>
      </c>
      <c r="CB58" s="373">
        <v>29.961377227623792</v>
      </c>
      <c r="CC58" s="212">
        <v>39.11624249161995</v>
      </c>
      <c r="CD58" s="212">
        <v>182.26504480137808</v>
      </c>
      <c r="CE58" s="212">
        <v>94.87769455414201</v>
      </c>
      <c r="CF58" s="370">
        <f t="shared" si="128"/>
        <v>346.22035907476385</v>
      </c>
      <c r="CG58" s="371">
        <f t="shared" si="129"/>
        <v>416</v>
      </c>
      <c r="CH58" s="210">
        <v>35</v>
      </c>
      <c r="CI58" s="370">
        <f t="shared" si="130"/>
        <v>471553.89993779268</v>
      </c>
      <c r="CJ58" s="370">
        <f t="shared" si="130"/>
        <v>470609.47302175249</v>
      </c>
      <c r="CK58" s="370">
        <f t="shared" si="130"/>
        <v>472673.53214811737</v>
      </c>
      <c r="CL58" s="370">
        <f t="shared" si="130"/>
        <v>470997.72011534742</v>
      </c>
      <c r="CM58" s="372">
        <f t="shared" si="133"/>
        <v>1885834.6252230098</v>
      </c>
      <c r="CN58" s="370">
        <f t="shared" si="131"/>
        <v>2339529.7714514881</v>
      </c>
      <c r="CO58" s="370">
        <f t="shared" si="131"/>
        <v>2334700.3719596113</v>
      </c>
      <c r="CP58" s="370">
        <f t="shared" si="131"/>
        <v>2337603.504573897</v>
      </c>
      <c r="CQ58" s="370">
        <f t="shared" si="131"/>
        <v>2331493.8804009007</v>
      </c>
      <c r="CR58" s="372">
        <f t="shared" si="134"/>
        <v>9343327.5283858962</v>
      </c>
      <c r="CS58" s="370">
        <f t="shared" si="132"/>
        <v>2811083.6713892808</v>
      </c>
      <c r="CT58" s="370">
        <f t="shared" si="132"/>
        <v>2805309.844981364</v>
      </c>
      <c r="CU58" s="370">
        <f t="shared" si="132"/>
        <v>2810277.0367220142</v>
      </c>
      <c r="CV58" s="370">
        <f t="shared" si="132"/>
        <v>2802491.600516248</v>
      </c>
      <c r="CW58" s="372">
        <f t="shared" si="135"/>
        <v>11229162.153608907</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29324.281174780965</v>
      </c>
      <c r="D60" s="212">
        <v>21135.131283982766</v>
      </c>
      <c r="E60" s="212">
        <v>13739.063456782274</v>
      </c>
      <c r="F60" s="212">
        <v>13092.972612354735</v>
      </c>
      <c r="G60" s="368">
        <f t="shared" si="109"/>
        <v>77291.448527900735</v>
      </c>
      <c r="H60" s="373">
        <v>12679.02414153604</v>
      </c>
      <c r="I60" s="212">
        <v>-4653.2504872779646</v>
      </c>
      <c r="J60" s="212">
        <v>2118.4946933515384</v>
      </c>
      <c r="K60" s="212">
        <v>-3123.03416494876</v>
      </c>
      <c r="L60" s="370">
        <f t="shared" si="110"/>
        <v>7021.2341826608535</v>
      </c>
      <c r="M60" s="371">
        <f t="shared" si="111"/>
        <v>84312.682710561581</v>
      </c>
      <c r="N60" s="898">
        <v>37</v>
      </c>
      <c r="O60" s="212">
        <v>20067.810448680269</v>
      </c>
      <c r="P60" s="212">
        <v>30443.41323709787</v>
      </c>
      <c r="Q60" s="212">
        <v>21263.535482638668</v>
      </c>
      <c r="R60" s="212">
        <v>20629.569866049522</v>
      </c>
      <c r="S60" s="368">
        <f t="shared" si="112"/>
        <v>92404.32903446634</v>
      </c>
      <c r="T60" s="373">
        <v>-2064.1396372671497</v>
      </c>
      <c r="U60" s="212">
        <v>14870.281344479436</v>
      </c>
      <c r="V60" s="212">
        <v>-1116.6630194083245</v>
      </c>
      <c r="W60" s="212">
        <v>-1383.9862685072603</v>
      </c>
      <c r="X60" s="370">
        <f t="shared" si="113"/>
        <v>10305.492419296701</v>
      </c>
      <c r="Y60" s="371">
        <f t="shared" si="114"/>
        <v>102709.82145376304</v>
      </c>
      <c r="Z60" s="898">
        <v>37</v>
      </c>
      <c r="AA60" s="212">
        <v>1930.5762453521847</v>
      </c>
      <c r="AB60" s="212">
        <v>1675.3091599853738</v>
      </c>
      <c r="AC60" s="212">
        <v>3114.6029636902203</v>
      </c>
      <c r="AD60" s="212">
        <v>3078.8081216861651</v>
      </c>
      <c r="AE60" s="368">
        <f t="shared" si="115"/>
        <v>9799.2964907139431</v>
      </c>
      <c r="AF60" s="373">
        <v>4700.5725832495682</v>
      </c>
      <c r="AG60" s="212">
        <v>1686.8030196736568</v>
      </c>
      <c r="AH60" s="212">
        <v>12768.280349197572</v>
      </c>
      <c r="AI60" s="212">
        <v>-20.2920671271022</v>
      </c>
      <c r="AJ60" s="370">
        <f t="shared" si="116"/>
        <v>19135.363884993694</v>
      </c>
      <c r="AK60" s="371">
        <f t="shared" si="117"/>
        <v>28934.660375707637</v>
      </c>
      <c r="AL60" s="898">
        <v>37</v>
      </c>
      <c r="AM60" s="212">
        <v>154903.18593458776</v>
      </c>
      <c r="AN60" s="212">
        <v>150709.00486131929</v>
      </c>
      <c r="AO60" s="212">
        <v>175213.60263151742</v>
      </c>
      <c r="AP60" s="212">
        <v>142584.60601111106</v>
      </c>
      <c r="AQ60" s="368">
        <f t="shared" si="118"/>
        <v>623410.39943853556</v>
      </c>
      <c r="AR60" s="373">
        <v>94086.579158738663</v>
      </c>
      <c r="AS60" s="212">
        <v>55390.694168291375</v>
      </c>
      <c r="AT60" s="212">
        <v>84104.324281091947</v>
      </c>
      <c r="AU60" s="212">
        <v>59021.058518192454</v>
      </c>
      <c r="AV60" s="370">
        <f t="shared" si="119"/>
        <v>292602.65612631442</v>
      </c>
      <c r="AW60" s="371">
        <f t="shared" si="120"/>
        <v>916013.05556484999</v>
      </c>
      <c r="AX60" s="898">
        <v>37</v>
      </c>
      <c r="AY60" s="212">
        <v>704.24416491599914</v>
      </c>
      <c r="AZ60" s="212">
        <v>507.34829346688002</v>
      </c>
      <c r="BA60" s="212">
        <v>325.85801363078917</v>
      </c>
      <c r="BB60" s="212">
        <v>-1609.0326904081417</v>
      </c>
      <c r="BC60" s="368">
        <f t="shared" si="121"/>
        <v>-71.58221839447333</v>
      </c>
      <c r="BD60" s="373">
        <v>5448.5439108626415</v>
      </c>
      <c r="BE60" s="212">
        <v>4712.3994661258193</v>
      </c>
      <c r="BF60" s="212">
        <v>4587.0483373475709</v>
      </c>
      <c r="BG60" s="212">
        <v>5644.4166567672819</v>
      </c>
      <c r="BH60" s="370">
        <f t="shared" si="122"/>
        <v>20392.408371103313</v>
      </c>
      <c r="BI60" s="371">
        <f t="shared" si="123"/>
        <v>20320.82615270884</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-6303.6937438436062</v>
      </c>
      <c r="BX60" s="212">
        <v>-4369.166090225579</v>
      </c>
      <c r="BY60" s="212">
        <v>-5742.5726271884996</v>
      </c>
      <c r="BZ60" s="212">
        <v>-5971.5279800836852</v>
      </c>
      <c r="CA60" s="368">
        <f t="shared" si="127"/>
        <v>-22386.960441341369</v>
      </c>
      <c r="CB60" s="373">
        <v>-1343.2971673782181</v>
      </c>
      <c r="CC60" s="212">
        <v>-1455.0048537169139</v>
      </c>
      <c r="CD60" s="212">
        <v>-685.3969959412907</v>
      </c>
      <c r="CE60" s="212">
        <v>-764.9994255433071</v>
      </c>
      <c r="CF60" s="370">
        <f t="shared" si="128"/>
        <v>-4248.6984425797291</v>
      </c>
      <c r="CG60" s="371">
        <f t="shared" si="129"/>
        <v>-26635.658883921096</v>
      </c>
      <c r="CH60" s="898">
        <v>37</v>
      </c>
      <c r="CI60" s="370">
        <f t="shared" si="130"/>
        <v>200626.40422447355</v>
      </c>
      <c r="CJ60" s="370">
        <f t="shared" si="130"/>
        <v>200101.04074562661</v>
      </c>
      <c r="CK60" s="370">
        <f t="shared" si="130"/>
        <v>207914.08992107087</v>
      </c>
      <c r="CL60" s="370">
        <f t="shared" si="130"/>
        <v>171805.39594070966</v>
      </c>
      <c r="CM60" s="372">
        <f t="shared" si="133"/>
        <v>780446.93083188066</v>
      </c>
      <c r="CN60" s="370">
        <f t="shared" si="131"/>
        <v>113507.28298974155</v>
      </c>
      <c r="CO60" s="370">
        <f t="shared" si="131"/>
        <v>70551.9226575754</v>
      </c>
      <c r="CP60" s="370">
        <f t="shared" si="131"/>
        <v>101776.08764563901</v>
      </c>
      <c r="CQ60" s="370">
        <f t="shared" si="131"/>
        <v>59373.163248833305</v>
      </c>
      <c r="CR60" s="372">
        <f t="shared" si="134"/>
        <v>345208.45654178929</v>
      </c>
      <c r="CS60" s="370">
        <f t="shared" si="132"/>
        <v>314133.68721421511</v>
      </c>
      <c r="CT60" s="370">
        <f t="shared" si="132"/>
        <v>270652.96340320201</v>
      </c>
      <c r="CU60" s="370">
        <f t="shared" si="132"/>
        <v>309690.17756670987</v>
      </c>
      <c r="CV60" s="370">
        <f t="shared" si="132"/>
        <v>231178.55918954295</v>
      </c>
      <c r="CW60" s="372">
        <f t="shared" si="135"/>
        <v>1125655.38737367</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-4861.7009504171083</v>
      </c>
      <c r="D62" s="212">
        <v>-4106.7291523168751</v>
      </c>
      <c r="E62" s="212">
        <v>-3756.6189422594825</v>
      </c>
      <c r="F62" s="212">
        <v>-3370.2729782337756</v>
      </c>
      <c r="G62" s="368">
        <f t="shared" si="109"/>
        <v>-16095.322023227242</v>
      </c>
      <c r="H62" s="373">
        <v>-30102.989050320186</v>
      </c>
      <c r="I62" s="212">
        <v>-24145.983371988536</v>
      </c>
      <c r="J62" s="212">
        <v>-21098.21189993334</v>
      </c>
      <c r="K62" s="212">
        <v>-18117.143377025957</v>
      </c>
      <c r="L62" s="370">
        <f t="shared" si="110"/>
        <v>-93464.327699268033</v>
      </c>
      <c r="M62" s="371">
        <f t="shared" si="111"/>
        <v>-109559.64972249528</v>
      </c>
      <c r="N62" s="898">
        <v>39</v>
      </c>
      <c r="O62" s="212">
        <v>-12714.256622896281</v>
      </c>
      <c r="P62" s="212">
        <v>-11883.996824976266</v>
      </c>
      <c r="Q62" s="212">
        <v>-11165.542081043614</v>
      </c>
      <c r="R62" s="212">
        <v>-10469.212210400952</v>
      </c>
      <c r="S62" s="368">
        <f t="shared" si="112"/>
        <v>-46233.007739317116</v>
      </c>
      <c r="T62" s="373">
        <v>-32992.565538035364</v>
      </c>
      <c r="U62" s="212">
        <v>-30879.705746365715</v>
      </c>
      <c r="V62" s="212">
        <v>-27911.719634754943</v>
      </c>
      <c r="W62" s="212">
        <v>-25180.023880883229</v>
      </c>
      <c r="X62" s="370">
        <f t="shared" si="113"/>
        <v>-116964.01480003927</v>
      </c>
      <c r="Y62" s="371">
        <f t="shared" si="114"/>
        <v>-163197.02253935637</v>
      </c>
      <c r="Z62" s="898">
        <v>39</v>
      </c>
      <c r="AA62" s="212">
        <v>-3693.9877190174302</v>
      </c>
      <c r="AB62" s="212">
        <v>-3416.2130116146468</v>
      </c>
      <c r="AC62" s="212">
        <v>-3270.0615397262754</v>
      </c>
      <c r="AD62" s="212">
        <v>-3089.050385033825</v>
      </c>
      <c r="AE62" s="368">
        <f t="shared" si="115"/>
        <v>-13469.312655392177</v>
      </c>
      <c r="AF62" s="373">
        <v>-7394.0898397034734</v>
      </c>
      <c r="AG62" s="212">
        <v>-6770.8196829949075</v>
      </c>
      <c r="AH62" s="212">
        <v>-6310.2608771376918</v>
      </c>
      <c r="AI62" s="212">
        <v>-5674.3745754942638</v>
      </c>
      <c r="AJ62" s="370">
        <f t="shared" si="116"/>
        <v>-26149.544975330336</v>
      </c>
      <c r="AK62" s="371">
        <f t="shared" si="117"/>
        <v>-39618.857630722516</v>
      </c>
      <c r="AL62" s="898">
        <v>39</v>
      </c>
      <c r="AM62" s="212">
        <v>-175380.12466195278</v>
      </c>
      <c r="AN62" s="212">
        <v>-176444.0752281319</v>
      </c>
      <c r="AO62" s="212">
        <v>-178924.00302230727</v>
      </c>
      <c r="AP62" s="212">
        <v>-181548.9813912684</v>
      </c>
      <c r="AQ62" s="368">
        <f t="shared" si="118"/>
        <v>-712297.18430366041</v>
      </c>
      <c r="AR62" s="373">
        <v>-219389.95183148433</v>
      </c>
      <c r="AS62" s="212">
        <v>-215296.34439439644</v>
      </c>
      <c r="AT62" s="212">
        <v>-215317.53319350196</v>
      </c>
      <c r="AU62" s="212">
        <v>-215062.39914973782</v>
      </c>
      <c r="AV62" s="370">
        <f t="shared" si="119"/>
        <v>-865066.22856912052</v>
      </c>
      <c r="AW62" s="371">
        <f t="shared" si="120"/>
        <v>-1577363.412872781</v>
      </c>
      <c r="AX62" s="898">
        <v>39</v>
      </c>
      <c r="AY62" s="212">
        <v>-4505.1335901936436</v>
      </c>
      <c r="AZ62" s="212">
        <v>-4781.5853028889396</v>
      </c>
      <c r="BA62" s="212">
        <v>-4900.0646083297825</v>
      </c>
      <c r="BB62" s="212">
        <v>-4859.5981787022738</v>
      </c>
      <c r="BC62" s="368">
        <f t="shared" si="121"/>
        <v>-19046.381680114639</v>
      </c>
      <c r="BD62" s="373">
        <v>-3190.4355724797374</v>
      </c>
      <c r="BE62" s="212">
        <v>-3286.6411307448179</v>
      </c>
      <c r="BF62" s="212">
        <v>-3336.0506931922159</v>
      </c>
      <c r="BG62" s="212">
        <v>-3106.7104089350159</v>
      </c>
      <c r="BH62" s="370">
        <f t="shared" si="122"/>
        <v>-12919.837805351786</v>
      </c>
      <c r="BI62" s="371">
        <f t="shared" si="123"/>
        <v>-31966.219485466427</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-6467.0004685108515</v>
      </c>
      <c r="BX62" s="212">
        <v>-6320.9560031781275</v>
      </c>
      <c r="BY62" s="212">
        <v>-6592.0243471179474</v>
      </c>
      <c r="BZ62" s="212">
        <v>-6675.1186785399577</v>
      </c>
      <c r="CA62" s="368">
        <f t="shared" si="127"/>
        <v>-26055.099497346888</v>
      </c>
      <c r="CB62" s="373">
        <v>-5305.9401964535045</v>
      </c>
      <c r="CC62" s="212">
        <v>-5276.8911505529022</v>
      </c>
      <c r="CD62" s="212">
        <v>-5879.37825879703</v>
      </c>
      <c r="CE62" s="212">
        <v>-5503.0649766817605</v>
      </c>
      <c r="CF62" s="370">
        <f t="shared" si="128"/>
        <v>-21965.274582485195</v>
      </c>
      <c r="CG62" s="371">
        <f t="shared" si="129"/>
        <v>-48020.37407983208</v>
      </c>
      <c r="CH62" s="898">
        <v>39</v>
      </c>
      <c r="CI62" s="370">
        <f t="shared" si="130"/>
        <v>-207622.20401298808</v>
      </c>
      <c r="CJ62" s="370">
        <f t="shared" si="130"/>
        <v>-206953.55552310674</v>
      </c>
      <c r="CK62" s="370">
        <f t="shared" si="130"/>
        <v>-208608.31454078437</v>
      </c>
      <c r="CL62" s="370">
        <f t="shared" si="130"/>
        <v>-210012.23382217917</v>
      </c>
      <c r="CM62" s="372">
        <f t="shared" si="133"/>
        <v>-833196.30789905833</v>
      </c>
      <c r="CN62" s="370">
        <f t="shared" si="131"/>
        <v>-298375.97202847654</v>
      </c>
      <c r="CO62" s="370">
        <f t="shared" si="131"/>
        <v>-285656.38547704334</v>
      </c>
      <c r="CP62" s="370">
        <f t="shared" si="131"/>
        <v>-279853.1545573172</v>
      </c>
      <c r="CQ62" s="370">
        <f t="shared" si="131"/>
        <v>-272643.71636875806</v>
      </c>
      <c r="CR62" s="372">
        <f t="shared" si="134"/>
        <v>-1136529.2284315953</v>
      </c>
      <c r="CS62" s="370">
        <f t="shared" si="132"/>
        <v>-505998.17604146461</v>
      </c>
      <c r="CT62" s="370">
        <f t="shared" si="132"/>
        <v>-492609.94100015005</v>
      </c>
      <c r="CU62" s="370">
        <f t="shared" si="132"/>
        <v>-488461.4690981016</v>
      </c>
      <c r="CV62" s="370">
        <f t="shared" si="132"/>
        <v>-482655.95019093726</v>
      </c>
      <c r="CW62" s="372">
        <f t="shared" si="135"/>
        <v>-1969725.5363306534</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2954975.8330511656</v>
      </c>
      <c r="D65" s="198">
        <f t="shared" ref="D65:M65" si="136">SUM(D34:D63)-D43-D45</f>
        <v>2385365.6044014771</v>
      </c>
      <c r="E65" s="198">
        <f t="shared" si="136"/>
        <v>1485065.4409656171</v>
      </c>
      <c r="F65" s="198">
        <f t="shared" si="136"/>
        <v>1189323.497015784</v>
      </c>
      <c r="G65" s="203">
        <f t="shared" si="136"/>
        <v>8014730.3754340447</v>
      </c>
      <c r="H65" s="200">
        <f t="shared" si="136"/>
        <v>8865891.4528288096</v>
      </c>
      <c r="I65" s="200">
        <f t="shared" si="136"/>
        <v>8097361.6236331016</v>
      </c>
      <c r="J65" s="200">
        <f t="shared" si="136"/>
        <v>6909733.3837186629</v>
      </c>
      <c r="K65" s="200">
        <f t="shared" si="136"/>
        <v>6182590.1092491383</v>
      </c>
      <c r="L65" s="201">
        <f t="shared" si="136"/>
        <v>30055576.569429711</v>
      </c>
      <c r="M65" s="200">
        <f t="shared" si="136"/>
        <v>38070306.944863752</v>
      </c>
      <c r="N65" s="898">
        <v>41</v>
      </c>
      <c r="O65" s="198">
        <f>SUM(O34:O63)-O43-O45</f>
        <v>4114862.734986607</v>
      </c>
      <c r="P65" s="198">
        <f t="shared" ref="P65:Y65" si="137">SUM(P34:P63)-P43-P45</f>
        <v>2750074.1281489404</v>
      </c>
      <c r="Q65" s="198">
        <f t="shared" si="137"/>
        <v>2433657.4141379101</v>
      </c>
      <c r="R65" s="198">
        <f t="shared" si="137"/>
        <v>2224866.9258380751</v>
      </c>
      <c r="S65" s="203">
        <f t="shared" si="137"/>
        <v>11523461.203111531</v>
      </c>
      <c r="T65" s="200">
        <f t="shared" si="137"/>
        <v>9213139.0492159426</v>
      </c>
      <c r="U65" s="200">
        <f t="shared" si="137"/>
        <v>9530096.6071374062</v>
      </c>
      <c r="V65" s="200">
        <f t="shared" si="137"/>
        <v>9139685.9119809233</v>
      </c>
      <c r="W65" s="200">
        <f t="shared" si="137"/>
        <v>8383726.0428714799</v>
      </c>
      <c r="X65" s="201">
        <f t="shared" si="137"/>
        <v>36266647.611205749</v>
      </c>
      <c r="Y65" s="200">
        <f t="shared" si="137"/>
        <v>47790108.814317286</v>
      </c>
      <c r="Z65" s="898">
        <v>41</v>
      </c>
      <c r="AA65" s="198">
        <f>SUM(AA34:AA63)-AA43-AA45</f>
        <v>950435.65808143071</v>
      </c>
      <c r="AB65" s="198">
        <f t="shared" ref="AB65:AK65" si="138">SUM(AB34:AB63)-AB43-AB45</f>
        <v>939997.77331689524</v>
      </c>
      <c r="AC65" s="198">
        <f t="shared" si="138"/>
        <v>1583810.148827059</v>
      </c>
      <c r="AD65" s="198">
        <f t="shared" si="138"/>
        <v>949142.92717465758</v>
      </c>
      <c r="AE65" s="203">
        <f t="shared" si="138"/>
        <v>4423386.5074000424</v>
      </c>
      <c r="AF65" s="200">
        <f t="shared" si="138"/>
        <v>2117543.6536379671</v>
      </c>
      <c r="AG65" s="200">
        <f t="shared" si="138"/>
        <v>2187127.0515773227</v>
      </c>
      <c r="AH65" s="200">
        <f t="shared" si="138"/>
        <v>2750362.2380245137</v>
      </c>
      <c r="AI65" s="200">
        <f t="shared" si="138"/>
        <v>2005308.9322670235</v>
      </c>
      <c r="AJ65" s="201">
        <f t="shared" si="138"/>
        <v>9060341.8755068276</v>
      </c>
      <c r="AK65" s="200">
        <f t="shared" si="138"/>
        <v>13483728.382906871</v>
      </c>
      <c r="AL65" s="898">
        <v>41</v>
      </c>
      <c r="AM65" s="198">
        <f>SUM(AM34:AM63)-AM43-AM45</f>
        <v>46512772.34396337</v>
      </c>
      <c r="AN65" s="198">
        <f t="shared" ref="AN65:AW65" si="139">SUM(AN34:AN63)-AN43-AN45</f>
        <v>45737536.509793848</v>
      </c>
      <c r="AO65" s="198">
        <f t="shared" si="139"/>
        <v>45485186.822886646</v>
      </c>
      <c r="AP65" s="198">
        <f t="shared" si="139"/>
        <v>45616422.259842157</v>
      </c>
      <c r="AQ65" s="203">
        <f t="shared" si="139"/>
        <v>183351917.93648604</v>
      </c>
      <c r="AR65" s="200">
        <f t="shared" si="139"/>
        <v>73151897.260715649</v>
      </c>
      <c r="AS65" s="200">
        <f t="shared" si="139"/>
        <v>76241968.297742918</v>
      </c>
      <c r="AT65" s="200">
        <f t="shared" si="139"/>
        <v>77292176.974687532</v>
      </c>
      <c r="AU65" s="200">
        <f t="shared" si="139"/>
        <v>77407301.983937919</v>
      </c>
      <c r="AV65" s="201">
        <f t="shared" si="139"/>
        <v>304093344.51708394</v>
      </c>
      <c r="AW65" s="200">
        <f t="shared" si="139"/>
        <v>487445262.45357013</v>
      </c>
      <c r="AX65" s="898">
        <v>41</v>
      </c>
      <c r="AY65" s="198">
        <f>SUM(AY34:AY63)-AY43-AY45</f>
        <v>1549286.1426270877</v>
      </c>
      <c r="AZ65" s="198">
        <f t="shared" ref="AZ65:BI65" si="140">SUM(AZ34:AZ63)-AZ43-AZ45</f>
        <v>1717439.6220337579</v>
      </c>
      <c r="BA65" s="198">
        <f t="shared" si="140"/>
        <v>1761934.1367844937</v>
      </c>
      <c r="BB65" s="198">
        <f t="shared" si="140"/>
        <v>1758595.9935888762</v>
      </c>
      <c r="BC65" s="203">
        <f t="shared" si="140"/>
        <v>6787255.8950342163</v>
      </c>
      <c r="BD65" s="200">
        <f t="shared" si="140"/>
        <v>613459.19686532149</v>
      </c>
      <c r="BE65" s="200">
        <f t="shared" si="140"/>
        <v>846605.16174019536</v>
      </c>
      <c r="BF65" s="200">
        <f t="shared" si="140"/>
        <v>732864.16385406815</v>
      </c>
      <c r="BG65" s="200">
        <f t="shared" si="140"/>
        <v>1471422.8063381494</v>
      </c>
      <c r="BH65" s="201">
        <f t="shared" si="140"/>
        <v>3664351.3287977357</v>
      </c>
      <c r="BI65" s="200">
        <f t="shared" si="140"/>
        <v>10451607.223831948</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2135817.6863670046</v>
      </c>
      <c r="BX65" s="198">
        <f t="shared" ref="BX65:CV65" si="142">SUM(BX34:BX63)-BX43-BX45</f>
        <v>1899228.8316995224</v>
      </c>
      <c r="BY65" s="198">
        <f t="shared" si="142"/>
        <v>1969361.1933388992</v>
      </c>
      <c r="BZ65" s="198">
        <f t="shared" si="142"/>
        <v>2054545.0669212681</v>
      </c>
      <c r="CA65" s="203">
        <f t="shared" si="142"/>
        <v>8058952.7783266939</v>
      </c>
      <c r="CB65" s="200">
        <f t="shared" si="142"/>
        <v>1339866.6993140676</v>
      </c>
      <c r="CC65" s="200">
        <f t="shared" si="142"/>
        <v>1610429.8737516142</v>
      </c>
      <c r="CD65" s="200">
        <f t="shared" si="142"/>
        <v>1987614.971523422</v>
      </c>
      <c r="CE65" s="200">
        <f t="shared" si="142"/>
        <v>1653213.2972799467</v>
      </c>
      <c r="CF65" s="201">
        <f t="shared" si="142"/>
        <v>6591124.8418690497</v>
      </c>
      <c r="CG65" s="200">
        <f t="shared" si="142"/>
        <v>14650077.620195745</v>
      </c>
      <c r="CH65" s="898">
        <v>41</v>
      </c>
      <c r="CI65" s="201">
        <f t="shared" ref="CI65:CL65" si="143">SUM(CI34:CI63)-CI43-CI45</f>
        <v>58218150.399076663</v>
      </c>
      <c r="CJ65" s="201">
        <f t="shared" si="143"/>
        <v>55429642.469394438</v>
      </c>
      <c r="CK65" s="201">
        <f t="shared" si="143"/>
        <v>54719015.156940624</v>
      </c>
      <c r="CL65" s="201">
        <f t="shared" si="143"/>
        <v>53792896.670380801</v>
      </c>
      <c r="CM65" s="198">
        <f>SUM(CI65:CL65)</f>
        <v>222159704.69579253</v>
      </c>
      <c r="CN65" s="201">
        <f t="shared" ref="CN65:CQ65" si="144">SUM(CN34:CN63)-CN43-CN45</f>
        <v>95301797.312577769</v>
      </c>
      <c r="CO65" s="201">
        <f t="shared" si="144"/>
        <v>98513588.615582585</v>
      </c>
      <c r="CP65" s="201">
        <f t="shared" si="144"/>
        <v>98812437.643789113</v>
      </c>
      <c r="CQ65" s="201">
        <f t="shared" si="144"/>
        <v>97103563.171943635</v>
      </c>
      <c r="CR65" s="198">
        <f>SUM(CN65:CQ65)</f>
        <v>389731386.74389315</v>
      </c>
      <c r="CS65" s="201">
        <f t="shared" si="142"/>
        <v>153519947.71165448</v>
      </c>
      <c r="CT65" s="201">
        <f t="shared" si="142"/>
        <v>153943231.08497697</v>
      </c>
      <c r="CU65" s="201">
        <f t="shared" si="142"/>
        <v>153531452.80072975</v>
      </c>
      <c r="CV65" s="201">
        <f t="shared" si="142"/>
        <v>150896459.84232455</v>
      </c>
      <c r="CW65" s="198">
        <f>SUM(CS65:CV65)</f>
        <v>611891091.43968582</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205674.28625182449</v>
      </c>
      <c r="D68" s="376">
        <v>248416.10733857105</v>
      </c>
      <c r="E68" s="376">
        <v>169679.72192285661</v>
      </c>
      <c r="F68" s="376">
        <v>158400.16159830365</v>
      </c>
      <c r="G68" s="368">
        <f t="shared" ref="G68" si="145">SUM(C68:F68)</f>
        <v>782170.27711155592</v>
      </c>
      <c r="H68" s="377">
        <v>204389.60620926108</v>
      </c>
      <c r="I68" s="376">
        <v>247167.86376933489</v>
      </c>
      <c r="J68" s="376">
        <v>168877.76757721585</v>
      </c>
      <c r="K68" s="376">
        <v>157593.32510794254</v>
      </c>
      <c r="L68" s="370">
        <f t="shared" ref="L68" si="146">SUM(H68:K68)</f>
        <v>778028.56266375445</v>
      </c>
      <c r="M68" s="371">
        <f t="shared" ref="M68" si="147">SUM(L68,G68)</f>
        <v>1560198.8397753104</v>
      </c>
      <c r="N68" s="210">
        <v>46</v>
      </c>
      <c r="O68" s="376">
        <v>233714.47795686763</v>
      </c>
      <c r="P68" s="376">
        <v>323398.02106904733</v>
      </c>
      <c r="Q68" s="376">
        <v>238965.60837468971</v>
      </c>
      <c r="R68" s="376">
        <v>237685.91041346322</v>
      </c>
      <c r="S68" s="368">
        <f t="shared" ref="S68" si="148">SUM(O68:R68)</f>
        <v>1033764.0178140679</v>
      </c>
      <c r="T68" s="377">
        <v>232254.65363482432</v>
      </c>
      <c r="U68" s="376">
        <v>321773.0076815178</v>
      </c>
      <c r="V68" s="376">
        <v>237836.18933791231</v>
      </c>
      <c r="W68" s="376">
        <v>236475.21931421661</v>
      </c>
      <c r="X68" s="370">
        <f t="shared" ref="X68" si="149">SUM(T68:W68)</f>
        <v>1028339.0699684711</v>
      </c>
      <c r="Y68" s="371">
        <f t="shared" ref="Y68" si="150">SUM(X68,S68)</f>
        <v>2062103.087782539</v>
      </c>
      <c r="Z68" s="210">
        <v>46</v>
      </c>
      <c r="AA68" s="376">
        <v>40344.602156576293</v>
      </c>
      <c r="AB68" s="376">
        <v>55209.285794700001</v>
      </c>
      <c r="AC68" s="376">
        <v>41571.531871099869</v>
      </c>
      <c r="AD68" s="376">
        <v>41634.65577975964</v>
      </c>
      <c r="AE68" s="368">
        <f t="shared" ref="AE68" si="151">SUM(AA68:AD68)</f>
        <v>178760.0756021358</v>
      </c>
      <c r="AF68" s="377">
        <v>40092.602229116936</v>
      </c>
      <c r="AG68" s="376">
        <v>54931.869661367586</v>
      </c>
      <c r="AH68" s="376">
        <v>41375.053056417884</v>
      </c>
      <c r="AI68" s="376">
        <v>41422.583019177968</v>
      </c>
      <c r="AJ68" s="370">
        <f t="shared" ref="AJ68" si="152">SUM(AF68:AI68)</f>
        <v>177822.10796608037</v>
      </c>
      <c r="AK68" s="371">
        <f t="shared" ref="AK68" si="153">SUM(AJ68,AE68)</f>
        <v>356582.18356821616</v>
      </c>
      <c r="AL68" s="210">
        <v>46</v>
      </c>
      <c r="AM68" s="376">
        <v>914304.34732674062</v>
      </c>
      <c r="AN68" s="376">
        <v>1362976.033214459</v>
      </c>
      <c r="AO68" s="376">
        <v>1087000.6185848522</v>
      </c>
      <c r="AP68" s="376">
        <v>1169197.0824735793</v>
      </c>
      <c r="AQ68" s="368">
        <f t="shared" ref="AQ68" si="154">SUM(AM68:AP68)</f>
        <v>4533478.0815996313</v>
      </c>
      <c r="AR68" s="377">
        <v>908593.43144491035</v>
      </c>
      <c r="AS68" s="376">
        <v>1356127.3385516598</v>
      </c>
      <c r="AT68" s="376">
        <v>1081863.146293469</v>
      </c>
      <c r="AU68" s="376">
        <v>1163241.5906290966</v>
      </c>
      <c r="AV68" s="370">
        <f t="shared" ref="AV68" si="155">SUM(AR68:AU68)</f>
        <v>4509825.5069191363</v>
      </c>
      <c r="AW68" s="371">
        <f t="shared" ref="AW68" si="156">SUM(AV68,AQ68)</f>
        <v>9043303.5885187685</v>
      </c>
      <c r="AX68" s="210">
        <v>46</v>
      </c>
      <c r="AY68" s="376">
        <v>7902.550937886077</v>
      </c>
      <c r="AZ68" s="376">
        <v>12428.508988202231</v>
      </c>
      <c r="BA68" s="376">
        <v>10019.183580206771</v>
      </c>
      <c r="BB68" s="376">
        <v>10537.165968951515</v>
      </c>
      <c r="BC68" s="368">
        <f t="shared" ref="BC68" si="157">SUM(AY68:BB68)</f>
        <v>40887.409475246597</v>
      </c>
      <c r="BD68" s="377">
        <v>7853.1901273528019</v>
      </c>
      <c r="BE68" s="376">
        <v>12366.058100512517</v>
      </c>
      <c r="BF68" s="376">
        <v>9971.8300855117923</v>
      </c>
      <c r="BG68" s="376">
        <v>10483.493233248746</v>
      </c>
      <c r="BH68" s="370">
        <f t="shared" ref="BH68" si="158">SUM(BD68:BG68)</f>
        <v>40674.571546625855</v>
      </c>
      <c r="BI68" s="371">
        <f t="shared" ref="BI68" si="159">SUM(BH68,BC68)</f>
        <v>81561.98102187246</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9288.9633831292485</v>
      </c>
      <c r="BX68" s="376">
        <v>13455.658491359442</v>
      </c>
      <c r="BY68" s="376">
        <v>10988.781991194523</v>
      </c>
      <c r="BZ68" s="376">
        <v>11865.02021707142</v>
      </c>
      <c r="CA68" s="368">
        <f t="shared" ref="CA68" si="163">SUM(BW68:BZ68)</f>
        <v>45598.424082754631</v>
      </c>
      <c r="CB68" s="377">
        <v>9230.942781274347</v>
      </c>
      <c r="CC68" s="376">
        <v>13388.046373282146</v>
      </c>
      <c r="CD68" s="376">
        <v>10936.845900238739</v>
      </c>
      <c r="CE68" s="376">
        <v>11804.583843942693</v>
      </c>
      <c r="CF68" s="370">
        <f>SUM(CB68:CE68)</f>
        <v>45360.418898737924</v>
      </c>
      <c r="CG68" s="371">
        <f>SUM(CF68,CA68)</f>
        <v>90958.842981492548</v>
      </c>
      <c r="CH68" s="898">
        <v>42</v>
      </c>
      <c r="CI68" s="370">
        <f t="shared" ref="CI68:CL70" si="164">+C68+O68+AA68+AM68+AY68+BK68+BW68</f>
        <v>1411229.2280130244</v>
      </c>
      <c r="CJ68" s="370">
        <f t="shared" si="164"/>
        <v>2015883.6148963389</v>
      </c>
      <c r="CK68" s="370">
        <f t="shared" si="164"/>
        <v>1558225.4463248996</v>
      </c>
      <c r="CL68" s="370">
        <f t="shared" si="164"/>
        <v>1629319.9964511287</v>
      </c>
      <c r="CM68" s="372">
        <f>SUM(CI68:CL68)</f>
        <v>6614658.2856853921</v>
      </c>
      <c r="CN68" s="370">
        <f t="shared" ref="CN68:CQ70" si="165">+H68+T68+AF68+AR68+BD68+BP68+CB68</f>
        <v>1402414.4264267399</v>
      </c>
      <c r="CO68" s="370">
        <f t="shared" si="165"/>
        <v>2005754.1841376747</v>
      </c>
      <c r="CP68" s="370">
        <f t="shared" si="165"/>
        <v>1550860.8322507655</v>
      </c>
      <c r="CQ68" s="370">
        <f t="shared" si="165"/>
        <v>1621020.7951476253</v>
      </c>
      <c r="CR68" s="372">
        <f>SUM(CN68:CQ68)</f>
        <v>6580050.2379628047</v>
      </c>
      <c r="CS68" s="370">
        <f t="shared" ref="CS68:CV70" si="166">CI68+CN68</f>
        <v>2813643.6544397641</v>
      </c>
      <c r="CT68" s="370">
        <f t="shared" si="166"/>
        <v>4021637.7990340134</v>
      </c>
      <c r="CU68" s="370">
        <f t="shared" si="166"/>
        <v>3109086.2785756653</v>
      </c>
      <c r="CV68" s="370">
        <f t="shared" si="166"/>
        <v>3250340.791598754</v>
      </c>
      <c r="CW68" s="372">
        <f>SUM(CS68:CV68)</f>
        <v>13194708.523648197</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265760.47572253161</v>
      </c>
      <c r="D70" s="376">
        <v>218356.86694363484</v>
      </c>
      <c r="E70" s="376">
        <v>166986.31905995935</v>
      </c>
      <c r="F70" s="376">
        <v>130361.53341558119</v>
      </c>
      <c r="G70" s="368">
        <f t="shared" ref="G70" si="184">SUM(C70:F70)</f>
        <v>781465.19514170708</v>
      </c>
      <c r="H70" s="377">
        <v>265760.47572253161</v>
      </c>
      <c r="I70" s="376">
        <v>218356.86694363484</v>
      </c>
      <c r="J70" s="376">
        <v>166986.31905995935</v>
      </c>
      <c r="K70" s="376">
        <v>130361.53341558119</v>
      </c>
      <c r="L70" s="370">
        <f t="shared" ref="L70" si="185">SUM(H70:K70)</f>
        <v>781465.19514170708</v>
      </c>
      <c r="M70" s="371">
        <f t="shared" ref="M70" si="186">SUM(L70,G70)</f>
        <v>1562930.3902834142</v>
      </c>
      <c r="N70" s="210">
        <v>46</v>
      </c>
      <c r="O70" s="376">
        <v>301992.39767391817</v>
      </c>
      <c r="P70" s="376">
        <v>284265.70005045866</v>
      </c>
      <c r="Q70" s="376">
        <v>235172.3993427761</v>
      </c>
      <c r="R70" s="376">
        <v>195612.80392727422</v>
      </c>
      <c r="S70" s="368">
        <f t="shared" ref="S70" si="187">SUM(O70:R70)</f>
        <v>1017043.3009944272</v>
      </c>
      <c r="T70" s="377">
        <v>301992.39767391817</v>
      </c>
      <c r="U70" s="376">
        <v>284265.70005045866</v>
      </c>
      <c r="V70" s="376">
        <v>235172.3993427761</v>
      </c>
      <c r="W70" s="376">
        <v>195612.80392727422</v>
      </c>
      <c r="X70" s="370">
        <f t="shared" ref="X70" si="188">SUM(T70:W70)</f>
        <v>1017043.3009944272</v>
      </c>
      <c r="Y70" s="371">
        <f t="shared" ref="Y70" si="189">SUM(X70,S70)</f>
        <v>2034086.6019888544</v>
      </c>
      <c r="Z70" s="210">
        <v>46</v>
      </c>
      <c r="AA70" s="376">
        <v>52130.97299309518</v>
      </c>
      <c r="AB70" s="376">
        <v>48528.764102627138</v>
      </c>
      <c r="AC70" s="376">
        <v>40911.648169690037</v>
      </c>
      <c r="AD70" s="376">
        <v>34264.848696577857</v>
      </c>
      <c r="AE70" s="368">
        <f t="shared" ref="AE70" si="190">SUM(AA70:AD70)</f>
        <v>175836.23396199022</v>
      </c>
      <c r="AF70" s="377">
        <v>52130.97299309518</v>
      </c>
      <c r="AG70" s="376">
        <v>48528.764102627138</v>
      </c>
      <c r="AH70" s="376">
        <v>40911.648169690037</v>
      </c>
      <c r="AI70" s="376">
        <v>34264.848696577857</v>
      </c>
      <c r="AJ70" s="370">
        <f t="shared" ref="AJ70" si="191">SUM(AF70:AI70)</f>
        <v>175836.23396199022</v>
      </c>
      <c r="AK70" s="371">
        <f t="shared" ref="AK70" si="192">SUM(AJ70,AE70)</f>
        <v>351672.46792398044</v>
      </c>
      <c r="AL70" s="210">
        <v>46</v>
      </c>
      <c r="AM70" s="376">
        <v>1181411.4575471284</v>
      </c>
      <c r="AN70" s="376">
        <v>1198051.0423438339</v>
      </c>
      <c r="AO70" s="376">
        <v>1069746.1668160157</v>
      </c>
      <c r="AP70" s="376">
        <v>962235.91566027689</v>
      </c>
      <c r="AQ70" s="368">
        <f t="shared" ref="AQ70" si="193">SUM(AM70:AP70)</f>
        <v>4411444.5823672554</v>
      </c>
      <c r="AR70" s="377">
        <v>1181411.4575471284</v>
      </c>
      <c r="AS70" s="376">
        <v>1198051.0423438339</v>
      </c>
      <c r="AT70" s="376">
        <v>1069746.1668160157</v>
      </c>
      <c r="AU70" s="376">
        <v>962235.91566027689</v>
      </c>
      <c r="AV70" s="370">
        <f t="shared" ref="AV70" si="194">SUM(AR70:AU70)</f>
        <v>4411444.5823672554</v>
      </c>
      <c r="AW70" s="371">
        <f t="shared" ref="AW70" si="195">SUM(AV70,AQ70)</f>
        <v>8822889.1647345107</v>
      </c>
      <c r="AX70" s="210">
        <v>46</v>
      </c>
      <c r="AY70" s="376">
        <v>10211.221514111427</v>
      </c>
      <c r="AZ70" s="376">
        <v>10924.614802637923</v>
      </c>
      <c r="BA70" s="376">
        <v>9860.1445540166478</v>
      </c>
      <c r="BB70" s="376">
        <v>8671.9678799980993</v>
      </c>
      <c r="BC70" s="368">
        <f t="shared" ref="BC70" si="196">SUM(AY70:BB70)</f>
        <v>39667.948750764095</v>
      </c>
      <c r="BD70" s="377">
        <v>10211.221514111427</v>
      </c>
      <c r="BE70" s="376">
        <v>10924.614802637923</v>
      </c>
      <c r="BF70" s="376">
        <v>9860.1445540166478</v>
      </c>
      <c r="BG70" s="376">
        <v>8671.9678799980993</v>
      </c>
      <c r="BH70" s="370">
        <f t="shared" ref="BH70" si="197">SUM(BD70:BG70)</f>
        <v>39667.948750764095</v>
      </c>
      <c r="BI70" s="371">
        <f t="shared" ref="BI70" si="198">SUM(BH70,BC70)</f>
        <v>79335.89750152819</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12002.663885008167</v>
      </c>
      <c r="BX70" s="376">
        <v>11827.47553012866</v>
      </c>
      <c r="BY70" s="376">
        <v>10814.352091502129</v>
      </c>
      <c r="BZ70" s="376">
        <v>9764.7768404856652</v>
      </c>
      <c r="CA70" s="368">
        <f t="shared" ref="CA70" si="202">SUM(BW70:BZ70)</f>
        <v>44409.268347124627</v>
      </c>
      <c r="CB70" s="377">
        <v>12002.663885008167</v>
      </c>
      <c r="CC70" s="376">
        <v>11827.47553012866</v>
      </c>
      <c r="CD70" s="376">
        <v>10814.352091502129</v>
      </c>
      <c r="CE70" s="376">
        <v>9764.7768404856652</v>
      </c>
      <c r="CF70" s="370">
        <f>SUM(CB70:CE70)</f>
        <v>44409.268347124627</v>
      </c>
      <c r="CG70" s="371">
        <f>SUM(CF70,CA70)</f>
        <v>88818.536694249255</v>
      </c>
      <c r="CH70" s="210">
        <v>44</v>
      </c>
      <c r="CI70" s="370">
        <f t="shared" si="164"/>
        <v>1823509.1893357928</v>
      </c>
      <c r="CJ70" s="370">
        <f t="shared" si="164"/>
        <v>1771954.4637733211</v>
      </c>
      <c r="CK70" s="370">
        <f t="shared" si="164"/>
        <v>1533491.03003396</v>
      </c>
      <c r="CL70" s="370">
        <f t="shared" si="164"/>
        <v>1340911.8464201938</v>
      </c>
      <c r="CM70" s="372">
        <f t="shared" si="181"/>
        <v>6469866.5295632677</v>
      </c>
      <c r="CN70" s="370">
        <f t="shared" si="165"/>
        <v>1823509.1893357928</v>
      </c>
      <c r="CO70" s="370">
        <f t="shared" si="165"/>
        <v>1771954.4637733211</v>
      </c>
      <c r="CP70" s="370">
        <f t="shared" si="165"/>
        <v>1533491.03003396</v>
      </c>
      <c r="CQ70" s="370">
        <f t="shared" si="165"/>
        <v>1340911.8464201938</v>
      </c>
      <c r="CR70" s="372">
        <f t="shared" si="182"/>
        <v>6469866.5295632677</v>
      </c>
      <c r="CS70" s="370">
        <f t="shared" si="166"/>
        <v>3647018.3786715856</v>
      </c>
      <c r="CT70" s="370">
        <f t="shared" si="166"/>
        <v>3543908.9275466423</v>
      </c>
      <c r="CU70" s="370">
        <f t="shared" si="166"/>
        <v>3066982.06006792</v>
      </c>
      <c r="CV70" s="370">
        <f t="shared" si="166"/>
        <v>2681823.6928403876</v>
      </c>
      <c r="CW70" s="372">
        <f t="shared" si="183"/>
        <v>12939733.059126535</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03">SUM(C68:C70)</f>
        <v>471434.76197435614</v>
      </c>
      <c r="D72" s="198">
        <f t="shared" si="203"/>
        <v>466772.97428220592</v>
      </c>
      <c r="E72" s="198">
        <f t="shared" si="203"/>
        <v>336666.04098281596</v>
      </c>
      <c r="F72" s="198">
        <f t="shared" si="203"/>
        <v>288761.6950138848</v>
      </c>
      <c r="G72" s="203">
        <f t="shared" si="203"/>
        <v>1563635.472253263</v>
      </c>
      <c r="H72" s="200">
        <f t="shared" si="203"/>
        <v>470150.08193179267</v>
      </c>
      <c r="I72" s="198">
        <f t="shared" si="203"/>
        <v>465524.73071296973</v>
      </c>
      <c r="J72" s="198">
        <f t="shared" si="203"/>
        <v>335864.08663717518</v>
      </c>
      <c r="K72" s="198">
        <f t="shared" si="203"/>
        <v>287954.85852352373</v>
      </c>
      <c r="L72" s="201">
        <f t="shared" si="203"/>
        <v>1559493.7578054615</v>
      </c>
      <c r="M72" s="200">
        <f t="shared" si="203"/>
        <v>3123129.2300587245</v>
      </c>
      <c r="N72" s="210">
        <v>45</v>
      </c>
      <c r="O72" s="198">
        <f t="shared" ref="O72:Y72" si="204">SUM(O68:O70)</f>
        <v>535706.87563078583</v>
      </c>
      <c r="P72" s="198">
        <f t="shared" si="204"/>
        <v>607663.72111950605</v>
      </c>
      <c r="Q72" s="198">
        <f t="shared" si="204"/>
        <v>474138.00771746581</v>
      </c>
      <c r="R72" s="198">
        <f t="shared" si="204"/>
        <v>433298.71434073744</v>
      </c>
      <c r="S72" s="203">
        <f t="shared" si="204"/>
        <v>2050807.3188084951</v>
      </c>
      <c r="T72" s="200">
        <f t="shared" si="204"/>
        <v>534247.05130874249</v>
      </c>
      <c r="U72" s="198">
        <f t="shared" si="204"/>
        <v>606038.70773197641</v>
      </c>
      <c r="V72" s="198">
        <f t="shared" si="204"/>
        <v>473008.58868068841</v>
      </c>
      <c r="W72" s="198">
        <f t="shared" si="204"/>
        <v>432088.02324149082</v>
      </c>
      <c r="X72" s="201">
        <f t="shared" si="204"/>
        <v>2045382.3709628982</v>
      </c>
      <c r="Y72" s="200">
        <f t="shared" si="204"/>
        <v>4096189.6897713933</v>
      </c>
      <c r="Z72" s="210">
        <v>45</v>
      </c>
      <c r="AA72" s="198">
        <f t="shared" ref="AA72:AK72" si="205">SUM(AA68:AA70)</f>
        <v>92475.575149671466</v>
      </c>
      <c r="AB72" s="198">
        <f t="shared" si="205"/>
        <v>103738.04989732715</v>
      </c>
      <c r="AC72" s="198">
        <f t="shared" si="205"/>
        <v>82483.180040789914</v>
      </c>
      <c r="AD72" s="198">
        <f t="shared" si="205"/>
        <v>75899.50447633749</v>
      </c>
      <c r="AE72" s="203">
        <f t="shared" si="205"/>
        <v>354596.30956412602</v>
      </c>
      <c r="AF72" s="200">
        <f t="shared" si="205"/>
        <v>92223.575222212123</v>
      </c>
      <c r="AG72" s="198">
        <f t="shared" si="205"/>
        <v>103460.63376399473</v>
      </c>
      <c r="AH72" s="198">
        <f t="shared" si="205"/>
        <v>82286.701226107922</v>
      </c>
      <c r="AI72" s="198">
        <f t="shared" si="205"/>
        <v>75687.431715755825</v>
      </c>
      <c r="AJ72" s="201">
        <f t="shared" si="205"/>
        <v>353658.34192807059</v>
      </c>
      <c r="AK72" s="200">
        <f t="shared" si="205"/>
        <v>708254.6514921966</v>
      </c>
      <c r="AL72" s="210">
        <v>45</v>
      </c>
      <c r="AM72" s="198">
        <f t="shared" ref="AM72:AW72" si="206">SUM(AM68:AM70)</f>
        <v>2095715.8048738691</v>
      </c>
      <c r="AN72" s="198">
        <f t="shared" si="206"/>
        <v>2561027.0755582927</v>
      </c>
      <c r="AO72" s="198">
        <f t="shared" si="206"/>
        <v>2156746.7854008679</v>
      </c>
      <c r="AP72" s="198">
        <f t="shared" si="206"/>
        <v>2131432.9981338563</v>
      </c>
      <c r="AQ72" s="203">
        <f t="shared" si="206"/>
        <v>8944922.6639668867</v>
      </c>
      <c r="AR72" s="200">
        <f t="shared" si="206"/>
        <v>2090004.8889920388</v>
      </c>
      <c r="AS72" s="198">
        <f t="shared" si="206"/>
        <v>2554178.3808954936</v>
      </c>
      <c r="AT72" s="198">
        <f t="shared" si="206"/>
        <v>2151609.3131094845</v>
      </c>
      <c r="AU72" s="198">
        <f t="shared" si="206"/>
        <v>2125477.5062893736</v>
      </c>
      <c r="AV72" s="201">
        <f t="shared" si="206"/>
        <v>8921270.0892863907</v>
      </c>
      <c r="AW72" s="200">
        <f t="shared" si="206"/>
        <v>17866192.753253281</v>
      </c>
      <c r="AX72" s="210">
        <v>45</v>
      </c>
      <c r="AY72" s="198">
        <f t="shared" ref="AY72:BI72" si="207">SUM(AY68:AY70)</f>
        <v>18113.772451997502</v>
      </c>
      <c r="AZ72" s="198">
        <f t="shared" si="207"/>
        <v>23353.123790840153</v>
      </c>
      <c r="BA72" s="198">
        <f t="shared" si="207"/>
        <v>19879.328134223419</v>
      </c>
      <c r="BB72" s="198">
        <f t="shared" si="207"/>
        <v>19209.133848949612</v>
      </c>
      <c r="BC72" s="203">
        <f t="shared" si="207"/>
        <v>80555.358226010692</v>
      </c>
      <c r="BD72" s="200">
        <f t="shared" si="207"/>
        <v>18064.411641464227</v>
      </c>
      <c r="BE72" s="198">
        <f t="shared" si="207"/>
        <v>23290.67290315044</v>
      </c>
      <c r="BF72" s="198">
        <f t="shared" si="207"/>
        <v>19831.974639528438</v>
      </c>
      <c r="BG72" s="198">
        <f t="shared" si="207"/>
        <v>19155.461113246845</v>
      </c>
      <c r="BH72" s="201">
        <f t="shared" si="207"/>
        <v>80342.520297389943</v>
      </c>
      <c r="BI72" s="200">
        <f t="shared" si="207"/>
        <v>160897.87852340064</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21291.627268137418</v>
      </c>
      <c r="BX72" s="198">
        <f t="shared" si="209"/>
        <v>25283.134021488102</v>
      </c>
      <c r="BY72" s="198">
        <f t="shared" si="209"/>
        <v>21803.134082696652</v>
      </c>
      <c r="BZ72" s="198">
        <f t="shared" si="209"/>
        <v>21629.797057557087</v>
      </c>
      <c r="CA72" s="203">
        <f t="shared" si="209"/>
        <v>90007.692429879258</v>
      </c>
      <c r="CB72" s="200">
        <f t="shared" si="209"/>
        <v>21233.606666282514</v>
      </c>
      <c r="CC72" s="198">
        <f t="shared" si="209"/>
        <v>25215.521903410809</v>
      </c>
      <c r="CD72" s="198">
        <f t="shared" si="209"/>
        <v>21751.197991740868</v>
      </c>
      <c r="CE72" s="198">
        <f t="shared" si="209"/>
        <v>21569.360684428357</v>
      </c>
      <c r="CF72" s="201">
        <f t="shared" si="209"/>
        <v>89769.687245862558</v>
      </c>
      <c r="CG72" s="200">
        <f t="shared" si="209"/>
        <v>179777.3796757418</v>
      </c>
      <c r="CH72" s="210">
        <v>45</v>
      </c>
      <c r="CI72" s="201">
        <f>SUM(CI68:CI70)</f>
        <v>3234738.417348817</v>
      </c>
      <c r="CJ72" s="201">
        <f>SUM(CJ68:CJ70)</f>
        <v>3787838.0786696598</v>
      </c>
      <c r="CK72" s="201">
        <f>SUM(CK68:CK70)</f>
        <v>3091716.4763588598</v>
      </c>
      <c r="CL72" s="201">
        <f>SUM(CL68:CL70)</f>
        <v>2970231.8428713223</v>
      </c>
      <c r="CM72" s="198">
        <f>SUM(CI72:CL72)</f>
        <v>13084524.815248661</v>
      </c>
      <c r="CN72" s="201">
        <f>SUM(CN68:CN70)</f>
        <v>3225923.6157625327</v>
      </c>
      <c r="CO72" s="201">
        <f>SUM(CO68:CO70)</f>
        <v>3777708.6479109959</v>
      </c>
      <c r="CP72" s="201">
        <f>SUM(CP68:CP70)</f>
        <v>3084351.8622847255</v>
      </c>
      <c r="CQ72" s="201">
        <f>SUM(CQ68:CQ70)</f>
        <v>2961932.6415678188</v>
      </c>
      <c r="CR72" s="198">
        <f>SUM(CN72:CQ72)</f>
        <v>13049916.767526073</v>
      </c>
      <c r="CS72" s="201">
        <f>SUM(CS68:CS70)</f>
        <v>6460662.0331113497</v>
      </c>
      <c r="CT72" s="201">
        <f>SUM(CT68:CT70)</f>
        <v>7565546.7265806552</v>
      </c>
      <c r="CU72" s="201">
        <f>SUM(CU68:CU70)</f>
        <v>6176068.3386435853</v>
      </c>
      <c r="CV72" s="201">
        <f>SUM(CV68:CV70)</f>
        <v>5932164.484439142</v>
      </c>
      <c r="CW72" s="198">
        <f>SUM(CS72:CV72)</f>
        <v>26134441.582774732</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87889.782388907202</v>
      </c>
      <c r="D75" s="376">
        <v>84099.164751027478</v>
      </c>
      <c r="E75" s="376">
        <v>35854.983361309089</v>
      </c>
      <c r="F75" s="376">
        <v>54586.737340550055</v>
      </c>
      <c r="G75" s="368">
        <f t="shared" ref="G75:G85" si="210">SUM(C75:F75)</f>
        <v>262430.66784179385</v>
      </c>
      <c r="H75" s="377">
        <v>87889.782388907202</v>
      </c>
      <c r="I75" s="376">
        <v>84099.164751027478</v>
      </c>
      <c r="J75" s="376">
        <v>35854.983361309089</v>
      </c>
      <c r="K75" s="376">
        <v>54586.737340550055</v>
      </c>
      <c r="L75" s="370">
        <f t="shared" ref="L75:L85" si="211">SUM(H75:K75)</f>
        <v>262430.66784179385</v>
      </c>
      <c r="M75" s="371">
        <f t="shared" ref="M75:M85" si="212">SUM(L75,G75)</f>
        <v>524861.33568358771</v>
      </c>
      <c r="N75" s="210">
        <v>46</v>
      </c>
      <c r="O75" s="376">
        <v>99872.059765487225</v>
      </c>
      <c r="P75" s="376">
        <v>109483.65524854662</v>
      </c>
      <c r="Q75" s="376">
        <v>50495.768233843643</v>
      </c>
      <c r="R75" s="376">
        <v>81909.628313334833</v>
      </c>
      <c r="S75" s="368">
        <f t="shared" ref="S75:S85" si="213">SUM(O75:R75)</f>
        <v>341761.11156121234</v>
      </c>
      <c r="T75" s="377">
        <v>99872.059765487225</v>
      </c>
      <c r="U75" s="376">
        <v>109483.65524854662</v>
      </c>
      <c r="V75" s="376">
        <v>50495.768233843643</v>
      </c>
      <c r="W75" s="376">
        <v>81909.628313334833</v>
      </c>
      <c r="X75" s="370">
        <f t="shared" ref="X75:X85" si="214">SUM(T75:W75)</f>
        <v>341761.11156121234</v>
      </c>
      <c r="Y75" s="371">
        <f t="shared" ref="Y75:Y85" si="215">SUM(X75,S75)</f>
        <v>683522.22312242468</v>
      </c>
      <c r="Z75" s="210">
        <v>46</v>
      </c>
      <c r="AA75" s="376">
        <v>17240.260650604647</v>
      </c>
      <c r="AB75" s="376">
        <v>18690.635126598001</v>
      </c>
      <c r="AC75" s="376">
        <v>8784.4709235207283</v>
      </c>
      <c r="AD75" s="376">
        <v>14347.839019744362</v>
      </c>
      <c r="AE75" s="368">
        <f t="shared" ref="AE75:AE85" si="216">SUM(AA75:AD75)</f>
        <v>59063.20572046774</v>
      </c>
      <c r="AF75" s="377">
        <v>17240.260650604647</v>
      </c>
      <c r="AG75" s="376">
        <v>18690.635126598001</v>
      </c>
      <c r="AH75" s="376">
        <v>8784.4709235207283</v>
      </c>
      <c r="AI75" s="376">
        <v>14347.839019744362</v>
      </c>
      <c r="AJ75" s="370">
        <f t="shared" ref="AJ75:AJ85" si="217">SUM(AF75:AI75)</f>
        <v>59063.20572046774</v>
      </c>
      <c r="AK75" s="371">
        <f t="shared" ref="AK75:AK85" si="218">SUM(AJ75,AE75)</f>
        <v>118126.41144093548</v>
      </c>
      <c r="AL75" s="210">
        <v>46</v>
      </c>
      <c r="AM75" s="376">
        <v>390705.18531125429</v>
      </c>
      <c r="AN75" s="376">
        <v>461423.96802305529</v>
      </c>
      <c r="AO75" s="376">
        <v>229693.85293318631</v>
      </c>
      <c r="AP75" s="376">
        <v>402920.38465323258</v>
      </c>
      <c r="AQ75" s="368">
        <f t="shared" ref="AQ75:AQ85" si="219">SUM(AM75:AP75)</f>
        <v>1484743.3909207284</v>
      </c>
      <c r="AR75" s="377">
        <v>390705.18531125429</v>
      </c>
      <c r="AS75" s="376">
        <v>461423.96802305529</v>
      </c>
      <c r="AT75" s="376">
        <v>229693.85293318631</v>
      </c>
      <c r="AU75" s="376">
        <v>402920.38465323258</v>
      </c>
      <c r="AV75" s="370">
        <f t="shared" ref="AV75:AV85" si="220">SUM(AR75:AU75)</f>
        <v>1484743.3909207284</v>
      </c>
      <c r="AW75" s="371">
        <f t="shared" ref="AW75:AW85" si="221">SUM(AV75,AQ75)</f>
        <v>2969486.7818414569</v>
      </c>
      <c r="AX75" s="210">
        <v>46</v>
      </c>
      <c r="AY75" s="376">
        <v>3376.9582717679209</v>
      </c>
      <c r="AZ75" s="376">
        <v>4207.5662331504345</v>
      </c>
      <c r="BA75" s="376">
        <v>2117.1513984772987</v>
      </c>
      <c r="BB75" s="376">
        <v>3631.2432087007332</v>
      </c>
      <c r="BC75" s="368">
        <f t="shared" ref="BC75:BC85" si="222">SUM(AY75:BB75)</f>
        <v>13332.919112096388</v>
      </c>
      <c r="BD75" s="377">
        <v>3376.9582717679209</v>
      </c>
      <c r="BE75" s="376">
        <v>4207.5662331504345</v>
      </c>
      <c r="BF75" s="376">
        <v>2117.1513984772987</v>
      </c>
      <c r="BG75" s="376">
        <v>3631.2432087007332</v>
      </c>
      <c r="BH75" s="370">
        <f t="shared" ref="BH75:BH85" si="223">SUM(BD75:BG75)</f>
        <v>13332.919112096388</v>
      </c>
      <c r="BI75" s="371">
        <f t="shared" ref="BI75:BI85" si="224">SUM(BH75,BC75)</f>
        <v>26665.838224192776</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3969.407091376328</v>
      </c>
      <c r="BX75" s="376">
        <v>4555.2989796917927</v>
      </c>
      <c r="BY75" s="376">
        <v>2322.0370176847796</v>
      </c>
      <c r="BZ75" s="376">
        <v>4088.8388976020451</v>
      </c>
      <c r="CA75" s="368">
        <f t="shared" ref="CA75:CA85" si="228">SUM(BW75:BZ75)</f>
        <v>14935.581986354946</v>
      </c>
      <c r="CB75" s="377">
        <v>3969.407091376328</v>
      </c>
      <c r="CC75" s="376">
        <v>4555.2989796917927</v>
      </c>
      <c r="CD75" s="376">
        <v>2322.0370176847796</v>
      </c>
      <c r="CE75" s="376">
        <v>4088.8388976020451</v>
      </c>
      <c r="CF75" s="370">
        <f t="shared" ref="CF75:CF85" si="229">SUM(CB75:CE75)</f>
        <v>14935.581986354946</v>
      </c>
      <c r="CG75" s="371">
        <f t="shared" ref="CG75:CG85" si="230">SUM(CF75,CA75)</f>
        <v>29871.163972709892</v>
      </c>
      <c r="CH75" s="210">
        <v>46</v>
      </c>
      <c r="CI75" s="370">
        <f t="shared" ref="CI75:CL85" si="231">+C75+O75+AA75+AM75+AY75+BK75+BW75</f>
        <v>603053.65347939765</v>
      </c>
      <c r="CJ75" s="370">
        <f t="shared" si="231"/>
        <v>682460.28836206964</v>
      </c>
      <c r="CK75" s="370">
        <f t="shared" si="231"/>
        <v>329268.26386802184</v>
      </c>
      <c r="CL75" s="370">
        <f t="shared" si="231"/>
        <v>561484.67143316462</v>
      </c>
      <c r="CM75" s="372">
        <f>SUM(CI75:CL75)</f>
        <v>2176266.8771426538</v>
      </c>
      <c r="CN75" s="370">
        <f t="shared" ref="CN75:CQ85" si="232">+H75+T75+AF75+AR75+BD75+BP75+CB75</f>
        <v>603053.65347939765</v>
      </c>
      <c r="CO75" s="370">
        <f t="shared" si="232"/>
        <v>682460.28836206964</v>
      </c>
      <c r="CP75" s="370">
        <f t="shared" si="232"/>
        <v>329268.26386802184</v>
      </c>
      <c r="CQ75" s="370">
        <f t="shared" si="232"/>
        <v>561484.67143316462</v>
      </c>
      <c r="CR75" s="372">
        <f>SUM(CN75:CQ75)</f>
        <v>2176266.8771426538</v>
      </c>
      <c r="CS75" s="370">
        <f t="shared" ref="CS75:CV85" si="233">CI75+CN75</f>
        <v>1206107.3069587953</v>
      </c>
      <c r="CT75" s="370">
        <f t="shared" si="233"/>
        <v>1364920.5767241393</v>
      </c>
      <c r="CU75" s="370">
        <f t="shared" si="233"/>
        <v>658536.52773604367</v>
      </c>
      <c r="CV75" s="370">
        <f t="shared" si="233"/>
        <v>1122969.3428663292</v>
      </c>
      <c r="CW75" s="372">
        <f>SUM(CS75:CV75)</f>
        <v>4352533.7542853076</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87.997625263028795</v>
      </c>
      <c r="D76" s="376">
        <v>58.609912773226398</v>
      </c>
      <c r="E76" s="376">
        <v>4.9906235498987082</v>
      </c>
      <c r="F76" s="376">
        <v>-2.0746143057503507E-2</v>
      </c>
      <c r="G76" s="368">
        <f t="shared" si="210"/>
        <v>151.57741544309641</v>
      </c>
      <c r="H76" s="377">
        <v>87.997625263028795</v>
      </c>
      <c r="I76" s="376">
        <v>58.609912773226398</v>
      </c>
      <c r="J76" s="376">
        <v>4.9906235498987082</v>
      </c>
      <c r="K76" s="376">
        <v>-2.0746143057503507E-2</v>
      </c>
      <c r="L76" s="370">
        <f t="shared" si="211"/>
        <v>151.57741544309641</v>
      </c>
      <c r="M76" s="371">
        <f t="shared" si="212"/>
        <v>303.15483088619283</v>
      </c>
      <c r="N76" s="210">
        <v>47</v>
      </c>
      <c r="O76" s="376">
        <v>99.99460518176663</v>
      </c>
      <c r="P76" s="376">
        <v>76.30072787533733</v>
      </c>
      <c r="Q76" s="376">
        <v>7.02846149944068</v>
      </c>
      <c r="R76" s="376">
        <v>-3.1130434782608695E-2</v>
      </c>
      <c r="S76" s="368">
        <f t="shared" si="213"/>
        <v>183.29266412176204</v>
      </c>
      <c r="T76" s="377">
        <v>99.99460518176663</v>
      </c>
      <c r="U76" s="376">
        <v>76.30072787533733</v>
      </c>
      <c r="V76" s="376">
        <v>7.02846149944068</v>
      </c>
      <c r="W76" s="376">
        <v>-3.1130434782608695E-2</v>
      </c>
      <c r="X76" s="370">
        <f t="shared" si="214"/>
        <v>183.29266412176204</v>
      </c>
      <c r="Y76" s="371">
        <f t="shared" si="215"/>
        <v>366.58532824352409</v>
      </c>
      <c r="Z76" s="210">
        <v>47</v>
      </c>
      <c r="AA76" s="376">
        <v>17.2614148645375</v>
      </c>
      <c r="AB76" s="376">
        <v>13.025771393677564</v>
      </c>
      <c r="AC76" s="376">
        <v>1.2227027697251833</v>
      </c>
      <c r="AD76" s="376">
        <v>-5.4530154277699864E-3</v>
      </c>
      <c r="AE76" s="368">
        <f t="shared" si="216"/>
        <v>31.504436012512482</v>
      </c>
      <c r="AF76" s="377">
        <v>17.2614148645375</v>
      </c>
      <c r="AG76" s="376">
        <v>13.025771393677564</v>
      </c>
      <c r="AH76" s="376">
        <v>1.2227027697251833</v>
      </c>
      <c r="AI76" s="376">
        <v>-5.4530154277699864E-3</v>
      </c>
      <c r="AJ76" s="370">
        <f t="shared" si="217"/>
        <v>31.504436012512482</v>
      </c>
      <c r="AK76" s="371">
        <f t="shared" si="218"/>
        <v>63.008872025024964</v>
      </c>
      <c r="AL76" s="210">
        <v>47</v>
      </c>
      <c r="AM76" s="376">
        <v>391.18458995844907</v>
      </c>
      <c r="AN76" s="376">
        <v>321.57297396912458</v>
      </c>
      <c r="AO76" s="376">
        <v>31.970885055613007</v>
      </c>
      <c r="AP76" s="376">
        <v>-0.15313323983169705</v>
      </c>
      <c r="AQ76" s="368">
        <f t="shared" si="219"/>
        <v>744.57531574335496</v>
      </c>
      <c r="AR76" s="377">
        <v>391.18458995844907</v>
      </c>
      <c r="AS76" s="376">
        <v>321.57297396912458</v>
      </c>
      <c r="AT76" s="376">
        <v>31.970885055613007</v>
      </c>
      <c r="AU76" s="376">
        <v>-0.15313323983169705</v>
      </c>
      <c r="AV76" s="370">
        <f t="shared" si="220"/>
        <v>744.57531574335496</v>
      </c>
      <c r="AW76" s="371">
        <f t="shared" si="221"/>
        <v>1489.1506314867099</v>
      </c>
      <c r="AX76" s="210">
        <v>47</v>
      </c>
      <c r="AY76" s="376">
        <v>3.3811018806826025</v>
      </c>
      <c r="AZ76" s="376">
        <v>2.9323131881581124</v>
      </c>
      <c r="BA76" s="376">
        <v>0.29468443818449513</v>
      </c>
      <c r="BB76" s="376">
        <v>-1.3800841514726508E-3</v>
      </c>
      <c r="BC76" s="368">
        <f t="shared" si="222"/>
        <v>6.6067194228737378</v>
      </c>
      <c r="BD76" s="377">
        <v>3.3811018806826025</v>
      </c>
      <c r="BE76" s="376">
        <v>2.9323131881581124</v>
      </c>
      <c r="BF76" s="376">
        <v>0.29468443818449513</v>
      </c>
      <c r="BG76" s="376">
        <v>-1.3800841514726508E-3</v>
      </c>
      <c r="BH76" s="370">
        <f t="shared" si="223"/>
        <v>6.6067194228737378</v>
      </c>
      <c r="BI76" s="371">
        <f t="shared" si="224"/>
        <v>13.213438845747476</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3.9742776492234104</v>
      </c>
      <c r="BX76" s="376">
        <v>3.1746531210637414</v>
      </c>
      <c r="BY76" s="376">
        <v>0.32320228704105919</v>
      </c>
      <c r="BZ76" s="376">
        <v>-1.5539971949509116E-3</v>
      </c>
      <c r="CA76" s="368">
        <f t="shared" si="228"/>
        <v>7.47057906013326</v>
      </c>
      <c r="CB76" s="377">
        <v>3.9742776492234104</v>
      </c>
      <c r="CC76" s="376">
        <v>3.1746531210637414</v>
      </c>
      <c r="CD76" s="376">
        <v>0.32320228704105919</v>
      </c>
      <c r="CE76" s="376">
        <v>-1.5539971949509116E-3</v>
      </c>
      <c r="CF76" s="370">
        <f t="shared" si="229"/>
        <v>7.47057906013326</v>
      </c>
      <c r="CG76" s="371">
        <f t="shared" si="230"/>
        <v>14.94115812026652</v>
      </c>
      <c r="CH76" s="210">
        <v>47</v>
      </c>
      <c r="CI76" s="370">
        <f t="shared" si="231"/>
        <v>603.79361479768806</v>
      </c>
      <c r="CJ76" s="370">
        <f t="shared" si="231"/>
        <v>475.61635232058774</v>
      </c>
      <c r="CK76" s="370">
        <f t="shared" si="231"/>
        <v>45.830559599903133</v>
      </c>
      <c r="CL76" s="370">
        <f t="shared" si="231"/>
        <v>-0.21339691444600281</v>
      </c>
      <c r="CM76" s="372">
        <f t="shared" ref="CM76:CM85" si="234">SUM(CI76:CL76)</f>
        <v>1125.0271298037328</v>
      </c>
      <c r="CN76" s="370">
        <f t="shared" si="232"/>
        <v>603.79361479768806</v>
      </c>
      <c r="CO76" s="370">
        <f t="shared" si="232"/>
        <v>475.61635232058774</v>
      </c>
      <c r="CP76" s="370">
        <f t="shared" si="232"/>
        <v>45.830559599903133</v>
      </c>
      <c r="CQ76" s="370">
        <f t="shared" si="232"/>
        <v>-0.21339691444600281</v>
      </c>
      <c r="CR76" s="372">
        <f t="shared" ref="CR76:CR85" si="235">SUM(CN76:CQ76)</f>
        <v>1125.0271298037328</v>
      </c>
      <c r="CS76" s="370">
        <f t="shared" si="233"/>
        <v>1207.5872295953761</v>
      </c>
      <c r="CT76" s="370">
        <f t="shared" si="233"/>
        <v>951.23270464117547</v>
      </c>
      <c r="CU76" s="370">
        <f t="shared" si="233"/>
        <v>91.661119199806265</v>
      </c>
      <c r="CV76" s="370">
        <f t="shared" si="233"/>
        <v>-0.42679382889200562</v>
      </c>
      <c r="CW76" s="372">
        <f t="shared" ref="CW76:CW85" si="236">SUM(CS76:CV76)</f>
        <v>2250.0542596074656</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72198.517938786856</v>
      </c>
      <c r="D78" s="376">
        <v>62050.571040231545</v>
      </c>
      <c r="E78" s="376">
        <v>58157.310002247163</v>
      </c>
      <c r="F78" s="376">
        <v>36101.166051002852</v>
      </c>
      <c r="G78" s="368">
        <f t="shared" si="210"/>
        <v>228507.56503226841</v>
      </c>
      <c r="H78" s="377">
        <v>72198.517938786856</v>
      </c>
      <c r="I78" s="376">
        <v>62050.571040231545</v>
      </c>
      <c r="J78" s="376">
        <v>58157.310002247163</v>
      </c>
      <c r="K78" s="376">
        <v>36101.166051002852</v>
      </c>
      <c r="L78" s="370">
        <f t="shared" si="211"/>
        <v>228507.56503226841</v>
      </c>
      <c r="M78" s="371">
        <f t="shared" si="212"/>
        <v>457015.13006453682</v>
      </c>
      <c r="N78" s="210">
        <v>49</v>
      </c>
      <c r="O78" s="376">
        <v>82041.558217263198</v>
      </c>
      <c r="P78" s="376">
        <v>80779.914376749643</v>
      </c>
      <c r="Q78" s="376">
        <v>81904.878253164759</v>
      </c>
      <c r="R78" s="376">
        <v>54171.273774206289</v>
      </c>
      <c r="S78" s="368">
        <f t="shared" si="213"/>
        <v>298897.6246213839</v>
      </c>
      <c r="T78" s="377">
        <v>82041.558217263198</v>
      </c>
      <c r="U78" s="376">
        <v>80779.914376749643</v>
      </c>
      <c r="V78" s="376">
        <v>81904.878253164759</v>
      </c>
      <c r="W78" s="376">
        <v>54171.273774206289</v>
      </c>
      <c r="X78" s="370">
        <f t="shared" si="214"/>
        <v>298897.6246213839</v>
      </c>
      <c r="Y78" s="371">
        <f t="shared" si="215"/>
        <v>597795.24924276781</v>
      </c>
      <c r="Z78" s="210">
        <v>49</v>
      </c>
      <c r="AA78" s="376">
        <v>14162.297755434427</v>
      </c>
      <c r="AB78" s="376">
        <v>13790.441155312987</v>
      </c>
      <c r="AC78" s="376">
        <v>14248.540950550556</v>
      </c>
      <c r="AD78" s="376">
        <v>9489.0030831732765</v>
      </c>
      <c r="AE78" s="368">
        <f t="shared" si="216"/>
        <v>51690.282944471241</v>
      </c>
      <c r="AF78" s="377">
        <v>14162.297755434427</v>
      </c>
      <c r="AG78" s="376">
        <v>13790.441155312987</v>
      </c>
      <c r="AH78" s="376">
        <v>14248.540950550556</v>
      </c>
      <c r="AI78" s="376">
        <v>9489.0030831732765</v>
      </c>
      <c r="AJ78" s="370">
        <f t="shared" si="217"/>
        <v>51690.282944471241</v>
      </c>
      <c r="AK78" s="371">
        <f t="shared" si="218"/>
        <v>103380.56588894248</v>
      </c>
      <c r="AL78" s="210">
        <v>49</v>
      </c>
      <c r="AM78" s="376">
        <v>320951.24784416222</v>
      </c>
      <c r="AN78" s="376">
        <v>340450.71425195469</v>
      </c>
      <c r="AO78" s="376">
        <v>372566.80545725289</v>
      </c>
      <c r="AP78" s="376">
        <v>266473.07423693186</v>
      </c>
      <c r="AQ78" s="368">
        <f t="shared" si="219"/>
        <v>1300441.8417903017</v>
      </c>
      <c r="AR78" s="377">
        <v>320951.24784416222</v>
      </c>
      <c r="AS78" s="376">
        <v>340450.71425195469</v>
      </c>
      <c r="AT78" s="376">
        <v>372566.80545725289</v>
      </c>
      <c r="AU78" s="376">
        <v>266473.07423693186</v>
      </c>
      <c r="AV78" s="370">
        <f t="shared" si="220"/>
        <v>1300441.8417903017</v>
      </c>
      <c r="AW78" s="371">
        <f t="shared" si="221"/>
        <v>2600883.6835806035</v>
      </c>
      <c r="AX78" s="210">
        <v>49</v>
      </c>
      <c r="AY78" s="376">
        <v>2774.0583232294243</v>
      </c>
      <c r="AZ78" s="376">
        <v>3104.4527996146444</v>
      </c>
      <c r="BA78" s="376">
        <v>3434.0506858469757</v>
      </c>
      <c r="BB78" s="376">
        <v>2401.5378173463232</v>
      </c>
      <c r="BC78" s="368">
        <f t="shared" si="222"/>
        <v>11714.099626037369</v>
      </c>
      <c r="BD78" s="377">
        <v>2774.0583232294243</v>
      </c>
      <c r="BE78" s="376">
        <v>3104.4527996146444</v>
      </c>
      <c r="BF78" s="376">
        <v>3434.0506858469757</v>
      </c>
      <c r="BG78" s="376">
        <v>2401.5378173463232</v>
      </c>
      <c r="BH78" s="370">
        <f t="shared" si="223"/>
        <v>11714.099626037369</v>
      </c>
      <c r="BI78" s="371">
        <f t="shared" si="224"/>
        <v>23428.199252074737</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3260.7352220416037</v>
      </c>
      <c r="BX78" s="376">
        <v>3361.0191466902347</v>
      </c>
      <c r="BY78" s="376">
        <v>3766.3781715741025</v>
      </c>
      <c r="BZ78" s="376">
        <v>2704.1706317273638</v>
      </c>
      <c r="CA78" s="368">
        <f t="shared" si="228"/>
        <v>13092.303172033306</v>
      </c>
      <c r="CB78" s="377">
        <v>3260.7352220416037</v>
      </c>
      <c r="CC78" s="376">
        <v>3361.0191466902347</v>
      </c>
      <c r="CD78" s="376">
        <v>3766.3781715741025</v>
      </c>
      <c r="CE78" s="376">
        <v>2704.1706317273638</v>
      </c>
      <c r="CF78" s="370">
        <f t="shared" si="229"/>
        <v>13092.303172033306</v>
      </c>
      <c r="CG78" s="371">
        <f t="shared" si="230"/>
        <v>26184.606344066611</v>
      </c>
      <c r="CH78" s="210">
        <v>49</v>
      </c>
      <c r="CI78" s="370">
        <f t="shared" si="231"/>
        <v>495388.41530091775</v>
      </c>
      <c r="CJ78" s="370">
        <f t="shared" si="231"/>
        <v>503537.11277055379</v>
      </c>
      <c r="CK78" s="370">
        <f t="shared" si="231"/>
        <v>534077.96352063643</v>
      </c>
      <c r="CL78" s="370">
        <f t="shared" si="231"/>
        <v>371340.22559438797</v>
      </c>
      <c r="CM78" s="372">
        <f t="shared" si="234"/>
        <v>1904343.7171864957</v>
      </c>
      <c r="CN78" s="370">
        <f t="shared" si="232"/>
        <v>495388.41530091775</v>
      </c>
      <c r="CO78" s="370">
        <f t="shared" si="232"/>
        <v>503537.11277055379</v>
      </c>
      <c r="CP78" s="370">
        <f t="shared" si="232"/>
        <v>534077.96352063643</v>
      </c>
      <c r="CQ78" s="370">
        <f t="shared" si="232"/>
        <v>371340.22559438797</v>
      </c>
      <c r="CR78" s="372">
        <f t="shared" si="235"/>
        <v>1904343.7171864957</v>
      </c>
      <c r="CS78" s="370">
        <f t="shared" si="233"/>
        <v>990776.83060183551</v>
      </c>
      <c r="CT78" s="370">
        <f t="shared" si="233"/>
        <v>1007074.2255411076</v>
      </c>
      <c r="CU78" s="370">
        <f t="shared" si="233"/>
        <v>1068155.9270412729</v>
      </c>
      <c r="CV78" s="370">
        <f t="shared" si="233"/>
        <v>742680.45118877594</v>
      </c>
      <c r="CW78" s="372">
        <f t="shared" si="236"/>
        <v>3808687.4343729913</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1102.6404842725249</v>
      </c>
      <c r="D80" s="376">
        <v>5297.4532231649464</v>
      </c>
      <c r="E80" s="376">
        <v>2557.6690362858421</v>
      </c>
      <c r="F80" s="376">
        <v>4198.8871636988461</v>
      </c>
      <c r="G80" s="368">
        <f t="shared" si="210"/>
        <v>13156.649907422159</v>
      </c>
      <c r="H80" s="377">
        <v>1102.6404842725249</v>
      </c>
      <c r="I80" s="376">
        <v>5297.4532231649464</v>
      </c>
      <c r="J80" s="376">
        <v>2557.6690362858421</v>
      </c>
      <c r="K80" s="376">
        <v>4198.8871636988461</v>
      </c>
      <c r="L80" s="370">
        <f t="shared" si="211"/>
        <v>13156.649907422159</v>
      </c>
      <c r="M80" s="371">
        <f t="shared" si="212"/>
        <v>26313.299814844318</v>
      </c>
      <c r="N80" s="210">
        <v>51</v>
      </c>
      <c r="O80" s="376">
        <v>1252.9667653268682</v>
      </c>
      <c r="P80" s="376">
        <v>6896.4364164295375</v>
      </c>
      <c r="Q80" s="376">
        <v>3602.0505594358947</v>
      </c>
      <c r="R80" s="376">
        <v>6300.6016417968904</v>
      </c>
      <c r="S80" s="368">
        <f t="shared" si="213"/>
        <v>18052.055382989191</v>
      </c>
      <c r="T80" s="377">
        <v>1252.9667653268682</v>
      </c>
      <c r="U80" s="376">
        <v>6896.4364164295375</v>
      </c>
      <c r="V80" s="376">
        <v>3602.0505594358947</v>
      </c>
      <c r="W80" s="376">
        <v>6300.6016417968904</v>
      </c>
      <c r="X80" s="370">
        <f t="shared" si="214"/>
        <v>18052.055382989191</v>
      </c>
      <c r="Y80" s="371">
        <f t="shared" si="215"/>
        <v>36104.110765978381</v>
      </c>
      <c r="Z80" s="210">
        <v>51</v>
      </c>
      <c r="AA80" s="376">
        <v>216.2914600089685</v>
      </c>
      <c r="AB80" s="376">
        <v>1177.3335155886537</v>
      </c>
      <c r="AC80" s="376">
        <v>626.62891389003141</v>
      </c>
      <c r="AD80" s="376">
        <v>1103.6555768294427</v>
      </c>
      <c r="AE80" s="368">
        <f t="shared" si="216"/>
        <v>3123.9094663170963</v>
      </c>
      <c r="AF80" s="377">
        <v>216.2914600089685</v>
      </c>
      <c r="AG80" s="376">
        <v>1177.3335155886537</v>
      </c>
      <c r="AH80" s="376">
        <v>626.62891389003141</v>
      </c>
      <c r="AI80" s="376">
        <v>1103.6555768294427</v>
      </c>
      <c r="AJ80" s="370">
        <f t="shared" si="217"/>
        <v>3123.9094663170963</v>
      </c>
      <c r="AK80" s="371">
        <f t="shared" si="218"/>
        <v>6247.8189326341926</v>
      </c>
      <c r="AL80" s="210">
        <v>51</v>
      </c>
      <c r="AM80" s="376">
        <v>4901.677339842423</v>
      </c>
      <c r="AN80" s="376">
        <v>29065.352716471887</v>
      </c>
      <c r="AO80" s="376">
        <v>16384.915021501634</v>
      </c>
      <c r="AP80" s="376">
        <v>30993.192001169202</v>
      </c>
      <c r="AQ80" s="368">
        <f t="shared" si="219"/>
        <v>81345.13707898515</v>
      </c>
      <c r="AR80" s="377">
        <v>4901.677339842423</v>
      </c>
      <c r="AS80" s="376">
        <v>29065.352716471887</v>
      </c>
      <c r="AT80" s="376">
        <v>16384.915021501634</v>
      </c>
      <c r="AU80" s="376">
        <v>30993.192001169202</v>
      </c>
      <c r="AV80" s="370">
        <f t="shared" si="220"/>
        <v>81345.13707898515</v>
      </c>
      <c r="AW80" s="371">
        <f t="shared" si="221"/>
        <v>162690.2741579703</v>
      </c>
      <c r="AX80" s="210">
        <v>51</v>
      </c>
      <c r="AY80" s="376">
        <v>42.366368455364963</v>
      </c>
      <c r="AZ80" s="376">
        <v>265.03694025344572</v>
      </c>
      <c r="BA80" s="376">
        <v>151.02426690449735</v>
      </c>
      <c r="BB80" s="376">
        <v>279.320238580291</v>
      </c>
      <c r="BC80" s="368">
        <f t="shared" si="222"/>
        <v>737.74781419359897</v>
      </c>
      <c r="BD80" s="377">
        <v>42.366368455364963</v>
      </c>
      <c r="BE80" s="376">
        <v>265.03694025344572</v>
      </c>
      <c r="BF80" s="376">
        <v>151.02426690449735</v>
      </c>
      <c r="BG80" s="376">
        <v>279.320238580291</v>
      </c>
      <c r="BH80" s="370">
        <f t="shared" si="223"/>
        <v>737.74781419359897</v>
      </c>
      <c r="BI80" s="371">
        <f t="shared" si="224"/>
        <v>1475.4956283871979</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49.799064675604427</v>
      </c>
      <c r="BX80" s="376">
        <v>286.94081961323462</v>
      </c>
      <c r="BY80" s="376">
        <v>165.63951854041645</v>
      </c>
      <c r="BZ80" s="376">
        <v>314.51913043390493</v>
      </c>
      <c r="CA80" s="368">
        <f t="shared" si="228"/>
        <v>816.8985332631604</v>
      </c>
      <c r="CB80" s="377">
        <v>49.799064675604427</v>
      </c>
      <c r="CC80" s="376">
        <v>286.94081961323462</v>
      </c>
      <c r="CD80" s="376">
        <v>165.63951854041645</v>
      </c>
      <c r="CE80" s="376">
        <v>314.51913043390493</v>
      </c>
      <c r="CF80" s="370">
        <f t="shared" si="229"/>
        <v>816.8985332631604</v>
      </c>
      <c r="CG80" s="371">
        <f t="shared" si="230"/>
        <v>1633.7970665263208</v>
      </c>
      <c r="CH80" s="210">
        <v>51</v>
      </c>
      <c r="CI80" s="370">
        <f t="shared" si="231"/>
        <v>7565.7414825817541</v>
      </c>
      <c r="CJ80" s="370">
        <f t="shared" si="231"/>
        <v>42988.55363152171</v>
      </c>
      <c r="CK80" s="370">
        <f t="shared" si="231"/>
        <v>23487.927316558318</v>
      </c>
      <c r="CL80" s="370">
        <f t="shared" si="231"/>
        <v>43190.175752508578</v>
      </c>
      <c r="CM80" s="372">
        <f t="shared" si="234"/>
        <v>117232.39818317036</v>
      </c>
      <c r="CN80" s="370">
        <f t="shared" si="232"/>
        <v>7565.7414825817541</v>
      </c>
      <c r="CO80" s="370">
        <f t="shared" si="232"/>
        <v>42988.55363152171</v>
      </c>
      <c r="CP80" s="370">
        <f t="shared" si="232"/>
        <v>23487.927316558318</v>
      </c>
      <c r="CQ80" s="370">
        <f t="shared" si="232"/>
        <v>43190.175752508578</v>
      </c>
      <c r="CR80" s="372">
        <f t="shared" si="235"/>
        <v>117232.39818317036</v>
      </c>
      <c r="CS80" s="370">
        <f t="shared" si="233"/>
        <v>15131.482965163508</v>
      </c>
      <c r="CT80" s="370">
        <f t="shared" si="233"/>
        <v>85977.107263043421</v>
      </c>
      <c r="CU80" s="370">
        <f t="shared" si="233"/>
        <v>46975.854633116636</v>
      </c>
      <c r="CV80" s="370">
        <f t="shared" si="233"/>
        <v>86380.351505017155</v>
      </c>
      <c r="CW80" s="372">
        <f t="shared" si="236"/>
        <v>234464.79636634071</v>
      </c>
    </row>
    <row r="81" spans="1:135" ht="15.75" customHeight="1">
      <c r="A81" s="79" t="s">
        <v>282</v>
      </c>
      <c r="B81" s="210">
        <v>52</v>
      </c>
      <c r="C81" s="376">
        <v>979537.20746701979</v>
      </c>
      <c r="D81" s="376">
        <v>709985.72264560207</v>
      </c>
      <c r="E81" s="376">
        <v>533332.77425357059</v>
      </c>
      <c r="F81" s="376">
        <v>635338.07044265722</v>
      </c>
      <c r="G81" s="368">
        <f t="shared" si="210"/>
        <v>2858193.7748088492</v>
      </c>
      <c r="H81" s="377">
        <v>979537.20746701979</v>
      </c>
      <c r="I81" s="376">
        <v>709985.72264560207</v>
      </c>
      <c r="J81" s="376">
        <v>533332.77425357059</v>
      </c>
      <c r="K81" s="376">
        <v>635338.07044265722</v>
      </c>
      <c r="L81" s="370">
        <f t="shared" si="211"/>
        <v>2858193.7748088492</v>
      </c>
      <c r="M81" s="371">
        <f t="shared" si="212"/>
        <v>5716387.5496176984</v>
      </c>
      <c r="N81" s="210">
        <v>52</v>
      </c>
      <c r="O81" s="376">
        <v>1113080.4499410372</v>
      </c>
      <c r="P81" s="376">
        <v>924287.80142637098</v>
      </c>
      <c r="Q81" s="376">
        <v>751110.32374044519</v>
      </c>
      <c r="R81" s="376">
        <v>953350.717384074</v>
      </c>
      <c r="S81" s="368">
        <f t="shared" si="213"/>
        <v>3741829.2924919273</v>
      </c>
      <c r="T81" s="377">
        <v>1113080.4499410372</v>
      </c>
      <c r="U81" s="376">
        <v>924287.80142637098</v>
      </c>
      <c r="V81" s="376">
        <v>751110.32374044519</v>
      </c>
      <c r="W81" s="376">
        <v>953350.717384074</v>
      </c>
      <c r="X81" s="370">
        <f t="shared" si="214"/>
        <v>3741829.2924919273</v>
      </c>
      <c r="Y81" s="371">
        <f t="shared" si="215"/>
        <v>7483658.5849838546</v>
      </c>
      <c r="Z81" s="210">
        <v>52</v>
      </c>
      <c r="AA81" s="376">
        <v>192143.80004914242</v>
      </c>
      <c r="AB81" s="376">
        <v>157790.91417077163</v>
      </c>
      <c r="AC81" s="376">
        <v>130666.52969212479</v>
      </c>
      <c r="AD81" s="376">
        <v>166995.29596275362</v>
      </c>
      <c r="AE81" s="368">
        <f t="shared" si="216"/>
        <v>647596.53987479245</v>
      </c>
      <c r="AF81" s="377">
        <v>192143.80004914242</v>
      </c>
      <c r="AG81" s="376">
        <v>157790.91417077163</v>
      </c>
      <c r="AH81" s="376">
        <v>130666.52969212479</v>
      </c>
      <c r="AI81" s="376">
        <v>166995.29596275362</v>
      </c>
      <c r="AJ81" s="370">
        <f t="shared" si="217"/>
        <v>647596.53987479245</v>
      </c>
      <c r="AK81" s="371">
        <f t="shared" si="218"/>
        <v>1295193.0797495849</v>
      </c>
      <c r="AL81" s="210">
        <v>52</v>
      </c>
      <c r="AM81" s="376">
        <v>4354434.1078147143</v>
      </c>
      <c r="AN81" s="376">
        <v>3895454.0197005654</v>
      </c>
      <c r="AO81" s="376">
        <v>3416631.3390634693</v>
      </c>
      <c r="AP81" s="376">
        <v>4689612.7557606203</v>
      </c>
      <c r="AQ81" s="368">
        <f t="shared" si="219"/>
        <v>16356132.222339369</v>
      </c>
      <c r="AR81" s="377">
        <v>4354434.1078147143</v>
      </c>
      <c r="AS81" s="376">
        <v>3895454.0197005654</v>
      </c>
      <c r="AT81" s="376">
        <v>3416631.3390634693</v>
      </c>
      <c r="AU81" s="376">
        <v>4689612.7557606203</v>
      </c>
      <c r="AV81" s="370">
        <f t="shared" si="220"/>
        <v>16356132.222339369</v>
      </c>
      <c r="AW81" s="371">
        <f t="shared" si="221"/>
        <v>32712264.444678739</v>
      </c>
      <c r="AX81" s="210">
        <v>52</v>
      </c>
      <c r="AY81" s="376">
        <v>37636.414442615525</v>
      </c>
      <c r="AZ81" s="376">
        <v>35521.303469141145</v>
      </c>
      <c r="BA81" s="376">
        <v>31492.030479734643</v>
      </c>
      <c r="BB81" s="376">
        <v>42264.241570820363</v>
      </c>
      <c r="BC81" s="368">
        <f t="shared" si="222"/>
        <v>146913.98996231169</v>
      </c>
      <c r="BD81" s="377">
        <v>37636.414442615525</v>
      </c>
      <c r="BE81" s="376">
        <v>35521.303469141145</v>
      </c>
      <c r="BF81" s="376">
        <v>31492.030479734643</v>
      </c>
      <c r="BG81" s="376">
        <v>42264.241570820363</v>
      </c>
      <c r="BH81" s="370">
        <f t="shared" si="223"/>
        <v>146913.98996231169</v>
      </c>
      <c r="BI81" s="371">
        <f t="shared" si="224"/>
        <v>293827.97992462339</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44239.294169390181</v>
      </c>
      <c r="BX81" s="376">
        <v>38456.948383946197</v>
      </c>
      <c r="BY81" s="376">
        <v>34539.646332612188</v>
      </c>
      <c r="BZ81" s="376">
        <v>47590.223232183904</v>
      </c>
      <c r="CA81" s="368">
        <f t="shared" si="228"/>
        <v>164826.11211813247</v>
      </c>
      <c r="CB81" s="377">
        <v>44239.294169390181</v>
      </c>
      <c r="CC81" s="376">
        <v>38456.948383946197</v>
      </c>
      <c r="CD81" s="376">
        <v>34539.646332612188</v>
      </c>
      <c r="CE81" s="376">
        <v>47590.223232183904</v>
      </c>
      <c r="CF81" s="370">
        <f t="shared" si="229"/>
        <v>164826.11211813247</v>
      </c>
      <c r="CG81" s="371">
        <f t="shared" si="230"/>
        <v>329652.22423626494</v>
      </c>
      <c r="CH81" s="210">
        <v>52</v>
      </c>
      <c r="CI81" s="370">
        <f t="shared" si="231"/>
        <v>6721071.2738839202</v>
      </c>
      <c r="CJ81" s="370">
        <f t="shared" si="231"/>
        <v>5761496.709796397</v>
      </c>
      <c r="CK81" s="370">
        <f t="shared" si="231"/>
        <v>4897772.6435619574</v>
      </c>
      <c r="CL81" s="370">
        <f t="shared" si="231"/>
        <v>6535151.3043531096</v>
      </c>
      <c r="CM81" s="372">
        <f t="shared" si="234"/>
        <v>23915491.931595385</v>
      </c>
      <c r="CN81" s="370">
        <f t="shared" si="232"/>
        <v>6721071.2738839202</v>
      </c>
      <c r="CO81" s="370">
        <f t="shared" si="232"/>
        <v>5761496.709796397</v>
      </c>
      <c r="CP81" s="370">
        <f t="shared" si="232"/>
        <v>4897772.6435619574</v>
      </c>
      <c r="CQ81" s="370">
        <f t="shared" si="232"/>
        <v>6535151.3043531096</v>
      </c>
      <c r="CR81" s="372">
        <f t="shared" si="235"/>
        <v>23915491.931595385</v>
      </c>
      <c r="CS81" s="370">
        <f t="shared" si="233"/>
        <v>13442142.54776784</v>
      </c>
      <c r="CT81" s="370">
        <f t="shared" si="233"/>
        <v>11522993.419592794</v>
      </c>
      <c r="CU81" s="370">
        <f t="shared" si="233"/>
        <v>9795545.2871239148</v>
      </c>
      <c r="CV81" s="370">
        <f t="shared" si="233"/>
        <v>13070302.608706219</v>
      </c>
      <c r="CW81" s="372">
        <f t="shared" si="236"/>
        <v>47830983.86319077</v>
      </c>
    </row>
    <row r="82" spans="1:135" ht="15.75" customHeight="1">
      <c r="A82" s="79" t="s">
        <v>284</v>
      </c>
      <c r="B82" s="210">
        <v>53</v>
      </c>
      <c r="C82" s="376">
        <v>11666.856540265233</v>
      </c>
      <c r="D82" s="376">
        <v>8014.4154570495139</v>
      </c>
      <c r="E82" s="376">
        <v>8800.173276341613</v>
      </c>
      <c r="F82" s="376">
        <v>4993.3333876314555</v>
      </c>
      <c r="G82" s="368">
        <f t="shared" si="210"/>
        <v>33474.778661287819</v>
      </c>
      <c r="H82" s="377">
        <v>11666.856540265233</v>
      </c>
      <c r="I82" s="376">
        <v>8014.4154570495139</v>
      </c>
      <c r="J82" s="376">
        <v>8800.173276341613</v>
      </c>
      <c r="K82" s="376">
        <v>4993.3333876314555</v>
      </c>
      <c r="L82" s="370">
        <f t="shared" si="211"/>
        <v>33474.778661287819</v>
      </c>
      <c r="M82" s="371">
        <f t="shared" si="212"/>
        <v>66949.557322575638</v>
      </c>
      <c r="N82" s="210">
        <v>53</v>
      </c>
      <c r="O82" s="376">
        <v>13257.434049714942</v>
      </c>
      <c r="P82" s="376">
        <v>10433.486486053502</v>
      </c>
      <c r="Q82" s="376">
        <v>12393.577364181103</v>
      </c>
      <c r="R82" s="376">
        <v>7492.7006403371952</v>
      </c>
      <c r="S82" s="368">
        <f t="shared" si="213"/>
        <v>43577.198540286743</v>
      </c>
      <c r="T82" s="377">
        <v>13257.434049714942</v>
      </c>
      <c r="U82" s="376">
        <v>10433.486486053502</v>
      </c>
      <c r="V82" s="376">
        <v>12393.577364181103</v>
      </c>
      <c r="W82" s="376">
        <v>7492.7006403371952</v>
      </c>
      <c r="X82" s="370">
        <f t="shared" si="214"/>
        <v>43577.198540286743</v>
      </c>
      <c r="Y82" s="371">
        <f t="shared" si="215"/>
        <v>87154.397080573486</v>
      </c>
      <c r="Z82" s="210">
        <v>53</v>
      </c>
      <c r="AA82" s="376">
        <v>2288.5441545110775</v>
      </c>
      <c r="AB82" s="376">
        <v>1781.1653124515665</v>
      </c>
      <c r="AC82" s="376">
        <v>2156.0424527036948</v>
      </c>
      <c r="AD82" s="376">
        <v>1312.4716205456396</v>
      </c>
      <c r="AE82" s="368">
        <f t="shared" si="216"/>
        <v>7538.2235402119786</v>
      </c>
      <c r="AF82" s="377">
        <v>2288.5441545110775</v>
      </c>
      <c r="AG82" s="376">
        <v>1781.1653124515665</v>
      </c>
      <c r="AH82" s="376">
        <v>2156.0424527036948</v>
      </c>
      <c r="AI82" s="376">
        <v>1312.4716205456396</v>
      </c>
      <c r="AJ82" s="370">
        <f t="shared" si="217"/>
        <v>7538.2235402119786</v>
      </c>
      <c r="AK82" s="371">
        <f t="shared" si="218"/>
        <v>15076.447080423957</v>
      </c>
      <c r="AL82" s="210">
        <v>53</v>
      </c>
      <c r="AM82" s="376">
        <v>51863.836986123461</v>
      </c>
      <c r="AN82" s="376">
        <v>43972.41509502523</v>
      </c>
      <c r="AO82" s="376">
        <v>56375.586231725581</v>
      </c>
      <c r="AP82" s="376">
        <v>36857.227730878374</v>
      </c>
      <c r="AQ82" s="368">
        <f t="shared" si="219"/>
        <v>189069.06604375262</v>
      </c>
      <c r="AR82" s="377">
        <v>51863.836986123461</v>
      </c>
      <c r="AS82" s="376">
        <v>43972.41509502523</v>
      </c>
      <c r="AT82" s="376">
        <v>56375.586231725581</v>
      </c>
      <c r="AU82" s="376">
        <v>36857.227730878374</v>
      </c>
      <c r="AV82" s="370">
        <f t="shared" si="220"/>
        <v>189069.06604375262</v>
      </c>
      <c r="AW82" s="371">
        <f t="shared" si="221"/>
        <v>378138.13208750525</v>
      </c>
      <c r="AX82" s="210">
        <v>53</v>
      </c>
      <c r="AY82" s="376">
        <v>448.27153541969551</v>
      </c>
      <c r="AZ82" s="376">
        <v>400.96930754723633</v>
      </c>
      <c r="BA82" s="376">
        <v>519.62927917445711</v>
      </c>
      <c r="BB82" s="376">
        <v>332.16874347142732</v>
      </c>
      <c r="BC82" s="368">
        <f t="shared" si="222"/>
        <v>1701.0388656128162</v>
      </c>
      <c r="BD82" s="377">
        <v>448.27153541969551</v>
      </c>
      <c r="BE82" s="376">
        <v>400.96930754723633</v>
      </c>
      <c r="BF82" s="376">
        <v>519.62927917445711</v>
      </c>
      <c r="BG82" s="376">
        <v>332.16874347142732</v>
      </c>
      <c r="BH82" s="370">
        <f t="shared" si="223"/>
        <v>1701.0388656128162</v>
      </c>
      <c r="BI82" s="371">
        <f t="shared" si="224"/>
        <v>3402.0777312256323</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526.91566444069474</v>
      </c>
      <c r="BX82" s="376">
        <v>434.10726684866091</v>
      </c>
      <c r="BY82" s="376">
        <v>569.91598361069487</v>
      </c>
      <c r="BZ82" s="376">
        <v>374.02740626660716</v>
      </c>
      <c r="CA82" s="368">
        <f t="shared" si="228"/>
        <v>1904.9663211666577</v>
      </c>
      <c r="CB82" s="377">
        <v>526.91566444069474</v>
      </c>
      <c r="CC82" s="376">
        <v>434.10726684866091</v>
      </c>
      <c r="CD82" s="376">
        <v>569.91598361069487</v>
      </c>
      <c r="CE82" s="376">
        <v>374.02740626660716</v>
      </c>
      <c r="CF82" s="370">
        <f t="shared" si="229"/>
        <v>1904.9663211666577</v>
      </c>
      <c r="CG82" s="371">
        <f t="shared" si="230"/>
        <v>3809.9326423333155</v>
      </c>
      <c r="CH82" s="210">
        <v>53</v>
      </c>
      <c r="CI82" s="370">
        <f t="shared" si="231"/>
        <v>80051.858930475108</v>
      </c>
      <c r="CJ82" s="370">
        <f t="shared" si="231"/>
        <v>65036.55892497571</v>
      </c>
      <c r="CK82" s="370">
        <f t="shared" si="231"/>
        <v>80814.924587737158</v>
      </c>
      <c r="CL82" s="370">
        <f t="shared" si="231"/>
        <v>51361.929529130699</v>
      </c>
      <c r="CM82" s="372">
        <f t="shared" si="234"/>
        <v>277265.2719723187</v>
      </c>
      <c r="CN82" s="370">
        <f t="shared" si="232"/>
        <v>80051.858930475108</v>
      </c>
      <c r="CO82" s="370">
        <f t="shared" si="232"/>
        <v>65036.55892497571</v>
      </c>
      <c r="CP82" s="370">
        <f t="shared" si="232"/>
        <v>80814.924587737158</v>
      </c>
      <c r="CQ82" s="370">
        <f t="shared" si="232"/>
        <v>51361.929529130699</v>
      </c>
      <c r="CR82" s="372">
        <f t="shared" si="235"/>
        <v>277265.2719723187</v>
      </c>
      <c r="CS82" s="370">
        <f t="shared" si="233"/>
        <v>160103.71786095022</v>
      </c>
      <c r="CT82" s="370">
        <f t="shared" si="233"/>
        <v>130073.11784995142</v>
      </c>
      <c r="CU82" s="370">
        <f t="shared" si="233"/>
        <v>161629.84917547432</v>
      </c>
      <c r="CV82" s="370">
        <f t="shared" si="233"/>
        <v>102723.8590582614</v>
      </c>
      <c r="CW82" s="372">
        <f t="shared" si="236"/>
        <v>554530.54394463741</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172479.93175129071</v>
      </c>
      <c r="D84" s="376">
        <v>116694.88249335087</v>
      </c>
      <c r="E84" s="376">
        <v>99225.867519581865</v>
      </c>
      <c r="F84" s="376">
        <v>102540.84249477999</v>
      </c>
      <c r="G84" s="368">
        <f t="shared" si="210"/>
        <v>490941.52425900346</v>
      </c>
      <c r="H84" s="377">
        <v>172479.93175129071</v>
      </c>
      <c r="I84" s="376">
        <v>116694.88249335087</v>
      </c>
      <c r="J84" s="376">
        <v>99225.867519581865</v>
      </c>
      <c r="K84" s="376">
        <v>102540.84249477999</v>
      </c>
      <c r="L84" s="370">
        <f t="shared" si="211"/>
        <v>490941.52425900346</v>
      </c>
      <c r="M84" s="371">
        <f t="shared" si="212"/>
        <v>981883.04851800692</v>
      </c>
      <c r="N84" s="210">
        <v>55</v>
      </c>
      <c r="O84" s="376">
        <v>195994.63764727896</v>
      </c>
      <c r="P84" s="376">
        <v>151918.06389510655</v>
      </c>
      <c r="Q84" s="376">
        <v>139743.09675674449</v>
      </c>
      <c r="R84" s="376">
        <v>153866.7212016047</v>
      </c>
      <c r="S84" s="368">
        <f t="shared" si="213"/>
        <v>641522.51950073475</v>
      </c>
      <c r="T84" s="377">
        <v>195994.63764727896</v>
      </c>
      <c r="U84" s="376">
        <v>151918.06389510655</v>
      </c>
      <c r="V84" s="376">
        <v>139743.09675674449</v>
      </c>
      <c r="W84" s="376">
        <v>153866.7212016047</v>
      </c>
      <c r="X84" s="370">
        <f t="shared" si="214"/>
        <v>641522.51950073475</v>
      </c>
      <c r="Y84" s="371">
        <f t="shared" si="215"/>
        <v>1283045.0390014695</v>
      </c>
      <c r="Z84" s="210">
        <v>55</v>
      </c>
      <c r="AA84" s="376">
        <v>33833.27276011162</v>
      </c>
      <c r="AB84" s="376">
        <v>25934.876717046136</v>
      </c>
      <c r="AC84" s="376">
        <v>24310.337542297559</v>
      </c>
      <c r="AD84" s="376">
        <v>26952.325285269373</v>
      </c>
      <c r="AE84" s="368">
        <f t="shared" si="216"/>
        <v>111030.81230472469</v>
      </c>
      <c r="AF84" s="377">
        <v>33833.27276011162</v>
      </c>
      <c r="AG84" s="376">
        <v>25934.876717046136</v>
      </c>
      <c r="AH84" s="376">
        <v>24310.337542297559</v>
      </c>
      <c r="AI84" s="376">
        <v>26952.325285269373</v>
      </c>
      <c r="AJ84" s="370">
        <f t="shared" si="217"/>
        <v>111030.81230472469</v>
      </c>
      <c r="AK84" s="371">
        <f t="shared" si="218"/>
        <v>222061.62460944938</v>
      </c>
      <c r="AL84" s="210">
        <v>55</v>
      </c>
      <c r="AM84" s="376">
        <v>766742.18396819977</v>
      </c>
      <c r="AN84" s="376">
        <v>640265.76111040695</v>
      </c>
      <c r="AO84" s="376">
        <v>635659.80749568332</v>
      </c>
      <c r="AP84" s="376">
        <v>756883.40636493103</v>
      </c>
      <c r="AQ84" s="368">
        <f t="shared" si="219"/>
        <v>2799551.1589392209</v>
      </c>
      <c r="AR84" s="377">
        <v>766742.18396819977</v>
      </c>
      <c r="AS84" s="376">
        <v>640265.76111040695</v>
      </c>
      <c r="AT84" s="376">
        <v>635659.80749568332</v>
      </c>
      <c r="AU84" s="376">
        <v>756883.40636493103</v>
      </c>
      <c r="AV84" s="370">
        <f t="shared" si="220"/>
        <v>2799551.1589392209</v>
      </c>
      <c r="AW84" s="371">
        <f t="shared" si="221"/>
        <v>5599102.3178784419</v>
      </c>
      <c r="AX84" s="210">
        <v>55</v>
      </c>
      <c r="AY84" s="376">
        <v>6627.1359014651634</v>
      </c>
      <c r="AZ84" s="376">
        <v>5838.3629446745726</v>
      </c>
      <c r="BA84" s="376">
        <v>5859.0512249657868</v>
      </c>
      <c r="BB84" s="376">
        <v>6821.2675104694099</v>
      </c>
      <c r="BC84" s="368">
        <f t="shared" si="222"/>
        <v>25145.817581574935</v>
      </c>
      <c r="BD84" s="377">
        <v>6627.1359014651634</v>
      </c>
      <c r="BE84" s="376">
        <v>5838.3629446745726</v>
      </c>
      <c r="BF84" s="376">
        <v>5859.0512249657868</v>
      </c>
      <c r="BG84" s="376">
        <v>6821.2675104694099</v>
      </c>
      <c r="BH84" s="370">
        <f t="shared" si="223"/>
        <v>25145.817581574935</v>
      </c>
      <c r="BI84" s="371">
        <f t="shared" si="224"/>
        <v>50291.635163149869</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7789.7913227748413</v>
      </c>
      <c r="BX84" s="376">
        <v>6320.8722789451976</v>
      </c>
      <c r="BY84" s="376">
        <v>6426.0561822205409</v>
      </c>
      <c r="BZ84" s="376">
        <v>7680.8581317074259</v>
      </c>
      <c r="CA84" s="368">
        <f t="shared" si="228"/>
        <v>28217.577915648006</v>
      </c>
      <c r="CB84" s="377">
        <v>7789.7913227748413</v>
      </c>
      <c r="CC84" s="376">
        <v>6320.8722789451976</v>
      </c>
      <c r="CD84" s="376">
        <v>6426.0561822205409</v>
      </c>
      <c r="CE84" s="376">
        <v>7680.8581317074259</v>
      </c>
      <c r="CF84" s="370">
        <f t="shared" si="229"/>
        <v>28217.577915648006</v>
      </c>
      <c r="CG84" s="371">
        <f t="shared" si="230"/>
        <v>56435.155831296011</v>
      </c>
      <c r="CH84" s="210">
        <v>55</v>
      </c>
      <c r="CI84" s="370">
        <f t="shared" si="231"/>
        <v>1183466.9533511212</v>
      </c>
      <c r="CJ84" s="370">
        <f t="shared" si="231"/>
        <v>946972.81943953026</v>
      </c>
      <c r="CK84" s="370">
        <f t="shared" si="231"/>
        <v>911224.21672149363</v>
      </c>
      <c r="CL84" s="370">
        <f t="shared" si="231"/>
        <v>1054745.4209887621</v>
      </c>
      <c r="CM84" s="372">
        <f t="shared" si="234"/>
        <v>4096409.4105009073</v>
      </c>
      <c r="CN84" s="370">
        <f t="shared" si="232"/>
        <v>1183466.9533511212</v>
      </c>
      <c r="CO84" s="370">
        <f t="shared" si="232"/>
        <v>946972.81943953026</v>
      </c>
      <c r="CP84" s="370">
        <f t="shared" si="232"/>
        <v>911224.21672149363</v>
      </c>
      <c r="CQ84" s="370">
        <f t="shared" si="232"/>
        <v>1054745.4209887621</v>
      </c>
      <c r="CR84" s="372">
        <f t="shared" si="235"/>
        <v>4096409.4105009073</v>
      </c>
      <c r="CS84" s="370">
        <f t="shared" si="233"/>
        <v>2366933.9067022423</v>
      </c>
      <c r="CT84" s="370">
        <f t="shared" si="233"/>
        <v>1893945.6388790605</v>
      </c>
      <c r="CU84" s="370">
        <f t="shared" si="233"/>
        <v>1822448.4334429873</v>
      </c>
      <c r="CV84" s="370">
        <f t="shared" si="233"/>
        <v>2109490.8419775241</v>
      </c>
      <c r="CW84" s="372">
        <f t="shared" si="236"/>
        <v>8192818.8210018147</v>
      </c>
    </row>
    <row r="85" spans="1:135" ht="15.75" customHeight="1">
      <c r="A85" s="79" t="s">
        <v>290</v>
      </c>
      <c r="B85" s="210">
        <v>56</v>
      </c>
      <c r="C85" s="376">
        <v>7428.5499914292323</v>
      </c>
      <c r="D85" s="376">
        <v>8829.24790018563</v>
      </c>
      <c r="E85" s="376">
        <v>6683.9232977535285</v>
      </c>
      <c r="F85" s="376">
        <v>3398.4604190128089</v>
      </c>
      <c r="G85" s="368">
        <f t="shared" si="210"/>
        <v>26340.181608381201</v>
      </c>
      <c r="H85" s="377">
        <v>7428.5499914292323</v>
      </c>
      <c r="I85" s="376">
        <v>8829.24790018563</v>
      </c>
      <c r="J85" s="376">
        <v>6683.9232977535285</v>
      </c>
      <c r="K85" s="376">
        <v>3398.4604190128089</v>
      </c>
      <c r="L85" s="370">
        <f t="shared" si="211"/>
        <v>26340.181608381201</v>
      </c>
      <c r="M85" s="371">
        <f t="shared" si="212"/>
        <v>52680.363216762402</v>
      </c>
      <c r="N85" s="210">
        <v>56</v>
      </c>
      <c r="O85" s="376">
        <v>8441.3064698697872</v>
      </c>
      <c r="P85" s="376">
        <v>11494.267940349167</v>
      </c>
      <c r="Q85" s="376">
        <v>9413.191977669554</v>
      </c>
      <c r="R85" s="376">
        <v>5099.5286276641637</v>
      </c>
      <c r="S85" s="368">
        <f t="shared" si="213"/>
        <v>34448.295015552678</v>
      </c>
      <c r="T85" s="377">
        <v>8441.3064698697872</v>
      </c>
      <c r="U85" s="376">
        <v>11494.267940349167</v>
      </c>
      <c r="V85" s="376">
        <v>9413.191977669554</v>
      </c>
      <c r="W85" s="376">
        <v>5099.5286276641637</v>
      </c>
      <c r="X85" s="370">
        <f t="shared" si="214"/>
        <v>34448.295015552678</v>
      </c>
      <c r="Y85" s="371">
        <f t="shared" si="215"/>
        <v>68896.590031105356</v>
      </c>
      <c r="Z85" s="210">
        <v>56</v>
      </c>
      <c r="AA85" s="376">
        <v>1457.1675412914774</v>
      </c>
      <c r="AB85" s="376">
        <v>1962.2579062847949</v>
      </c>
      <c r="AC85" s="376">
        <v>1637.5612079496148</v>
      </c>
      <c r="AD85" s="376">
        <v>893.26758444576808</v>
      </c>
      <c r="AE85" s="368">
        <f t="shared" si="216"/>
        <v>5950.2542399716549</v>
      </c>
      <c r="AF85" s="377">
        <v>1457.1675412914774</v>
      </c>
      <c r="AG85" s="376">
        <v>1962.2579062847949</v>
      </c>
      <c r="AH85" s="376">
        <v>1637.5612079496148</v>
      </c>
      <c r="AI85" s="376">
        <v>893.26758444576808</v>
      </c>
      <c r="AJ85" s="370">
        <f t="shared" si="217"/>
        <v>5950.2542399716549</v>
      </c>
      <c r="AK85" s="371">
        <f t="shared" si="218"/>
        <v>11900.50847994331</v>
      </c>
      <c r="AL85" s="210">
        <v>56</v>
      </c>
      <c r="AM85" s="376">
        <v>33022.871625195774</v>
      </c>
      <c r="AN85" s="376">
        <v>48443.127976643882</v>
      </c>
      <c r="AO85" s="376">
        <v>42818.485773656299</v>
      </c>
      <c r="AP85" s="376">
        <v>25085.012330279511</v>
      </c>
      <c r="AQ85" s="368">
        <f t="shared" si="219"/>
        <v>149369.49770577549</v>
      </c>
      <c r="AR85" s="377">
        <v>33022.871625195774</v>
      </c>
      <c r="AS85" s="376">
        <v>48443.127976643882</v>
      </c>
      <c r="AT85" s="376">
        <v>42818.485773656299</v>
      </c>
      <c r="AU85" s="376">
        <v>25085.012330279511</v>
      </c>
      <c r="AV85" s="370">
        <f t="shared" si="220"/>
        <v>149369.49770577549</v>
      </c>
      <c r="AW85" s="371">
        <f t="shared" si="221"/>
        <v>298738.99541155098</v>
      </c>
      <c r="AX85" s="210">
        <v>56</v>
      </c>
      <c r="AY85" s="376">
        <v>285.42456994369144</v>
      </c>
      <c r="AZ85" s="376">
        <v>441.73619843806546</v>
      </c>
      <c r="BA85" s="376">
        <v>394.66975662925603</v>
      </c>
      <c r="BB85" s="376">
        <v>226.07389482886722</v>
      </c>
      <c r="BC85" s="368">
        <f t="shared" si="222"/>
        <v>1347.9044198398801</v>
      </c>
      <c r="BD85" s="377">
        <v>285.42456994369144</v>
      </c>
      <c r="BE85" s="376">
        <v>441.73619843806546</v>
      </c>
      <c r="BF85" s="376">
        <v>394.66975662925603</v>
      </c>
      <c r="BG85" s="376">
        <v>226.07389482886722</v>
      </c>
      <c r="BH85" s="370">
        <f t="shared" si="223"/>
        <v>1347.9044198398801</v>
      </c>
      <c r="BI85" s="371">
        <f t="shared" si="224"/>
        <v>2695.8088396797602</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335.49905589872498</v>
      </c>
      <c r="BX85" s="376">
        <v>478.24332227592208</v>
      </c>
      <c r="BY85" s="376">
        <v>432.86360404499044</v>
      </c>
      <c r="BZ85" s="376">
        <v>254.56288157559439</v>
      </c>
      <c r="CA85" s="368">
        <f t="shared" si="228"/>
        <v>1501.168863795232</v>
      </c>
      <c r="CB85" s="377">
        <v>335.49905589872498</v>
      </c>
      <c r="CC85" s="376">
        <v>478.24332227592208</v>
      </c>
      <c r="CD85" s="376">
        <v>432.86360404499044</v>
      </c>
      <c r="CE85" s="376">
        <v>254.56288157559439</v>
      </c>
      <c r="CF85" s="370">
        <f t="shared" si="229"/>
        <v>1501.168863795232</v>
      </c>
      <c r="CG85" s="371">
        <f t="shared" si="230"/>
        <v>3002.3377275904641</v>
      </c>
      <c r="CH85" s="210">
        <v>56</v>
      </c>
      <c r="CI85" s="370">
        <f t="shared" si="231"/>
        <v>50970.819253628695</v>
      </c>
      <c r="CJ85" s="370">
        <f t="shared" si="231"/>
        <v>71648.881244177464</v>
      </c>
      <c r="CK85" s="370">
        <f t="shared" si="231"/>
        <v>61380.695617703241</v>
      </c>
      <c r="CL85" s="370">
        <f t="shared" si="231"/>
        <v>34956.905737806715</v>
      </c>
      <c r="CM85" s="372">
        <f t="shared" si="234"/>
        <v>218957.30185331611</v>
      </c>
      <c r="CN85" s="370">
        <f t="shared" si="232"/>
        <v>50970.819253628695</v>
      </c>
      <c r="CO85" s="370">
        <f t="shared" si="232"/>
        <v>71648.881244177464</v>
      </c>
      <c r="CP85" s="370">
        <f t="shared" si="232"/>
        <v>61380.695617703241</v>
      </c>
      <c r="CQ85" s="370">
        <f t="shared" si="232"/>
        <v>34956.905737806715</v>
      </c>
      <c r="CR85" s="372">
        <f t="shared" si="235"/>
        <v>218957.30185331611</v>
      </c>
      <c r="CS85" s="370">
        <f t="shared" si="233"/>
        <v>101941.63850725739</v>
      </c>
      <c r="CT85" s="370">
        <f t="shared" si="233"/>
        <v>143297.76248835493</v>
      </c>
      <c r="CU85" s="370">
        <f t="shared" si="233"/>
        <v>122761.39123540648</v>
      </c>
      <c r="CV85" s="370">
        <f t="shared" si="233"/>
        <v>69913.811475613431</v>
      </c>
      <c r="CW85" s="372">
        <f t="shared" si="236"/>
        <v>437914.60370663222</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1332391.4841872349</v>
      </c>
      <c r="D87" s="198">
        <f t="shared" si="237"/>
        <v>995030.06742338534</v>
      </c>
      <c r="E87" s="198">
        <f t="shared" si="237"/>
        <v>744617.69137063972</v>
      </c>
      <c r="F87" s="198">
        <f t="shared" si="237"/>
        <v>841157.47655319015</v>
      </c>
      <c r="G87" s="203">
        <f t="shared" si="237"/>
        <v>3913196.7195344493</v>
      </c>
      <c r="H87" s="200">
        <f t="shared" si="237"/>
        <v>1332391.4841872349</v>
      </c>
      <c r="I87" s="198">
        <f t="shared" si="237"/>
        <v>995030.06742338534</v>
      </c>
      <c r="J87" s="198">
        <f t="shared" si="237"/>
        <v>744617.69137063972</v>
      </c>
      <c r="K87" s="198">
        <f t="shared" si="237"/>
        <v>841157.47655319015</v>
      </c>
      <c r="L87" s="201">
        <f t="shared" si="237"/>
        <v>3913196.7195344493</v>
      </c>
      <c r="M87" s="202">
        <f t="shared" si="237"/>
        <v>7826393.4390688986</v>
      </c>
      <c r="N87" s="210">
        <v>57</v>
      </c>
      <c r="O87" s="198">
        <f t="shared" ref="O87:Y87" si="238">SUM(O75:O85)</f>
        <v>1514040.4074611599</v>
      </c>
      <c r="P87" s="198">
        <f t="shared" si="238"/>
        <v>1295369.9265174814</v>
      </c>
      <c r="Q87" s="198">
        <f t="shared" si="238"/>
        <v>1048669.9153469841</v>
      </c>
      <c r="R87" s="198">
        <f t="shared" si="238"/>
        <v>1262191.1404525833</v>
      </c>
      <c r="S87" s="203">
        <f t="shared" si="238"/>
        <v>5120271.3897782099</v>
      </c>
      <c r="T87" s="200">
        <f t="shared" si="238"/>
        <v>1514040.4074611599</v>
      </c>
      <c r="U87" s="198">
        <f t="shared" si="238"/>
        <v>1295369.9265174814</v>
      </c>
      <c r="V87" s="198">
        <f t="shared" si="238"/>
        <v>1048669.9153469841</v>
      </c>
      <c r="W87" s="198">
        <f t="shared" si="238"/>
        <v>1262191.1404525833</v>
      </c>
      <c r="X87" s="201">
        <f t="shared" si="238"/>
        <v>5120271.3897782099</v>
      </c>
      <c r="Y87" s="202">
        <f t="shared" si="238"/>
        <v>10240542.77955642</v>
      </c>
      <c r="Z87" s="210">
        <v>57</v>
      </c>
      <c r="AA87" s="198">
        <f t="shared" ref="AA87:AK87" si="239">SUM(AA75:AA85)</f>
        <v>261358.89578596919</v>
      </c>
      <c r="AB87" s="198">
        <f t="shared" si="239"/>
        <v>221140.64967544746</v>
      </c>
      <c r="AC87" s="198">
        <f t="shared" si="239"/>
        <v>182431.33438580669</v>
      </c>
      <c r="AD87" s="198">
        <f t="shared" si="239"/>
        <v>221093.85267974605</v>
      </c>
      <c r="AE87" s="203">
        <f t="shared" si="239"/>
        <v>886024.7325269694</v>
      </c>
      <c r="AF87" s="200">
        <f t="shared" si="239"/>
        <v>261358.89578596919</v>
      </c>
      <c r="AG87" s="198">
        <f t="shared" si="239"/>
        <v>221140.64967544746</v>
      </c>
      <c r="AH87" s="198">
        <f t="shared" si="239"/>
        <v>182431.33438580669</v>
      </c>
      <c r="AI87" s="198">
        <f t="shared" si="239"/>
        <v>221093.85267974605</v>
      </c>
      <c r="AJ87" s="201">
        <f t="shared" si="239"/>
        <v>886024.7325269694</v>
      </c>
      <c r="AK87" s="202">
        <f t="shared" si="239"/>
        <v>1772049.4650539388</v>
      </c>
      <c r="AL87" s="210">
        <v>57</v>
      </c>
      <c r="AM87" s="198">
        <f t="shared" ref="AM87:AW87" si="240">SUM(AM75:AM85)</f>
        <v>5923012.2954794513</v>
      </c>
      <c r="AN87" s="198">
        <f t="shared" si="240"/>
        <v>5459396.9318480929</v>
      </c>
      <c r="AO87" s="198">
        <f t="shared" si="240"/>
        <v>4770162.7628615312</v>
      </c>
      <c r="AP87" s="198">
        <f t="shared" si="240"/>
        <v>6208824.8999448037</v>
      </c>
      <c r="AQ87" s="203">
        <f t="shared" si="240"/>
        <v>22361396.890133876</v>
      </c>
      <c r="AR87" s="200">
        <f t="shared" si="240"/>
        <v>5923012.2954794513</v>
      </c>
      <c r="AS87" s="198">
        <f t="shared" si="240"/>
        <v>5459396.9318480929</v>
      </c>
      <c r="AT87" s="198">
        <f t="shared" si="240"/>
        <v>4770162.7628615312</v>
      </c>
      <c r="AU87" s="198">
        <f t="shared" si="240"/>
        <v>6208824.8999448037</v>
      </c>
      <c r="AV87" s="201">
        <f t="shared" si="240"/>
        <v>22361396.890133876</v>
      </c>
      <c r="AW87" s="202">
        <f t="shared" si="240"/>
        <v>44722793.780267753</v>
      </c>
      <c r="AX87" s="210">
        <v>57</v>
      </c>
      <c r="AY87" s="198">
        <f t="shared" ref="AY87:BI87" si="241">SUM(AY75:AY85)</f>
        <v>51194.010514777474</v>
      </c>
      <c r="AZ87" s="198">
        <f t="shared" si="241"/>
        <v>49782.360206007703</v>
      </c>
      <c r="BA87" s="198">
        <f t="shared" si="241"/>
        <v>43967.9017761711</v>
      </c>
      <c r="BB87" s="198">
        <f t="shared" si="241"/>
        <v>55955.85160413327</v>
      </c>
      <c r="BC87" s="203">
        <f t="shared" si="241"/>
        <v>200900.12410108955</v>
      </c>
      <c r="BD87" s="200">
        <f t="shared" si="241"/>
        <v>51194.010514777474</v>
      </c>
      <c r="BE87" s="198">
        <f t="shared" si="241"/>
        <v>49782.360206007703</v>
      </c>
      <c r="BF87" s="198">
        <f t="shared" si="241"/>
        <v>43967.9017761711</v>
      </c>
      <c r="BG87" s="198">
        <f t="shared" si="241"/>
        <v>55955.85160413327</v>
      </c>
      <c r="BH87" s="201">
        <f t="shared" si="241"/>
        <v>200900.12410108955</v>
      </c>
      <c r="BI87" s="202">
        <f t="shared" si="241"/>
        <v>401800.24820217909</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60175.415868247212</v>
      </c>
      <c r="BX87" s="198">
        <f t="shared" si="243"/>
        <v>53896.604851132302</v>
      </c>
      <c r="BY87" s="198">
        <f t="shared" si="243"/>
        <v>48222.860012574754</v>
      </c>
      <c r="BZ87" s="198">
        <f t="shared" si="243"/>
        <v>63007.198757499646</v>
      </c>
      <c r="CA87" s="203">
        <f t="shared" si="243"/>
        <v>225302.0794894539</v>
      </c>
      <c r="CB87" s="200">
        <f t="shared" si="243"/>
        <v>60175.415868247212</v>
      </c>
      <c r="CC87" s="198">
        <f t="shared" si="243"/>
        <v>53896.604851132302</v>
      </c>
      <c r="CD87" s="198">
        <f t="shared" si="243"/>
        <v>48222.860012574754</v>
      </c>
      <c r="CE87" s="198">
        <f t="shared" si="243"/>
        <v>63007.198757499646</v>
      </c>
      <c r="CF87" s="201">
        <f t="shared" si="243"/>
        <v>225302.0794894539</v>
      </c>
      <c r="CG87" s="202">
        <f t="shared" si="243"/>
        <v>450604.1589789078</v>
      </c>
      <c r="CH87" s="210">
        <v>57</v>
      </c>
      <c r="CI87" s="201">
        <f t="shared" ref="CI87:CL87" si="244">SUM(CI75:CI85)</f>
        <v>9142172.5092968401</v>
      </c>
      <c r="CJ87" s="201">
        <f t="shared" si="244"/>
        <v>8074616.5405215472</v>
      </c>
      <c r="CK87" s="201">
        <f t="shared" si="244"/>
        <v>6838072.4657537071</v>
      </c>
      <c r="CL87" s="201">
        <f t="shared" si="244"/>
        <v>8652230.4199919552</v>
      </c>
      <c r="CM87" s="198">
        <f>SUM(CM75:CM85)</f>
        <v>32707091.935564049</v>
      </c>
      <c r="CN87" s="201">
        <f t="shared" ref="CN87:CQ87" si="245">SUM(CN75:CN85)</f>
        <v>9142172.5092968401</v>
      </c>
      <c r="CO87" s="201">
        <f t="shared" si="245"/>
        <v>8074616.5405215472</v>
      </c>
      <c r="CP87" s="201">
        <f t="shared" si="245"/>
        <v>6838072.4657537071</v>
      </c>
      <c r="CQ87" s="201">
        <f t="shared" si="245"/>
        <v>8652230.4199919552</v>
      </c>
      <c r="CR87" s="198">
        <f>SUM(CR75:CR85)</f>
        <v>32707091.935564049</v>
      </c>
      <c r="CS87" s="201">
        <f t="shared" ref="CS87:CV87" si="246">SUM(CS75:CS85)</f>
        <v>18284345.01859368</v>
      </c>
      <c r="CT87" s="201">
        <f t="shared" si="246"/>
        <v>16149233.081043094</v>
      </c>
      <c r="CU87" s="201">
        <f t="shared" si="246"/>
        <v>13676144.931507414</v>
      </c>
      <c r="CV87" s="201">
        <f t="shared" si="246"/>
        <v>17304460.83998391</v>
      </c>
      <c r="CW87" s="198">
        <f>SUM(CW75:CW85)</f>
        <v>65414183.871128097</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4758802.0792127568</v>
      </c>
      <c r="D89" s="198">
        <f t="shared" si="247"/>
        <v>3847168.6461070683</v>
      </c>
      <c r="E89" s="198">
        <f t="shared" si="247"/>
        <v>2566349.1733190729</v>
      </c>
      <c r="F89" s="198">
        <f t="shared" si="247"/>
        <v>2319242.668582859</v>
      </c>
      <c r="G89" s="203">
        <f t="shared" si="247"/>
        <v>13491562.567221757</v>
      </c>
      <c r="H89" s="200">
        <f t="shared" si="247"/>
        <v>10668433.018947836</v>
      </c>
      <c r="I89" s="198">
        <f t="shared" si="247"/>
        <v>9557916.4217694551</v>
      </c>
      <c r="J89" s="198">
        <f t="shared" si="247"/>
        <v>7990215.1617264785</v>
      </c>
      <c r="K89" s="198">
        <f t="shared" si="247"/>
        <v>7311702.4443258522</v>
      </c>
      <c r="L89" s="201">
        <f t="shared" si="247"/>
        <v>35528267.046769619</v>
      </c>
      <c r="M89" s="202">
        <f t="shared" si="247"/>
        <v>49019829.613991372</v>
      </c>
      <c r="N89" s="210">
        <v>58</v>
      </c>
      <c r="O89" s="198">
        <f t="shared" ref="O89:Y89" si="248">O87+O65+O72-O69</f>
        <v>6164610.0180785526</v>
      </c>
      <c r="P89" s="198">
        <f t="shared" si="248"/>
        <v>4653107.7757859277</v>
      </c>
      <c r="Q89" s="198">
        <f t="shared" si="248"/>
        <v>3956465.3372023599</v>
      </c>
      <c r="R89" s="198">
        <f t="shared" si="248"/>
        <v>3920356.780631396</v>
      </c>
      <c r="S89" s="203">
        <f t="shared" si="248"/>
        <v>18694539.911698237</v>
      </c>
      <c r="T89" s="200">
        <f t="shared" si="248"/>
        <v>11261426.507985843</v>
      </c>
      <c r="U89" s="198">
        <f t="shared" si="248"/>
        <v>11431505.241386864</v>
      </c>
      <c r="V89" s="198">
        <f t="shared" si="248"/>
        <v>10661364.416008595</v>
      </c>
      <c r="W89" s="198">
        <f t="shared" si="248"/>
        <v>10078005.206565553</v>
      </c>
      <c r="X89" s="201">
        <f t="shared" si="248"/>
        <v>43432301.371946856</v>
      </c>
      <c r="Y89" s="202">
        <f t="shared" si="248"/>
        <v>62126841.283645101</v>
      </c>
      <c r="Z89" s="210">
        <v>58</v>
      </c>
      <c r="AA89" s="198">
        <f t="shared" ref="AA89:AK89" si="249">AA87+AA65+AA72-AA69</f>
        <v>1304270.1290170713</v>
      </c>
      <c r="AB89" s="198">
        <f t="shared" si="249"/>
        <v>1264876.4728896697</v>
      </c>
      <c r="AC89" s="198">
        <f t="shared" si="249"/>
        <v>1848724.6632536557</v>
      </c>
      <c r="AD89" s="198">
        <f t="shared" si="249"/>
        <v>1246136.284330741</v>
      </c>
      <c r="AE89" s="203">
        <f t="shared" si="249"/>
        <v>5664007.5494911373</v>
      </c>
      <c r="AF89" s="200">
        <f t="shared" si="249"/>
        <v>2471126.1246461486</v>
      </c>
      <c r="AG89" s="198">
        <f t="shared" si="249"/>
        <v>2511728.3350167647</v>
      </c>
      <c r="AH89" s="198">
        <f t="shared" si="249"/>
        <v>3015080.2736364282</v>
      </c>
      <c r="AI89" s="198">
        <f t="shared" si="249"/>
        <v>2302090.2166625252</v>
      </c>
      <c r="AJ89" s="201">
        <f t="shared" si="249"/>
        <v>10300024.949961867</v>
      </c>
      <c r="AK89" s="202">
        <f t="shared" si="249"/>
        <v>15964032.499453006</v>
      </c>
      <c r="AL89" s="210">
        <v>58</v>
      </c>
      <c r="AM89" s="198">
        <f t="shared" ref="AM89:AW89" si="250">AM87+AM65+AM72-AM69</f>
        <v>54531500.444316693</v>
      </c>
      <c r="AN89" s="198">
        <f t="shared" si="250"/>
        <v>53757960.517200232</v>
      </c>
      <c r="AO89" s="198">
        <f t="shared" si="250"/>
        <v>52412096.371149048</v>
      </c>
      <c r="AP89" s="198">
        <f t="shared" si="250"/>
        <v>53956680.157920815</v>
      </c>
      <c r="AQ89" s="203">
        <f t="shared" si="250"/>
        <v>214658237.49058682</v>
      </c>
      <c r="AR89" s="200">
        <f t="shared" si="250"/>
        <v>81164914.445187137</v>
      </c>
      <c r="AS89" s="198">
        <f t="shared" si="250"/>
        <v>84255543.610486507</v>
      </c>
      <c r="AT89" s="198">
        <f t="shared" si="250"/>
        <v>84213949.050658554</v>
      </c>
      <c r="AU89" s="198">
        <f t="shared" si="250"/>
        <v>85741604.390172094</v>
      </c>
      <c r="AV89" s="201">
        <f t="shared" si="250"/>
        <v>335376011.49650419</v>
      </c>
      <c r="AW89" s="202">
        <f t="shared" si="250"/>
        <v>550034248.98709118</v>
      </c>
      <c r="AX89" s="210">
        <v>58</v>
      </c>
      <c r="AY89" s="198">
        <f t="shared" ref="AY89:BI89" si="251">AY87+AY65+AY72-AY69</f>
        <v>1618593.9255938625</v>
      </c>
      <c r="AZ89" s="198">
        <f t="shared" si="251"/>
        <v>1790575.1060306057</v>
      </c>
      <c r="BA89" s="198">
        <f t="shared" si="251"/>
        <v>1825781.3666948881</v>
      </c>
      <c r="BB89" s="198">
        <f t="shared" si="251"/>
        <v>1833760.9790419592</v>
      </c>
      <c r="BC89" s="203">
        <f t="shared" si="251"/>
        <v>7068711.3773613162</v>
      </c>
      <c r="BD89" s="200">
        <f t="shared" si="251"/>
        <v>682717.61902156321</v>
      </c>
      <c r="BE89" s="198">
        <f t="shared" si="251"/>
        <v>919678.19484935352</v>
      </c>
      <c r="BF89" s="198">
        <f t="shared" si="251"/>
        <v>796664.04026976763</v>
      </c>
      <c r="BG89" s="198">
        <f t="shared" si="251"/>
        <v>1546534.1190555296</v>
      </c>
      <c r="BH89" s="201">
        <f t="shared" si="251"/>
        <v>3945593.9731962155</v>
      </c>
      <c r="BI89" s="202">
        <f t="shared" si="251"/>
        <v>11014305.350557527</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2217284.7295033894</v>
      </c>
      <c r="BX89" s="198">
        <f t="shared" si="253"/>
        <v>1978408.5705721427</v>
      </c>
      <c r="BY89" s="198">
        <f t="shared" si="253"/>
        <v>2039387.1874341706</v>
      </c>
      <c r="BZ89" s="198">
        <f t="shared" si="253"/>
        <v>2139182.0627363245</v>
      </c>
      <c r="CA89" s="203">
        <f t="shared" si="253"/>
        <v>8374262.5502460273</v>
      </c>
      <c r="CB89" s="200">
        <f t="shared" si="253"/>
        <v>1421275.7218485973</v>
      </c>
      <c r="CC89" s="198">
        <f t="shared" si="253"/>
        <v>1689542.0005061573</v>
      </c>
      <c r="CD89" s="198">
        <f t="shared" si="253"/>
        <v>2057589.0295277378</v>
      </c>
      <c r="CE89" s="198">
        <f t="shared" si="253"/>
        <v>1737789.8567218748</v>
      </c>
      <c r="CF89" s="201">
        <f t="shared" si="253"/>
        <v>6906196.608604366</v>
      </c>
      <c r="CG89" s="202">
        <f t="shared" si="253"/>
        <v>15280459.158850394</v>
      </c>
      <c r="CH89" s="210">
        <v>58</v>
      </c>
      <c r="CI89" s="201">
        <f t="shared" ref="CI89:CW89" si="254">CI87+CI65+CI72-CI69</f>
        <v>70595061.325722322</v>
      </c>
      <c r="CJ89" s="201">
        <f t="shared" si="254"/>
        <v>67292097.088585645</v>
      </c>
      <c r="CK89" s="201">
        <f t="shared" si="254"/>
        <v>64648804.099053189</v>
      </c>
      <c r="CL89" s="201">
        <f t="shared" si="254"/>
        <v>65415358.933244079</v>
      </c>
      <c r="CM89" s="198">
        <f t="shared" si="254"/>
        <v>267951321.44660524</v>
      </c>
      <c r="CN89" s="201">
        <f t="shared" si="254"/>
        <v>107669893.43763714</v>
      </c>
      <c r="CO89" s="201">
        <f t="shared" si="254"/>
        <v>110365913.80401513</v>
      </c>
      <c r="CP89" s="201">
        <f t="shared" si="254"/>
        <v>108734861.97182754</v>
      </c>
      <c r="CQ89" s="201">
        <f t="shared" si="254"/>
        <v>108717726.2335034</v>
      </c>
      <c r="CR89" s="198">
        <f t="shared" si="254"/>
        <v>435488395.44698328</v>
      </c>
      <c r="CS89" s="201">
        <f t="shared" si="254"/>
        <v>178264954.76335952</v>
      </c>
      <c r="CT89" s="201">
        <f t="shared" si="254"/>
        <v>177658010.89260072</v>
      </c>
      <c r="CU89" s="201">
        <f t="shared" si="254"/>
        <v>173383666.07088074</v>
      </c>
      <c r="CV89" s="201">
        <f t="shared" si="254"/>
        <v>174133085.1667476</v>
      </c>
      <c r="CW89" s="198">
        <f t="shared" si="254"/>
        <v>703439716.89358866</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-2821364.8677093894</v>
      </c>
      <c r="D91" s="198">
        <f t="shared" si="255"/>
        <v>-2210595.3647780786</v>
      </c>
      <c r="E91" s="198">
        <f t="shared" si="255"/>
        <v>-1069298.3669449151</v>
      </c>
      <c r="F91" s="198">
        <f t="shared" si="255"/>
        <v>-976154.65318483626</v>
      </c>
      <c r="G91" s="203">
        <f>SUM(C91:F91)</f>
        <v>-7077413.2526172195</v>
      </c>
      <c r="H91" s="200">
        <f t="shared" ref="H91:M91" si="256">H31-H89</f>
        <v>-269751.04736357927</v>
      </c>
      <c r="I91" s="198">
        <f t="shared" si="256"/>
        <v>-1158233.1138119176</v>
      </c>
      <c r="J91" s="198">
        <f t="shared" si="256"/>
        <v>-670938.41517253313</v>
      </c>
      <c r="K91" s="198">
        <f t="shared" si="256"/>
        <v>-959454.82100611646</v>
      </c>
      <c r="L91" s="201">
        <f t="shared" si="256"/>
        <v>-3058377.3973541409</v>
      </c>
      <c r="M91" s="202">
        <f t="shared" si="256"/>
        <v>-10135790.649971358</v>
      </c>
      <c r="N91" s="210">
        <v>59</v>
      </c>
      <c r="O91" s="198">
        <f t="shared" ref="O91:R91" si="257">O31-O89</f>
        <v>-1097849.6087018708</v>
      </c>
      <c r="P91" s="198">
        <f t="shared" si="257"/>
        <v>82785.670749797486</v>
      </c>
      <c r="Q91" s="198">
        <f t="shared" si="257"/>
        <v>493116.59616700653</v>
      </c>
      <c r="R91" s="198">
        <f t="shared" si="257"/>
        <v>251730.62631123234</v>
      </c>
      <c r="S91" s="203">
        <f>SUM(O91:R91)</f>
        <v>-270216.71547383443</v>
      </c>
      <c r="T91" s="200">
        <f t="shared" ref="T91:W91" si="258">T31-T89</f>
        <v>378714.52724262513</v>
      </c>
      <c r="U91" s="198">
        <f t="shared" si="258"/>
        <v>-544662.8345897086</v>
      </c>
      <c r="V91" s="198">
        <f t="shared" si="258"/>
        <v>-661608.44307387434</v>
      </c>
      <c r="W91" s="198">
        <f t="shared" si="258"/>
        <v>-910350.0551389996</v>
      </c>
      <c r="X91" s="201">
        <f>SUM(T91:W91)</f>
        <v>-1737906.8055599574</v>
      </c>
      <c r="Y91" s="202">
        <f>Y31-Y89</f>
        <v>-2008123.5210338011</v>
      </c>
      <c r="Z91" s="210">
        <v>59</v>
      </c>
      <c r="AA91" s="198">
        <f t="shared" ref="AA91:AD91" si="259">AA31-AA89</f>
        <v>167821.49871803098</v>
      </c>
      <c r="AB91" s="198">
        <f t="shared" si="259"/>
        <v>96519.112446847605</v>
      </c>
      <c r="AC91" s="198">
        <f t="shared" si="259"/>
        <v>-545571.92399927438</v>
      </c>
      <c r="AD91" s="198">
        <f t="shared" si="259"/>
        <v>-15118.328843398718</v>
      </c>
      <c r="AE91" s="203">
        <f>SUM(AA91:AD91)</f>
        <v>-296349.64167779451</v>
      </c>
      <c r="AF91" s="200">
        <f t="shared" ref="AF91:AI91" si="260">AF31-AF89</f>
        <v>-119864.64639848704</v>
      </c>
      <c r="AG91" s="198">
        <f t="shared" si="260"/>
        <v>-351279.75116896164</v>
      </c>
      <c r="AH91" s="198">
        <f t="shared" si="260"/>
        <v>-984008.89098233427</v>
      </c>
      <c r="AI91" s="198">
        <f t="shared" si="260"/>
        <v>-443688.01520609623</v>
      </c>
      <c r="AJ91" s="201">
        <f>SUM(AF91:AI91)</f>
        <v>-1898841.3037558792</v>
      </c>
      <c r="AK91" s="202">
        <f>AK31-AK89</f>
        <v>-2195190.9454336744</v>
      </c>
      <c r="AL91" s="210">
        <v>59</v>
      </c>
      <c r="AM91" s="198">
        <f t="shared" ref="AM91:AP91" si="261">AM31-AM89</f>
        <v>15359260.658341162</v>
      </c>
      <c r="AN91" s="198">
        <f t="shared" si="261"/>
        <v>16556795.693165481</v>
      </c>
      <c r="AO91" s="198">
        <f t="shared" si="261"/>
        <v>18890936.255079836</v>
      </c>
      <c r="AP91" s="198">
        <f t="shared" si="261"/>
        <v>18392433.011575632</v>
      </c>
      <c r="AQ91" s="203">
        <f>SUM(AM91:AP91)</f>
        <v>69199425.61816211</v>
      </c>
      <c r="AR91" s="200">
        <f t="shared" ref="AR91:AU91" si="262">AR31-AR89</f>
        <v>-16446158.167672999</v>
      </c>
      <c r="AS91" s="198">
        <f t="shared" si="262"/>
        <v>-20269768.604466587</v>
      </c>
      <c r="AT91" s="198">
        <f t="shared" si="262"/>
        <v>-19972630.194803633</v>
      </c>
      <c r="AU91" s="198">
        <f t="shared" si="262"/>
        <v>-21278451.949731514</v>
      </c>
      <c r="AV91" s="201">
        <f>SUM(AR91:AU91)</f>
        <v>-77967008.916674733</v>
      </c>
      <c r="AW91" s="202">
        <f>AW31-AW89</f>
        <v>-8767583.2985126972</v>
      </c>
      <c r="AX91" s="210">
        <v>59</v>
      </c>
      <c r="AY91" s="198">
        <f t="shared" ref="AY91:BB91" si="263">AY31-AY89</f>
        <v>176747.57102494431</v>
      </c>
      <c r="AZ91" s="198">
        <f t="shared" si="263"/>
        <v>114935.20615752414</v>
      </c>
      <c r="BA91" s="198">
        <f t="shared" si="263"/>
        <v>126944.15216580918</v>
      </c>
      <c r="BB91" s="198">
        <f t="shared" si="263"/>
        <v>102838.25657412782</v>
      </c>
      <c r="BC91" s="203">
        <f>SUM(AY91:BB91)</f>
        <v>521465.18592240545</v>
      </c>
      <c r="BD91" s="200">
        <f t="shared" ref="BD91:BG91" si="264">BD31-BD89</f>
        <v>132553.42795380077</v>
      </c>
      <c r="BE91" s="198">
        <f t="shared" si="264"/>
        <v>-74612.008434660267</v>
      </c>
      <c r="BF91" s="198">
        <f t="shared" si="264"/>
        <v>63150.199091487331</v>
      </c>
      <c r="BG91" s="198">
        <f t="shared" si="264"/>
        <v>-734923.07235827227</v>
      </c>
      <c r="BH91" s="201">
        <f>SUM(BD91:BG91)</f>
        <v>-613831.45374764444</v>
      </c>
      <c r="BI91" s="202">
        <f>BI31-BI89</f>
        <v>-92366.267825236544</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359880.64580166247</v>
      </c>
      <c r="BX91" s="198">
        <f t="shared" si="267"/>
        <v>540556.60185011826</v>
      </c>
      <c r="BY91" s="198">
        <f t="shared" si="267"/>
        <v>587601.47342674923</v>
      </c>
      <c r="BZ91" s="198">
        <f t="shared" si="267"/>
        <v>520920.53322753217</v>
      </c>
      <c r="CA91" s="203">
        <f>SUM(BW91:BZ91)</f>
        <v>2008959.2543060621</v>
      </c>
      <c r="CB91" s="200">
        <f t="shared" ref="CB91:CE91" si="268">CB31-CB89</f>
        <v>-127894.614279025</v>
      </c>
      <c r="CC91" s="198">
        <f t="shared" si="268"/>
        <v>-406777.29062581738</v>
      </c>
      <c r="CD91" s="198">
        <f t="shared" si="268"/>
        <v>-642985.875347747</v>
      </c>
      <c r="CE91" s="198">
        <f t="shared" si="268"/>
        <v>-396906.80178553099</v>
      </c>
      <c r="CF91" s="201">
        <f>SUM(CB91:CE91)</f>
        <v>-1574564.5820381204</v>
      </c>
      <c r="CG91" s="202">
        <f>CG31-CG89</f>
        <v>434394.67226794176</v>
      </c>
      <c r="CH91" s="210">
        <v>59</v>
      </c>
      <c r="CI91" s="201">
        <f t="shared" ref="CI91:CW91" si="269">CI31-CI89</f>
        <v>12144495.897474542</v>
      </c>
      <c r="CJ91" s="201">
        <f t="shared" si="269"/>
        <v>15180996.919591695</v>
      </c>
      <c r="CK91" s="201">
        <f t="shared" si="269"/>
        <v>18483728.185895219</v>
      </c>
      <c r="CL91" s="201">
        <f t="shared" si="269"/>
        <v>18276649.445660293</v>
      </c>
      <c r="CM91" s="198">
        <f t="shared" si="269"/>
        <v>64085870.44862172</v>
      </c>
      <c r="CN91" s="201">
        <f t="shared" si="269"/>
        <v>-16452400.520517677</v>
      </c>
      <c r="CO91" s="201">
        <f t="shared" si="269"/>
        <v>-22805333.603097692</v>
      </c>
      <c r="CP91" s="201">
        <f t="shared" si="269"/>
        <v>-22869021.62028861</v>
      </c>
      <c r="CQ91" s="201">
        <f t="shared" si="269"/>
        <v>-24723774.715226501</v>
      </c>
      <c r="CR91" s="198">
        <f t="shared" si="269"/>
        <v>-86850530.459130585</v>
      </c>
      <c r="CS91" s="201">
        <f t="shared" si="269"/>
        <v>-4307904.6230432093</v>
      </c>
      <c r="CT91" s="201">
        <f t="shared" si="269"/>
        <v>-7624336.6835059524</v>
      </c>
      <c r="CU91" s="201">
        <f t="shared" si="269"/>
        <v>-4385293.4343934059</v>
      </c>
      <c r="CV91" s="201">
        <f t="shared" si="269"/>
        <v>-6447125.2695663273</v>
      </c>
      <c r="CW91" s="198">
        <f t="shared" si="269"/>
        <v>-22764660.010509014</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-1.4562355109924479</v>
      </c>
      <c r="D93" s="346">
        <f t="shared" si="270"/>
        <v>-1.3507463368722179</v>
      </c>
      <c r="E93" s="346">
        <f t="shared" si="270"/>
        <v>-0.71426992483624863</v>
      </c>
      <c r="F93" s="346">
        <f t="shared" si="270"/>
        <v>-0.72679872204470075</v>
      </c>
      <c r="G93" s="347">
        <f t="shared" si="270"/>
        <v>-1.1034063763533661</v>
      </c>
      <c r="H93" s="348">
        <f t="shared" si="270"/>
        <v>-2.5940888287641538E-2</v>
      </c>
      <c r="I93" s="346">
        <f t="shared" si="270"/>
        <v>-0.13789009315561362</v>
      </c>
      <c r="J93" s="346">
        <f t="shared" si="270"/>
        <v>-9.1667310638093261E-2</v>
      </c>
      <c r="K93" s="346">
        <f t="shared" si="270"/>
        <v>-0.15104178519172679</v>
      </c>
      <c r="L93" s="349">
        <f t="shared" si="270"/>
        <v>-9.4191185445226713E-2</v>
      </c>
      <c r="M93" s="348">
        <f t="shared" si="270"/>
        <v>-0.2606671251242742</v>
      </c>
      <c r="N93" s="210">
        <v>60</v>
      </c>
      <c r="O93" s="346">
        <f t="shared" ref="O93:Y93" si="271">IF((O31-O27)=0,"",O91/(O31-O27))</f>
        <v>-0.21667683490029666</v>
      </c>
      <c r="P93" s="346">
        <f t="shared" si="271"/>
        <v>1.7480475792873814E-2</v>
      </c>
      <c r="Q93" s="346">
        <f t="shared" si="271"/>
        <v>0.11082312980213015</v>
      </c>
      <c r="R93" s="346">
        <f t="shared" si="271"/>
        <v>6.0336853415950964E-2</v>
      </c>
      <c r="S93" s="347">
        <f t="shared" si="271"/>
        <v>-1.4666303483495586E-2</v>
      </c>
      <c r="T93" s="348">
        <f t="shared" si="271"/>
        <v>3.2535218095421627E-2</v>
      </c>
      <c r="U93" s="346">
        <f t="shared" si="271"/>
        <v>-5.0029458886044917E-2</v>
      </c>
      <c r="V93" s="346">
        <f t="shared" si="271"/>
        <v>-6.6162458850453923E-2</v>
      </c>
      <c r="W93" s="346">
        <f t="shared" si="271"/>
        <v>-9.930020709792324E-2</v>
      </c>
      <c r="X93" s="349">
        <f t="shared" si="271"/>
        <v>-4.1682025213073112E-2</v>
      </c>
      <c r="Y93" s="348">
        <f t="shared" si="271"/>
        <v>-3.3402633917829203E-2</v>
      </c>
      <c r="Z93" s="210">
        <v>60</v>
      </c>
      <c r="AA93" s="346">
        <f t="shared" ref="AA93:AK93" si="272">IF((AA31-AA27)=0,"",AA91/(AA31-AA27))</f>
        <v>0.11400207402594499</v>
      </c>
      <c r="AB93" s="346">
        <f t="shared" si="272"/>
        <v>7.0897183365692701E-2</v>
      </c>
      <c r="AC93" s="346">
        <f t="shared" si="272"/>
        <v>-0.41865539438717803</v>
      </c>
      <c r="AD93" s="346">
        <f t="shared" si="272"/>
        <v>-1.2281160299902847E-2</v>
      </c>
      <c r="AE93" s="347">
        <f t="shared" si="272"/>
        <v>-5.5210232613076553E-2</v>
      </c>
      <c r="AF93" s="348">
        <f t="shared" si="272"/>
        <v>-5.097886709215313E-2</v>
      </c>
      <c r="AG93" s="346">
        <f t="shared" si="272"/>
        <v>-0.1625957469181355</v>
      </c>
      <c r="AH93" s="346">
        <f t="shared" si="272"/>
        <v>-0.48447774873204347</v>
      </c>
      <c r="AI93" s="346">
        <f t="shared" si="272"/>
        <v>-0.23874703487672266</v>
      </c>
      <c r="AJ93" s="349">
        <f t="shared" si="272"/>
        <v>-0.22602068752697776</v>
      </c>
      <c r="AK93" s="348">
        <f t="shared" si="272"/>
        <v>-0.1594317820291036</v>
      </c>
      <c r="AL93" s="210">
        <v>60</v>
      </c>
      <c r="AM93" s="346">
        <f t="shared" ref="AM93:AW93" si="273">IF((AM31-AM27)=0,"",AM91/(AM31-AM27))</f>
        <v>0.21976095861627509</v>
      </c>
      <c r="AN93" s="346">
        <f t="shared" si="273"/>
        <v>0.23546687189857168</v>
      </c>
      <c r="AO93" s="346">
        <f t="shared" si="273"/>
        <v>0.26493874887631058</v>
      </c>
      <c r="AP93" s="346">
        <f t="shared" si="273"/>
        <v>0.25421780870328869</v>
      </c>
      <c r="AQ93" s="347">
        <f t="shared" si="273"/>
        <v>0.24378212960786289</v>
      </c>
      <c r="AR93" s="348">
        <f t="shared" si="273"/>
        <v>-0.25411733960324956</v>
      </c>
      <c r="AS93" s="346">
        <f t="shared" si="273"/>
        <v>-0.31678554495213296</v>
      </c>
      <c r="AT93" s="346">
        <f t="shared" si="273"/>
        <v>-0.3109000647950324</v>
      </c>
      <c r="AU93" s="346">
        <f t="shared" si="273"/>
        <v>-0.33008705196959315</v>
      </c>
      <c r="AV93" s="349">
        <f t="shared" si="273"/>
        <v>-0.30289153889439058</v>
      </c>
      <c r="AW93" s="348">
        <f t="shared" si="273"/>
        <v>-1.6198269456255757E-2</v>
      </c>
      <c r="AX93" s="210">
        <v>60</v>
      </c>
      <c r="AY93" s="346">
        <f t="shared" ref="AY93:BI93" si="274">IF((AY31-AY27)=0,"",AY91/(AY31-AY27))</f>
        <v>9.844788379136539E-2</v>
      </c>
      <c r="AZ93" s="346">
        <f t="shared" si="274"/>
        <v>6.0317283733585303E-2</v>
      </c>
      <c r="BA93" s="346">
        <f t="shared" si="274"/>
        <v>6.5008702421154294E-2</v>
      </c>
      <c r="BB93" s="346">
        <f t="shared" si="274"/>
        <v>5.3102497761449374E-2</v>
      </c>
      <c r="BC93" s="347">
        <f t="shared" si="274"/>
        <v>6.8702642366043343E-2</v>
      </c>
      <c r="BD93" s="348">
        <f t="shared" si="274"/>
        <v>0.1625881704564032</v>
      </c>
      <c r="BE93" s="346">
        <f t="shared" si="274"/>
        <v>-8.8291319229339568E-2</v>
      </c>
      <c r="BF93" s="346">
        <f t="shared" si="274"/>
        <v>7.3446328521380166E-2</v>
      </c>
      <c r="BG93" s="346">
        <f t="shared" si="274"/>
        <v>-0.90551142120224148</v>
      </c>
      <c r="BH93" s="349">
        <f t="shared" si="274"/>
        <v>-0.18423625638517538</v>
      </c>
      <c r="BI93" s="348">
        <f t="shared" si="274"/>
        <v>-8.4569477201414407E-3</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0.13964204596651636</v>
      </c>
      <c r="BX93" s="346">
        <f t="shared" si="276"/>
        <v>0.21459471046608947</v>
      </c>
      <c r="BY93" s="346">
        <f t="shared" si="276"/>
        <v>0.2236787246863029</v>
      </c>
      <c r="BZ93" s="346">
        <f t="shared" si="276"/>
        <v>0.19582723388861728</v>
      </c>
      <c r="CA93" s="347">
        <f t="shared" si="276"/>
        <v>0.19348130013223044</v>
      </c>
      <c r="CB93" s="348">
        <f t="shared" si="276"/>
        <v>-9.8883935701948866E-2</v>
      </c>
      <c r="CC93" s="346">
        <f t="shared" si="276"/>
        <v>-0.31710982340928506</v>
      </c>
      <c r="CD93" s="346">
        <f t="shared" si="276"/>
        <v>-0.454534456146091</v>
      </c>
      <c r="CE93" s="346">
        <f t="shared" si="276"/>
        <v>-0.29600404026611665</v>
      </c>
      <c r="CF93" s="349">
        <f t="shared" si="276"/>
        <v>-0.29532506635725081</v>
      </c>
      <c r="CG93" s="348">
        <f t="shared" si="276"/>
        <v>2.7642297977201635E-2</v>
      </c>
      <c r="CH93" s="210">
        <v>60</v>
      </c>
      <c r="CI93" s="349">
        <f t="shared" ref="CI93:CW93" si="277">IF((CI31-CI27)=0,"",CI91/(CI31-CI27))</f>
        <v>0.14677980285431974</v>
      </c>
      <c r="CJ93" s="349">
        <f t="shared" si="277"/>
        <v>0.18407211590832853</v>
      </c>
      <c r="CK93" s="349">
        <f t="shared" si="277"/>
        <v>0.22234049267908321</v>
      </c>
      <c r="CL93" s="349">
        <f t="shared" si="277"/>
        <v>0.21837986445390589</v>
      </c>
      <c r="CM93" s="379">
        <f t="shared" si="277"/>
        <v>0.19300810876886276</v>
      </c>
      <c r="CN93" s="349">
        <f t="shared" si="277"/>
        <v>-0.18036453309965872</v>
      </c>
      <c r="CO93" s="349">
        <f t="shared" si="277"/>
        <v>-0.26045206131307413</v>
      </c>
      <c r="CP93" s="349">
        <f t="shared" si="277"/>
        <v>-0.26633433652616367</v>
      </c>
      <c r="CQ93" s="349">
        <f t="shared" si="277"/>
        <v>-0.29435184639273293</v>
      </c>
      <c r="CR93" s="379">
        <f t="shared" si="277"/>
        <v>-0.24911387769700991</v>
      </c>
      <c r="CS93" s="349">
        <f t="shared" si="277"/>
        <v>-2.4764185294981665E-2</v>
      </c>
      <c r="CT93" s="349">
        <f t="shared" si="277"/>
        <v>-4.484015721574134E-2</v>
      </c>
      <c r="CU93" s="349">
        <f t="shared" si="277"/>
        <v>-2.5948731730252212E-2</v>
      </c>
      <c r="CV93" s="349">
        <f t="shared" si="277"/>
        <v>-3.8447615253653089E-2</v>
      </c>
      <c r="CW93" s="379">
        <f t="shared" si="277"/>
        <v>-3.3444240067723424E-2</v>
      </c>
    </row>
    <row r="94" spans="1:135" s="287" customFormat="1" ht="15.75" customHeight="1">
      <c r="A94" s="119" t="s">
        <v>300</v>
      </c>
      <c r="B94" s="210">
        <v>61</v>
      </c>
      <c r="C94" s="351">
        <f>IF((C31-C27-C24)=0,"",(C72+C65-C63)/(C31-C27-C24))</f>
        <v>1.7685272971332968</v>
      </c>
      <c r="D94" s="351">
        <f t="shared" ref="D94:M94" si="278">IF((D31-D27-D24)=0,"",(D72+D65-D63)/(D31-D27-D24))</f>
        <v>1.7427503010238479</v>
      </c>
      <c r="E94" s="351">
        <f t="shared" si="278"/>
        <v>1.2168801981815491</v>
      </c>
      <c r="F94" s="351">
        <f t="shared" si="278"/>
        <v>1.1005125316315476</v>
      </c>
      <c r="G94" s="347">
        <f t="shared" si="278"/>
        <v>1.4933181904384556</v>
      </c>
      <c r="H94" s="352">
        <f t="shared" si="278"/>
        <v>0.89781008403493279</v>
      </c>
      <c r="I94" s="351">
        <f t="shared" si="278"/>
        <v>1.0194296666201594</v>
      </c>
      <c r="J94" s="351">
        <f t="shared" si="278"/>
        <v>0.98993353049086485</v>
      </c>
      <c r="K94" s="351">
        <f t="shared" si="278"/>
        <v>1.0186229113642618</v>
      </c>
      <c r="L94" s="349">
        <f t="shared" si="278"/>
        <v>0.97367347621411782</v>
      </c>
      <c r="M94" s="353">
        <f t="shared" si="278"/>
        <v>1.059391906613389</v>
      </c>
      <c r="N94" s="210">
        <v>61</v>
      </c>
      <c r="O94" s="351">
        <f>IF((O31-O27-O24)=0,"",(O72+O65-O63)/(O31-O27-O24))</f>
        <v>0.91785859896018074</v>
      </c>
      <c r="P94" s="351">
        <f t="shared" ref="P94:Y94" si="279">IF((P31-P27-P24)=0,"",(P72+P65-P63)/(P31-P27-P24))</f>
        <v>0.70899776086064814</v>
      </c>
      <c r="Q94" s="351">
        <f t="shared" si="279"/>
        <v>0.65349856804490847</v>
      </c>
      <c r="R94" s="351">
        <f t="shared" si="279"/>
        <v>0.63713086062277835</v>
      </c>
      <c r="S94" s="347">
        <f t="shared" si="279"/>
        <v>0.73675805495540425</v>
      </c>
      <c r="T94" s="352">
        <f t="shared" si="279"/>
        <v>0.83739415794229388</v>
      </c>
      <c r="U94" s="351">
        <f t="shared" si="279"/>
        <v>0.93104455232500916</v>
      </c>
      <c r="V94" s="351">
        <f t="shared" si="279"/>
        <v>0.96129290821488766</v>
      </c>
      <c r="W94" s="351">
        <f t="shared" si="279"/>
        <v>0.96162147468441439</v>
      </c>
      <c r="X94" s="349">
        <f t="shared" si="279"/>
        <v>0.91887723471238403</v>
      </c>
      <c r="Y94" s="353">
        <f t="shared" si="279"/>
        <v>0.86306395803334179</v>
      </c>
      <c r="Z94" s="210">
        <v>61</v>
      </c>
      <c r="AA94" s="351">
        <f>IF((AA31-AA27-AA24)=0,"",(AA72+AA65-AA63)/(AA31-AA27-AA24))</f>
        <v>0.70845537980246587</v>
      </c>
      <c r="AB94" s="351">
        <f t="shared" ref="AB94:AK94" si="280">IF((AB31-AB27-AB24)=0,"",(AB72+AB65-AB63)/(AB31-AB27-AB24))</f>
        <v>0.76666608475612619</v>
      </c>
      <c r="AC94" s="351">
        <f t="shared" si="280"/>
        <v>1.2786631057701219</v>
      </c>
      <c r="AD94" s="351">
        <f t="shared" si="280"/>
        <v>0.8326787006491676</v>
      </c>
      <c r="AE94" s="347">
        <f t="shared" si="280"/>
        <v>0.89014294484176715</v>
      </c>
      <c r="AF94" s="352">
        <f t="shared" si="280"/>
        <v>0.93982198462548927</v>
      </c>
      <c r="AG94" s="351">
        <f t="shared" si="280"/>
        <v>1.0602370741273248</v>
      </c>
      <c r="AH94" s="351">
        <f t="shared" si="280"/>
        <v>1.3946575011800273</v>
      </c>
      <c r="AI94" s="351">
        <f t="shared" si="280"/>
        <v>1.1197771732899926</v>
      </c>
      <c r="AJ94" s="349">
        <f t="shared" si="280"/>
        <v>1.1205564137008601</v>
      </c>
      <c r="AK94" s="353">
        <f t="shared" si="280"/>
        <v>1.0307318141994462</v>
      </c>
      <c r="AL94" s="210">
        <v>61</v>
      </c>
      <c r="AM94" s="351">
        <f>IF((AM31-AM27-AM24)=0,"",(AM72+AM65-AM63)/(AM31-AM27-AM24))</f>
        <v>0.69549232805519867</v>
      </c>
      <c r="AN94" s="351">
        <f t="shared" ref="AN94:AW94" si="281">IF((AN31-AN27-AN24)=0,"",(AN72+AN65-AN63)/(AN31-AN27-AN24))</f>
        <v>0.68689086314761372</v>
      </c>
      <c r="AO94" s="351">
        <f t="shared" si="281"/>
        <v>0.66816139305079691</v>
      </c>
      <c r="AP94" s="351">
        <f t="shared" si="281"/>
        <v>0.65996462383877952</v>
      </c>
      <c r="AQ94" s="347">
        <f t="shared" si="281"/>
        <v>0.67744107555335564</v>
      </c>
      <c r="AR94" s="352">
        <f t="shared" si="281"/>
        <v>1.1625980855854257</v>
      </c>
      <c r="AS94" s="351">
        <f t="shared" si="281"/>
        <v>1.2314635037432164</v>
      </c>
      <c r="AT94" s="351">
        <f t="shared" si="281"/>
        <v>1.236646253574798</v>
      </c>
      <c r="AU94" s="351">
        <f t="shared" si="281"/>
        <v>1.2337711774755353</v>
      </c>
      <c r="AV94" s="349">
        <f t="shared" si="281"/>
        <v>1.2160204634229759</v>
      </c>
      <c r="AW94" s="353">
        <f t="shared" si="281"/>
        <v>0.93357209530719165</v>
      </c>
      <c r="AX94" s="210">
        <v>61</v>
      </c>
      <c r="AY94" s="351">
        <f>IF((AY31-AY27-AY24)=0,"",(AY72+AY65-AY63)/(AY31-AY27-AY24))</f>
        <v>0.87303720101774096</v>
      </c>
      <c r="AZ94" s="351">
        <f t="shared" ref="AZ94:BI94" si="282">IF((AZ31-AZ27-AZ24)=0,"",(AZ72+AZ65-AZ63)/(AZ31-AZ27-AZ24))</f>
        <v>0.91355724222012535</v>
      </c>
      <c r="BA94" s="351">
        <f t="shared" si="282"/>
        <v>0.91247512653918839</v>
      </c>
      <c r="BB94" s="351">
        <f t="shared" si="282"/>
        <v>0.91800362963184567</v>
      </c>
      <c r="BC94" s="347">
        <f t="shared" si="282"/>
        <v>0.90482891880041083</v>
      </c>
      <c r="BD94" s="352">
        <f t="shared" si="282"/>
        <v>0.77461797625430606</v>
      </c>
      <c r="BE94" s="351">
        <f t="shared" si="282"/>
        <v>1.0293818976877962</v>
      </c>
      <c r="BF94" s="351">
        <f t="shared" si="282"/>
        <v>0.87541715877230053</v>
      </c>
      <c r="BG94" s="351">
        <f t="shared" si="282"/>
        <v>1.8365672491978826</v>
      </c>
      <c r="BH94" s="349">
        <f t="shared" si="282"/>
        <v>1.1239378038609125</v>
      </c>
      <c r="BI94" s="353">
        <f t="shared" si="282"/>
        <v>0.97166858576732396</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0.83700849557619528</v>
      </c>
      <c r="BX94" s="351">
        <f t="shared" ref="BX94:CW94" si="284">IF((BX31-BX27-BX24)=0,"",(BX72+BX65-BX63)/(BX31-BX27-BX24))</f>
        <v>0.76400896161274889</v>
      </c>
      <c r="BY94" s="351">
        <f t="shared" si="284"/>
        <v>0.75796456874277074</v>
      </c>
      <c r="BZ94" s="351">
        <f t="shared" si="284"/>
        <v>0.78048676285229812</v>
      </c>
      <c r="CA94" s="347">
        <f t="shared" si="284"/>
        <v>0.78482003217768137</v>
      </c>
      <c r="CB94" s="352">
        <f t="shared" si="284"/>
        <v>1.0523582709028669</v>
      </c>
      <c r="CC94" s="351">
        <f t="shared" si="284"/>
        <v>1.2750938524085238</v>
      </c>
      <c r="CD94" s="351">
        <f t="shared" si="284"/>
        <v>1.420445135851504</v>
      </c>
      <c r="CE94" s="351">
        <f t="shared" si="284"/>
        <v>1.2490147084779759</v>
      </c>
      <c r="CF94" s="349">
        <f t="shared" si="284"/>
        <v>1.2530674464827305</v>
      </c>
      <c r="CG94" s="353">
        <f t="shared" si="284"/>
        <v>0.94368392854571848</v>
      </c>
      <c r="CH94" s="210">
        <v>61</v>
      </c>
      <c r="CI94" s="349">
        <f t="shared" ref="CI94:CR94" si="285">IF((CI31-CI27-CI24)=0,"",(CI72+CI65-CI63)/(CI31-CI27-CI24))</f>
        <v>0.74272682715295635</v>
      </c>
      <c r="CJ94" s="349">
        <f t="shared" si="285"/>
        <v>0.71802181378320296</v>
      </c>
      <c r="CK94" s="349">
        <f t="shared" si="285"/>
        <v>0.69540443487448567</v>
      </c>
      <c r="CL94" s="349">
        <f t="shared" si="285"/>
        <v>0.67823833616543949</v>
      </c>
      <c r="CM94" s="350">
        <f t="shared" si="285"/>
        <v>0.70848758890019647</v>
      </c>
      <c r="CN94" s="349">
        <f t="shared" si="285"/>
        <v>1.0801406372554323</v>
      </c>
      <c r="CO94" s="349">
        <f t="shared" si="285"/>
        <v>1.1682345757505819</v>
      </c>
      <c r="CP94" s="349">
        <f t="shared" si="285"/>
        <v>1.1866976330622681</v>
      </c>
      <c r="CQ94" s="349">
        <f t="shared" si="285"/>
        <v>1.1913416859752981</v>
      </c>
      <c r="CR94" s="350">
        <f t="shared" si="285"/>
        <v>1.155299937158154</v>
      </c>
      <c r="CS94" s="349">
        <f t="shared" si="284"/>
        <v>0.91965579788645035</v>
      </c>
      <c r="CT94" s="349">
        <f t="shared" si="284"/>
        <v>0.9498634818238777</v>
      </c>
      <c r="CU94" s="349">
        <f t="shared" si="284"/>
        <v>0.94502401797028857</v>
      </c>
      <c r="CV94" s="349">
        <f t="shared" si="284"/>
        <v>0.93525196994981041</v>
      </c>
      <c r="CW94" s="350">
        <f t="shared" si="284"/>
        <v>0.937342314178636</v>
      </c>
    </row>
    <row r="95" spans="1:135" s="287" customFormat="1" ht="15.75" customHeight="1">
      <c r="A95" s="119" t="s">
        <v>302</v>
      </c>
      <c r="B95" s="210">
        <v>62</v>
      </c>
      <c r="C95" s="351">
        <f>IF((C31-C27)=0,"",(C72)/(C31-C27))</f>
        <v>0.24332905302698463</v>
      </c>
      <c r="D95" s="351">
        <f t="shared" ref="D95:M95" si="286">IF((D31-D27)=0,"",(D72)/(D31-D27))</f>
        <v>0.28521361041844701</v>
      </c>
      <c r="E95" s="351">
        <f t="shared" si="286"/>
        <v>0.22488618258602577</v>
      </c>
      <c r="F95" s="351">
        <f t="shared" si="286"/>
        <v>0.21499834091536479</v>
      </c>
      <c r="G95" s="347">
        <f t="shared" si="286"/>
        <v>0.24377908831853698</v>
      </c>
      <c r="H95" s="352">
        <f t="shared" si="286"/>
        <v>4.5212468581743201E-2</v>
      </c>
      <c r="I95" s="351">
        <f t="shared" si="286"/>
        <v>5.5421700276717514E-2</v>
      </c>
      <c r="J95" s="351">
        <f t="shared" si="286"/>
        <v>4.588760587517153E-2</v>
      </c>
      <c r="K95" s="351">
        <f t="shared" si="286"/>
        <v>4.533117655338445E-2</v>
      </c>
      <c r="L95" s="349">
        <f t="shared" si="286"/>
        <v>4.8028920783028763E-2</v>
      </c>
      <c r="M95" s="353">
        <f t="shared" si="286"/>
        <v>8.0319054122659508E-2</v>
      </c>
      <c r="N95" s="210">
        <v>62</v>
      </c>
      <c r="O95" s="351">
        <f t="shared" ref="O95:Y95" si="287">IF((O31-O27)=0,"",(O72)/(O31-O27))</f>
        <v>0.105729663995833</v>
      </c>
      <c r="P95" s="351">
        <f t="shared" si="287"/>
        <v>0.1283102603509815</v>
      </c>
      <c r="Q95" s="351">
        <f t="shared" si="287"/>
        <v>0.106557877755143</v>
      </c>
      <c r="R95" s="351">
        <f t="shared" si="287"/>
        <v>0.10385657635544736</v>
      </c>
      <c r="S95" s="347">
        <f t="shared" si="287"/>
        <v>0.11130977767632498</v>
      </c>
      <c r="T95" s="352">
        <f t="shared" si="287"/>
        <v>4.5896956891833443E-2</v>
      </c>
      <c r="U95" s="351">
        <f t="shared" si="287"/>
        <v>5.5667078211180734E-2</v>
      </c>
      <c r="V95" s="351">
        <f t="shared" si="287"/>
        <v>4.7302013165214291E-2</v>
      </c>
      <c r="W95" s="351">
        <f t="shared" si="287"/>
        <v>4.7131792819918056E-2</v>
      </c>
      <c r="X95" s="349">
        <f t="shared" si="287"/>
        <v>4.9056531273195182E-2</v>
      </c>
      <c r="Y95" s="353">
        <f t="shared" si="287"/>
        <v>6.8135014222124229E-2</v>
      </c>
      <c r="Z95" s="210">
        <v>62</v>
      </c>
      <c r="AA95" s="351">
        <f t="shared" ref="AA95:AK95" si="288">IF((AA31-AA27)=0,"",(AA72)/(AA31-AA27))</f>
        <v>6.2819170632707463E-2</v>
      </c>
      <c r="AB95" s="351">
        <f t="shared" si="288"/>
        <v>7.619978426159256E-2</v>
      </c>
      <c r="AC95" s="351">
        <f t="shared" si="288"/>
        <v>6.3295097770338052E-2</v>
      </c>
      <c r="AD95" s="351">
        <f t="shared" si="288"/>
        <v>6.1655887420659083E-2</v>
      </c>
      <c r="AE95" s="347">
        <f t="shared" si="288"/>
        <v>6.6061644697580996E-2</v>
      </c>
      <c r="AF95" s="352">
        <f t="shared" si="288"/>
        <v>3.9223019674929617E-2</v>
      </c>
      <c r="AG95" s="351">
        <f t="shared" si="288"/>
        <v>4.788849618431059E-2</v>
      </c>
      <c r="AH95" s="351">
        <f t="shared" si="288"/>
        <v>4.051393856900299E-2</v>
      </c>
      <c r="AI95" s="351">
        <f t="shared" si="288"/>
        <v>4.072715349585769E-2</v>
      </c>
      <c r="AJ95" s="349">
        <f t="shared" si="288"/>
        <v>4.2096251768973567E-2</v>
      </c>
      <c r="AK95" s="353">
        <f t="shared" si="288"/>
        <v>5.1438942681815265E-2</v>
      </c>
      <c r="AL95" s="210">
        <v>62</v>
      </c>
      <c r="AM95" s="351">
        <f t="shared" ref="AM95:AW95" si="289">IF((AM31-AM27)=0,"",(AM72)/(AM31-AM27))</f>
        <v>2.9985591397346675E-2</v>
      </c>
      <c r="AN95" s="351">
        <f t="shared" si="289"/>
        <v>3.6422327454230005E-2</v>
      </c>
      <c r="AO95" s="351">
        <f t="shared" si="289"/>
        <v>3.0247616489281086E-2</v>
      </c>
      <c r="AP95" s="351">
        <f t="shared" si="289"/>
        <v>2.9460388728475843E-2</v>
      </c>
      <c r="AQ95" s="347">
        <f t="shared" si="289"/>
        <v>3.1511999943929614E-2</v>
      </c>
      <c r="AR95" s="352">
        <f t="shared" si="289"/>
        <v>3.2293650391396492E-2</v>
      </c>
      <c r="AS95" s="351">
        <f t="shared" si="289"/>
        <v>3.9917909576858153E-2</v>
      </c>
      <c r="AT95" s="351">
        <f t="shared" si="289"/>
        <v>3.3492608050860212E-2</v>
      </c>
      <c r="AU95" s="351">
        <f t="shared" si="289"/>
        <v>3.2971975862538916E-2</v>
      </c>
      <c r="AV95" s="349">
        <f t="shared" si="289"/>
        <v>3.4657956792011037E-2</v>
      </c>
      <c r="AW95" s="353">
        <f t="shared" si="289"/>
        <v>3.3008115751086579E-2</v>
      </c>
      <c r="AX95" s="210">
        <v>62</v>
      </c>
      <c r="AY95" s="351">
        <f t="shared" ref="AY95:BI95" si="290">IF((AY31-AY27)=0,"",(AY72)/(AY31-AY27))</f>
        <v>1.0089318653922631E-2</v>
      </c>
      <c r="AZ95" s="351">
        <f t="shared" si="290"/>
        <v>1.2255574604591545E-2</v>
      </c>
      <c r="BA95" s="351">
        <f t="shared" si="290"/>
        <v>1.0180298225334741E-2</v>
      </c>
      <c r="BB95" s="351">
        <f t="shared" si="290"/>
        <v>9.9190031141567821E-3</v>
      </c>
      <c r="BC95" s="347">
        <f t="shared" si="290"/>
        <v>1.0613107291296029E-2</v>
      </c>
      <c r="BD95" s="352">
        <f t="shared" si="290"/>
        <v>2.2157553256040137E-2</v>
      </c>
      <c r="BE95" s="351">
        <f t="shared" si="290"/>
        <v>2.7560767757096337E-2</v>
      </c>
      <c r="BF95" s="351">
        <f t="shared" si="290"/>
        <v>2.3065417774729296E-2</v>
      </c>
      <c r="BG95" s="351">
        <f t="shared" si="290"/>
        <v>2.3601774755527827E-2</v>
      </c>
      <c r="BH95" s="349">
        <f t="shared" si="290"/>
        <v>2.4114119727443005E-2</v>
      </c>
      <c r="BI95" s="353">
        <f t="shared" si="290"/>
        <v>1.4731622041161355E-2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8.2616457104997335E-3</v>
      </c>
      <c r="BX95" s="351">
        <f t="shared" si="292"/>
        <v>1.0037111389347078E-2</v>
      </c>
      <c r="BY95" s="351">
        <f t="shared" si="292"/>
        <v>8.2996681361964097E-3</v>
      </c>
      <c r="BZ95" s="351">
        <f t="shared" si="292"/>
        <v>8.131189033977762E-3</v>
      </c>
      <c r="CA95" s="347">
        <f t="shared" si="292"/>
        <v>8.6685707118785756E-3</v>
      </c>
      <c r="CB95" s="352">
        <f t="shared" si="292"/>
        <v>1.6417130683301199E-2</v>
      </c>
      <c r="CC95" s="351">
        <f t="shared" si="292"/>
        <v>1.9657168387305406E-2</v>
      </c>
      <c r="CD95" s="351">
        <f t="shared" si="292"/>
        <v>1.5376183721539545E-2</v>
      </c>
      <c r="CE95" s="351">
        <f t="shared" si="292"/>
        <v>1.6085937252337288E-2</v>
      </c>
      <c r="CF95" s="349">
        <f t="shared" si="292"/>
        <v>1.6837187337490976E-2</v>
      </c>
      <c r="CG95" s="353">
        <f t="shared" si="292"/>
        <v>1.143996511884502E-2</v>
      </c>
      <c r="CH95" s="210">
        <v>62</v>
      </c>
      <c r="CI95" s="349">
        <f t="shared" ref="CI95:CW95" si="293">IF((CI31-CI27)=0,"",(CI72)/(CI31-CI27))</f>
        <v>3.9095428183436372E-2</v>
      </c>
      <c r="CJ95" s="349">
        <f t="shared" si="293"/>
        <v>4.5928167534178957E-2</v>
      </c>
      <c r="CK95" s="349">
        <f t="shared" si="293"/>
        <v>3.7190211718338716E-2</v>
      </c>
      <c r="CL95" s="349">
        <f t="shared" si="293"/>
        <v>3.549002945925249E-2</v>
      </c>
      <c r="CM95" s="350">
        <f t="shared" si="293"/>
        <v>3.9406804823772366E-2</v>
      </c>
      <c r="CN95" s="349">
        <f t="shared" si="293"/>
        <v>3.5365186134786869E-2</v>
      </c>
      <c r="CO95" s="349">
        <f t="shared" si="293"/>
        <v>4.3143942619414184E-2</v>
      </c>
      <c r="CP95" s="349">
        <f t="shared" si="293"/>
        <v>3.5920592515687716E-2</v>
      </c>
      <c r="CQ95" s="349">
        <f t="shared" si="293"/>
        <v>3.5263642060265596E-2</v>
      </c>
      <c r="CR95" s="350">
        <f t="shared" si="293"/>
        <v>3.7431151570357285E-2</v>
      </c>
      <c r="CS95" s="349">
        <f t="shared" si="293"/>
        <v>3.7139408997221353E-2</v>
      </c>
      <c r="CT95" s="349">
        <f t="shared" si="293"/>
        <v>4.4494402428057328E-2</v>
      </c>
      <c r="CU95" s="349">
        <f t="shared" si="293"/>
        <v>3.6545134975519589E-2</v>
      </c>
      <c r="CV95" s="349">
        <f t="shared" si="293"/>
        <v>3.5376631937918492E-2</v>
      </c>
      <c r="CW95" s="350">
        <f t="shared" si="293"/>
        <v>3.8394886544614308E-2</v>
      </c>
    </row>
    <row r="96" spans="1:135" ht="15.75" customHeight="1">
      <c r="A96" s="119" t="s">
        <v>304</v>
      </c>
      <c r="B96" s="210">
        <v>63</v>
      </c>
      <c r="C96" s="351">
        <f t="shared" ref="C96:M96" si="294">IF((C31-C27)=0,"",C87/(C31-C27))</f>
        <v>0.68770821385915093</v>
      </c>
      <c r="D96" s="351">
        <f t="shared" si="294"/>
        <v>0.60799603584837025</v>
      </c>
      <c r="E96" s="351">
        <f t="shared" si="294"/>
        <v>0.49738972665469944</v>
      </c>
      <c r="F96" s="351">
        <f t="shared" si="294"/>
        <v>0.62628619041315325</v>
      </c>
      <c r="G96" s="354">
        <f t="shared" si="294"/>
        <v>0.61008818591491054</v>
      </c>
      <c r="H96" s="352">
        <f t="shared" si="294"/>
        <v>0.12813080425270884</v>
      </c>
      <c r="I96" s="351">
        <f t="shared" si="294"/>
        <v>0.11846042653545427</v>
      </c>
      <c r="J96" s="351">
        <f t="shared" si="294"/>
        <v>0.10173378014722832</v>
      </c>
      <c r="K96" s="351">
        <f t="shared" si="294"/>
        <v>0.13241887382746495</v>
      </c>
      <c r="L96" s="355">
        <f t="shared" si="294"/>
        <v>0.12051770923110897</v>
      </c>
      <c r="M96" s="352">
        <f t="shared" si="294"/>
        <v>0.20127521851088509</v>
      </c>
      <c r="N96" s="210">
        <v>63</v>
      </c>
      <c r="O96" s="351">
        <f t="shared" ref="O96:Y96" si="295">IF((O31-O27)=0,"",O87/(O31-O27))</f>
        <v>0.29881823594011597</v>
      </c>
      <c r="P96" s="351">
        <f t="shared" si="295"/>
        <v>0.27352176334647815</v>
      </c>
      <c r="Q96" s="351">
        <f t="shared" si="295"/>
        <v>0.23567830215296148</v>
      </c>
      <c r="R96" s="351">
        <f t="shared" si="295"/>
        <v>0.30253228596127063</v>
      </c>
      <c r="S96" s="354">
        <f t="shared" si="295"/>
        <v>0.27790824852809143</v>
      </c>
      <c r="T96" s="352">
        <f t="shared" si="295"/>
        <v>0.13007062396228455</v>
      </c>
      <c r="U96" s="351">
        <f t="shared" si="295"/>
        <v>0.11898490656103577</v>
      </c>
      <c r="V96" s="351">
        <f t="shared" si="295"/>
        <v>0.10486955063556627</v>
      </c>
      <c r="W96" s="351">
        <f t="shared" si="295"/>
        <v>0.13767873241350895</v>
      </c>
      <c r="X96" s="355">
        <f t="shared" si="295"/>
        <v>0.12280479050068902</v>
      </c>
      <c r="Y96" s="352">
        <f t="shared" si="295"/>
        <v>0.17033867588448737</v>
      </c>
      <c r="Z96" s="210">
        <v>63</v>
      </c>
      <c r="AA96" s="351">
        <f t="shared" ref="AA96:AK96" si="296">IF((AA31-AA27)=0,"",AA87/(AA31-AA27))</f>
        <v>0.17754254617158913</v>
      </c>
      <c r="AB96" s="351">
        <f t="shared" si="296"/>
        <v>0.16243673187818122</v>
      </c>
      <c r="AC96" s="351">
        <f t="shared" si="296"/>
        <v>0.13999228861705618</v>
      </c>
      <c r="AD96" s="351">
        <f t="shared" si="296"/>
        <v>0.17960245965073529</v>
      </c>
      <c r="AE96" s="354">
        <f t="shared" si="296"/>
        <v>0.16506728777130936</v>
      </c>
      <c r="AF96" s="352">
        <f t="shared" si="296"/>
        <v>0.11115688246666366</v>
      </c>
      <c r="AG96" s="351">
        <f t="shared" si="296"/>
        <v>0.10235867279081062</v>
      </c>
      <c r="AH96" s="351">
        <f t="shared" si="296"/>
        <v>8.9820247552016272E-2</v>
      </c>
      <c r="AI96" s="351">
        <f t="shared" si="296"/>
        <v>0.1189698615867302</v>
      </c>
      <c r="AJ96" s="355">
        <f t="shared" si="296"/>
        <v>0.1054642738261176</v>
      </c>
      <c r="AK96" s="352">
        <f t="shared" si="296"/>
        <v>0.12869996782965745</v>
      </c>
      <c r="AL96" s="210">
        <v>63</v>
      </c>
      <c r="AM96" s="351">
        <f t="shared" ref="AM96:AW96" si="297">IF((AM31-AM27)=0,"",AM87/(AM31-AM27))</f>
        <v>8.4746713328526152E-2</v>
      </c>
      <c r="AN96" s="351">
        <f t="shared" si="297"/>
        <v>7.7642264953814571E-2</v>
      </c>
      <c r="AO96" s="351">
        <f t="shared" si="297"/>
        <v>6.6899858072892435E-2</v>
      </c>
      <c r="AP96" s="351">
        <f t="shared" si="297"/>
        <v>8.5817567457931801E-2</v>
      </c>
      <c r="AQ96" s="354">
        <f t="shared" si="297"/>
        <v>7.8776794838781528E-2</v>
      </c>
      <c r="AR96" s="352">
        <f t="shared" si="297"/>
        <v>9.1519254017823903E-2</v>
      </c>
      <c r="AS96" s="351">
        <f t="shared" si="297"/>
        <v>8.5322041208916524E-2</v>
      </c>
      <c r="AT96" s="351">
        <f t="shared" si="297"/>
        <v>7.4253811220234334E-2</v>
      </c>
      <c r="AU96" s="351">
        <f t="shared" si="297"/>
        <v>9.6315874494057999E-2</v>
      </c>
      <c r="AV96" s="355">
        <f t="shared" si="297"/>
        <v>8.6871075471414386E-2</v>
      </c>
      <c r="AW96" s="352">
        <f t="shared" si="297"/>
        <v>8.2626174149064119E-2</v>
      </c>
      <c r="AX96" s="210">
        <v>63</v>
      </c>
      <c r="AY96" s="351">
        <f t="shared" ref="AY96:BI96" si="298">IF((AY31-AY27)=0,"",AY87/(AY31-AY27))</f>
        <v>2.8514915190893716E-2</v>
      </c>
      <c r="AZ96" s="351">
        <f t="shared" si="298"/>
        <v>2.612547404628935E-2</v>
      </c>
      <c r="BA96" s="351">
        <f t="shared" si="298"/>
        <v>2.2516171039657348E-2</v>
      </c>
      <c r="BB96" s="351">
        <f t="shared" si="298"/>
        <v>2.8893872606704882E-2</v>
      </c>
      <c r="BC96" s="354">
        <f t="shared" si="298"/>
        <v>2.6468438833546E-2</v>
      </c>
      <c r="BD96" s="352">
        <f t="shared" si="298"/>
        <v>6.2793853289290755E-2</v>
      </c>
      <c r="BE96" s="351">
        <f t="shared" si="298"/>
        <v>5.8909421541543452E-2</v>
      </c>
      <c r="BF96" s="351">
        <f t="shared" si="298"/>
        <v>5.1136512706319324E-2</v>
      </c>
      <c r="BG96" s="351">
        <f t="shared" si="298"/>
        <v>6.894417200435865E-2</v>
      </c>
      <c r="BH96" s="355">
        <f t="shared" si="298"/>
        <v>6.0298452524263337E-2</v>
      </c>
      <c r="BI96" s="352">
        <f t="shared" si="298"/>
        <v>3.6788361952817504E-2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2.3349458457288336E-2</v>
      </c>
      <c r="BX96" s="351">
        <f t="shared" si="300"/>
        <v>2.1396327921161695E-2</v>
      </c>
      <c r="BY96" s="351">
        <f t="shared" si="300"/>
        <v>1.8356706570926386E-2</v>
      </c>
      <c r="BZ96" s="351">
        <f t="shared" si="300"/>
        <v>2.3686003259084723E-2</v>
      </c>
      <c r="CA96" s="354">
        <f t="shared" si="300"/>
        <v>2.1698667690088217E-2</v>
      </c>
      <c r="CB96" s="352">
        <f t="shared" si="300"/>
        <v>4.6525664799081899E-2</v>
      </c>
      <c r="CC96" s="351">
        <f t="shared" si="300"/>
        <v>4.2015971000761265E-2</v>
      </c>
      <c r="CD96" s="351">
        <f t="shared" si="300"/>
        <v>3.4089320294587007E-2</v>
      </c>
      <c r="CE96" s="351">
        <f t="shared" si="300"/>
        <v>4.698933178814077E-2</v>
      </c>
      <c r="CF96" s="355">
        <f t="shared" si="300"/>
        <v>4.225761987452014E-2</v>
      </c>
      <c r="CG96" s="352">
        <f t="shared" si="300"/>
        <v>2.8673773477079861E-2</v>
      </c>
      <c r="CH96" s="210">
        <v>63</v>
      </c>
      <c r="CI96" s="355">
        <f t="shared" ref="CI96:CW96" si="301">IF((CI31-CI27)=0,"",CI87/(CI31-CI27))</f>
        <v>0.11049336999272387</v>
      </c>
      <c r="CJ96" s="355">
        <f t="shared" si="301"/>
        <v>9.7906070308468554E-2</v>
      </c>
      <c r="CK96" s="355">
        <f t="shared" si="301"/>
        <v>8.2255072446431141E-2</v>
      </c>
      <c r="CL96" s="355">
        <f t="shared" si="301"/>
        <v>0.10338179938065459</v>
      </c>
      <c r="CM96" s="379">
        <f t="shared" si="301"/>
        <v>9.8504302330940818E-2</v>
      </c>
      <c r="CN96" s="355">
        <f t="shared" si="301"/>
        <v>0.1002238958442264</v>
      </c>
      <c r="CO96" s="355">
        <f t="shared" si="301"/>
        <v>9.2217485562492235E-2</v>
      </c>
      <c r="CP96" s="355">
        <f t="shared" si="301"/>
        <v>7.9636703463895606E-2</v>
      </c>
      <c r="CQ96" s="355">
        <f t="shared" si="301"/>
        <v>0.10301016041743492</v>
      </c>
      <c r="CR96" s="379">
        <f t="shared" si="301"/>
        <v>9.3813940538855806E-2</v>
      </c>
      <c r="CS96" s="355">
        <f t="shared" si="301"/>
        <v>0.10510838740853136</v>
      </c>
      <c r="CT96" s="355">
        <f t="shared" si="301"/>
        <v>9.4976675391863663E-2</v>
      </c>
      <c r="CU96" s="355">
        <f t="shared" si="301"/>
        <v>8.0924713759963671E-2</v>
      </c>
      <c r="CV96" s="355">
        <f t="shared" si="301"/>
        <v>0.1031956453038427</v>
      </c>
      <c r="CW96" s="379">
        <f t="shared" si="301"/>
        <v>9.6101925889087433E-2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zoomScale="60" zoomScaleNormal="60" workbookViewId="0">
      <selection activeCell="B6" sqref="B6"/>
    </sheetView>
  </sheetViews>
  <sheetFormatPr defaultColWidth="9.42578125" defaultRowHeight="12.75"/>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75">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75">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75">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75">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75">
      <c r="A6" s="123" t="s">
        <v>1341</v>
      </c>
      <c r="B6" s="359">
        <f>'Schedule 3A_Income Statement'!B6</f>
        <v>45957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283" t="s">
        <v>1350</v>
      </c>
      <c r="CM12" s="764"/>
      <c r="CN12" s="160" t="s">
        <v>1344</v>
      </c>
      <c r="CO12" s="160" t="s">
        <v>1348</v>
      </c>
      <c r="CP12" s="160" t="s">
        <v>1349</v>
      </c>
      <c r="CQ12" s="283" t="s">
        <v>1350</v>
      </c>
      <c r="CR12" s="764"/>
      <c r="CS12" s="160" t="s">
        <v>1344</v>
      </c>
      <c r="CT12" s="160" t="s">
        <v>1348</v>
      </c>
      <c r="CU12" s="160"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1720</v>
      </c>
      <c r="D13" s="540">
        <f>INDEX('Schedule 1_Enrollment'!$D$11:$J$31,MATCH(D12,'Schedule 1_Enrollment'!$B$10:$B$28,0)+MATCH($A$8,'Schedule 1_Enrollment'!$C$11:$C$13,0)-1,MATCH(C10,'Schedule 1_Enrollment'!$D$10:$J$10,0))</f>
        <v>1393</v>
      </c>
      <c r="E13" s="540">
        <f>INDEX('Schedule 1_Enrollment'!$D$11:$J$31,MATCH(E12,'Schedule 1_Enrollment'!$B$10:$B$28,0)+MATCH($A$8,'Schedule 1_Enrollment'!$C$11:$C$13,0)-1,MATCH(C10,'Schedule 1_Enrollment'!$D$10:$J$10,0))</f>
        <v>1277</v>
      </c>
      <c r="F13" s="540">
        <f>INDEX('Schedule 1_Enrollment'!$D$11:$J$31,MATCH(F12,'Schedule 1_Enrollment'!$B$10:$B$28,0)+MATCH($A$8,'Schedule 1_Enrollment'!$C$11:$C$13,0)-1,MATCH(C10,'Schedule 1_Enrollment'!$D$10:$J$10,0))</f>
        <v>1127</v>
      </c>
      <c r="G13" s="543">
        <f>SUM(C13:F13)</f>
        <v>5517</v>
      </c>
      <c r="H13" s="542">
        <f>INDEX('Schedule 1_Enrollment'!$D$11:$J$31,MATCH(H12,'Schedule 1_Enrollment'!$B$10:$B$28,0)+MATCH($A$8,'Schedule 1_Enrollment'!$C$11:$C$13,0)-1,MATCH(C10,'Schedule 1_Enrollment'!$D$10:$J$10,0))</f>
        <v>1720</v>
      </c>
      <c r="I13" s="540">
        <f>INDEX('Schedule 1_Enrollment'!$D$11:$J$31,MATCH(I12,'Schedule 1_Enrollment'!$B$10:$B$28,0)+MATCH($A$8,'Schedule 1_Enrollment'!$C$11:$C$13,0)-1,MATCH(C10,'Schedule 1_Enrollment'!$D$10:$J$10,0))</f>
        <v>1393</v>
      </c>
      <c r="J13" s="540">
        <f>INDEX('Schedule 1_Enrollment'!$D$11:$J$31,MATCH(J12,'Schedule 1_Enrollment'!$B$10:$B$28,0)+MATCH($A$8,'Schedule 1_Enrollment'!$C$11:$C$13,0)-1,MATCH(C10,'Schedule 1_Enrollment'!$D$10:$J$10,0))</f>
        <v>1277</v>
      </c>
      <c r="K13" s="540">
        <f>INDEX('Schedule 1_Enrollment'!$D$11:$J$31,MATCH(K12,'Schedule 1_Enrollment'!$B$10:$B$28,0)+MATCH($A$8,'Schedule 1_Enrollment'!$C$11:$C$13,0)-1,MATCH(C10,'Schedule 1_Enrollment'!$D$10:$J$10,0))</f>
        <v>1127</v>
      </c>
      <c r="L13" s="543">
        <f>SUM(H13:K13)</f>
        <v>5517</v>
      </c>
      <c r="M13" s="540">
        <f>L13</f>
        <v>5517</v>
      </c>
      <c r="N13" s="124"/>
      <c r="O13" s="540">
        <f>INDEX('Schedule 1_Enrollment'!$D$11:$J$31,MATCH(O12,'Schedule 1_Enrollment'!$B$10:$B$28,0)+MATCH($A$8,'Schedule 1_Enrollment'!$C$11:$C$13,0)-1,MATCH(O10,'Schedule 1_Enrollment'!$D$10:$J$10,0))</f>
        <v>1525</v>
      </c>
      <c r="P13" s="540">
        <f>INDEX('Schedule 1_Enrollment'!$D$11:$J$31,MATCH(P12,'Schedule 1_Enrollment'!$B$10:$B$28,0)+MATCH($A$8,'Schedule 1_Enrollment'!$C$11:$C$13,0)-1,MATCH(O10,'Schedule 1_Enrollment'!$D$10:$J$10,0))</f>
        <v>1471</v>
      </c>
      <c r="Q13" s="540">
        <f>INDEX('Schedule 1_Enrollment'!$D$11:$J$31,MATCH(Q12,'Schedule 1_Enrollment'!$B$10:$B$28,0)+MATCH($A$8,'Schedule 1_Enrollment'!$C$11:$C$13,0)-1,MATCH(O10,'Schedule 1_Enrollment'!$D$10:$J$10,0))</f>
        <v>1367</v>
      </c>
      <c r="R13" s="540">
        <f>INDEX('Schedule 1_Enrollment'!$D$11:$J$31,MATCH(R12,'Schedule 1_Enrollment'!$B$10:$B$28,0)+MATCH($A$8,'Schedule 1_Enrollment'!$C$11:$C$13,0)-1,MATCH(O10,'Schedule 1_Enrollment'!$D$10:$J$10,0))</f>
        <v>1285</v>
      </c>
      <c r="S13" s="543">
        <f>SUM(O13:R13)</f>
        <v>5648</v>
      </c>
      <c r="T13" s="542">
        <f>INDEX('Schedule 1_Enrollment'!$D$11:$J$31,MATCH(T12,'Schedule 1_Enrollment'!$B$10:$B$28,0)+MATCH($A$8,'Schedule 1_Enrollment'!$C$11:$C$13,0)-1,MATCH(O10,'Schedule 1_Enrollment'!$D$10:$J$10,0))</f>
        <v>1525</v>
      </c>
      <c r="U13" s="540">
        <f>INDEX('Schedule 1_Enrollment'!$D$11:$J$31,MATCH(U12,'Schedule 1_Enrollment'!$B$10:$B$28,0)+MATCH($A$8,'Schedule 1_Enrollment'!$C$11:$C$13,0)-1,MATCH(O10,'Schedule 1_Enrollment'!$D$10:$J$10,0))</f>
        <v>1471</v>
      </c>
      <c r="V13" s="540">
        <f>INDEX('Schedule 1_Enrollment'!$D$11:$J$31,MATCH(V12,'Schedule 1_Enrollment'!$B$10:$B$28,0)+MATCH($A$8,'Schedule 1_Enrollment'!$C$11:$C$13,0)-1,MATCH(O10,'Schedule 1_Enrollment'!$D$10:$J$10,0))</f>
        <v>1367</v>
      </c>
      <c r="W13" s="540">
        <f>INDEX('Schedule 1_Enrollment'!$D$11:$J$31,MATCH(W12,'Schedule 1_Enrollment'!$B$10:$B$28,0)+MATCH($A$8,'Schedule 1_Enrollment'!$C$11:$C$13,0)-1,MATCH(O10,'Schedule 1_Enrollment'!$D$10:$J$10,0))</f>
        <v>1285</v>
      </c>
      <c r="X13" s="543">
        <f>SUM(T13:W13)</f>
        <v>5648</v>
      </c>
      <c r="Y13" s="540">
        <f>X13</f>
        <v>5648</v>
      </c>
      <c r="Z13" s="124"/>
      <c r="AA13" s="540">
        <f>INDEX('Schedule 1_Enrollment'!$D$11:$J$31,MATCH(AA12,'Schedule 1_Enrollment'!$B$10:$B$28,0)+MATCH($A$8,'Schedule 1_Enrollment'!$C$11:$C$13,0)-1,MATCH(AA10,'Schedule 1_Enrollment'!$D$10:$J$10,0))</f>
        <v>220</v>
      </c>
      <c r="AB13" s="540">
        <f>INDEX('Schedule 1_Enrollment'!$D$11:$J$31,MATCH(AB12,'Schedule 1_Enrollment'!$B$10:$B$28,0)+MATCH($A$8,'Schedule 1_Enrollment'!$C$11:$C$13,0)-1,MATCH(AA10,'Schedule 1_Enrollment'!$D$10:$J$10,0))</f>
        <v>202</v>
      </c>
      <c r="AC13" s="540">
        <f>INDEX('Schedule 1_Enrollment'!$D$11:$J$31,MATCH(AC12,'Schedule 1_Enrollment'!$B$10:$B$28,0)+MATCH($A$8,'Schedule 1_Enrollment'!$C$11:$C$13,0)-1,MATCH(AA10,'Schedule 1_Enrollment'!$D$10:$J$10,0))</f>
        <v>193</v>
      </c>
      <c r="AD13" s="540">
        <f>INDEX('Schedule 1_Enrollment'!$D$11:$J$31,MATCH(AD12,'Schedule 1_Enrollment'!$B$10:$B$28,0)+MATCH($A$8,'Schedule 1_Enrollment'!$C$11:$C$13,0)-1,MATCH(AA10,'Schedule 1_Enrollment'!$D$10:$J$10,0))</f>
        <v>200</v>
      </c>
      <c r="AE13" s="543">
        <f>SUM(AA13:AD13)</f>
        <v>815</v>
      </c>
      <c r="AF13" s="542">
        <f>INDEX('Schedule 1_Enrollment'!$D$11:$J$31,MATCH(AF12,'Schedule 1_Enrollment'!$B$10:$B$28,0)+MATCH($A$8,'Schedule 1_Enrollment'!$C$11:$C$13,0)-1,MATCH(AA10,'Schedule 1_Enrollment'!$D$10:$J$10,0))</f>
        <v>220</v>
      </c>
      <c r="AG13" s="540">
        <f>INDEX('Schedule 1_Enrollment'!$D$11:$J$31,MATCH(AG12,'Schedule 1_Enrollment'!$B$10:$B$28,0)+MATCH($A$8,'Schedule 1_Enrollment'!$C$11:$C$13,0)-1,MATCH(AA10,'Schedule 1_Enrollment'!$D$10:$J$10,0))</f>
        <v>202</v>
      </c>
      <c r="AH13" s="540">
        <f>INDEX('Schedule 1_Enrollment'!$D$11:$J$31,MATCH(AH12,'Schedule 1_Enrollment'!$B$10:$B$28,0)+MATCH($A$8,'Schedule 1_Enrollment'!$C$11:$C$13,0)-1,MATCH(AA10,'Schedule 1_Enrollment'!$D$10:$J$10,0))</f>
        <v>193</v>
      </c>
      <c r="AI13" s="540">
        <f>INDEX('Schedule 1_Enrollment'!$D$11:$J$31,MATCH(AI12,'Schedule 1_Enrollment'!$B$10:$B$28,0)+MATCH($A$8,'Schedule 1_Enrollment'!$C$11:$C$13,0)-1,MATCH(AA10,'Schedule 1_Enrollment'!$D$10:$J$10,0))</f>
        <v>200</v>
      </c>
      <c r="AJ13" s="543">
        <f>SUM(AF13:AI13)</f>
        <v>815</v>
      </c>
      <c r="AK13" s="540">
        <f>AJ13</f>
        <v>815</v>
      </c>
      <c r="AL13" s="124"/>
      <c r="AM13" s="540">
        <f>INDEX('Schedule 1_Enrollment'!$D$11:$J$31,MATCH(AM12,'Schedule 1_Enrollment'!$B$10:$B$28,0)+MATCH($A$8,'Schedule 1_Enrollment'!$C$11:$C$13,0)-1,MATCH(AM10,'Schedule 1_Enrollment'!$D$10:$J$10,0))</f>
        <v>4757</v>
      </c>
      <c r="AN13" s="540">
        <f>INDEX('Schedule 1_Enrollment'!$D$11:$J$31,MATCH(AN12,'Schedule 1_Enrollment'!$B$10:$B$28,0)+MATCH($A$8,'Schedule 1_Enrollment'!$C$11:$C$13,0)-1,MATCH(AM10,'Schedule 1_Enrollment'!$D$10:$J$10,0))</f>
        <v>4880</v>
      </c>
      <c r="AO13" s="540">
        <f>INDEX('Schedule 1_Enrollment'!$D$11:$J$31,MATCH(AO12,'Schedule 1_Enrollment'!$B$10:$B$28,0)+MATCH($A$8,'Schedule 1_Enrollment'!$C$11:$C$13,0)-1,MATCH(AM10,'Schedule 1_Enrollment'!$D$10:$J$10,0))</f>
        <v>4900</v>
      </c>
      <c r="AP13" s="540">
        <f>INDEX('Schedule 1_Enrollment'!$D$11:$J$31,MATCH(AP12,'Schedule 1_Enrollment'!$B$10:$B$28,0)+MATCH($A$8,'Schedule 1_Enrollment'!$C$11:$C$13,0)-1,MATCH(AM10,'Schedule 1_Enrollment'!$D$10:$J$10,0))</f>
        <v>4958</v>
      </c>
      <c r="AQ13" s="543">
        <f>SUM(AM13:AP13)</f>
        <v>19495</v>
      </c>
      <c r="AR13" s="542">
        <f>INDEX('Schedule 1_Enrollment'!$D$11:$J$31,MATCH(AR12,'Schedule 1_Enrollment'!$B$10:$B$28,0)+MATCH($A$8,'Schedule 1_Enrollment'!$C$11:$C$13,0)-1,MATCH(AM10,'Schedule 1_Enrollment'!$D$10:$J$10,0))</f>
        <v>4757</v>
      </c>
      <c r="AS13" s="540">
        <f>INDEX('Schedule 1_Enrollment'!$D$11:$J$31,MATCH(AS12,'Schedule 1_Enrollment'!$B$10:$B$28,0)+MATCH($A$8,'Schedule 1_Enrollment'!$C$11:$C$13,0)-1,MATCH(AM10,'Schedule 1_Enrollment'!$D$10:$J$10,0))</f>
        <v>4880</v>
      </c>
      <c r="AT13" s="540">
        <f>INDEX('Schedule 1_Enrollment'!$D$11:$J$31,MATCH(AT12,'Schedule 1_Enrollment'!$B$10:$B$28,0)+MATCH($A$8,'Schedule 1_Enrollment'!$C$11:$C$13,0)-1,MATCH(AM10,'Schedule 1_Enrollment'!$D$10:$J$10,0))</f>
        <v>4900</v>
      </c>
      <c r="AU13" s="540">
        <f>INDEX('Schedule 1_Enrollment'!$D$11:$J$31,MATCH(AU12,'Schedule 1_Enrollment'!$B$10:$B$28,0)+MATCH($A$8,'Schedule 1_Enrollment'!$C$11:$C$13,0)-1,MATCH(AM10,'Schedule 1_Enrollment'!$D$10:$J$10,0))</f>
        <v>4958</v>
      </c>
      <c r="AV13" s="543">
        <f>SUM(AR13:AU13)</f>
        <v>19495</v>
      </c>
      <c r="AW13" s="540">
        <f>AV13</f>
        <v>19495</v>
      </c>
      <c r="AX13" s="124"/>
      <c r="AY13" s="540">
        <f>INDEX('Schedule 1_Enrollment'!$D$11:$J$31,MATCH(AY12,'Schedule 1_Enrollment'!$B$10:$B$28,0)+MATCH($A$8,'Schedule 1_Enrollment'!$C$11:$C$13,0)-1,MATCH(AY10,'Schedule 1_Enrollment'!$D$10:$J$10,0))</f>
        <v>63</v>
      </c>
      <c r="AZ13" s="540">
        <f>INDEX('Schedule 1_Enrollment'!$D$11:$J$31,MATCH(AZ12,'Schedule 1_Enrollment'!$B$10:$B$28,0)+MATCH($A$8,'Schedule 1_Enrollment'!$C$11:$C$13,0)-1,MATCH(AY10,'Schedule 1_Enrollment'!$D$10:$J$10,0))</f>
        <v>58</v>
      </c>
      <c r="BA13" s="540">
        <f>INDEX('Schedule 1_Enrollment'!$D$11:$J$31,MATCH(BA12,'Schedule 1_Enrollment'!$B$10:$B$28,0)+MATCH($A$8,'Schedule 1_Enrollment'!$C$11:$C$13,0)-1,MATCH(AY10,'Schedule 1_Enrollment'!$D$10:$J$10,0))</f>
        <v>60</v>
      </c>
      <c r="BB13" s="540">
        <f>INDEX('Schedule 1_Enrollment'!$D$11:$J$31,MATCH(BB12,'Schedule 1_Enrollment'!$B$10:$B$28,0)+MATCH($A$8,'Schedule 1_Enrollment'!$C$11:$C$13,0)-1,MATCH(AY10,'Schedule 1_Enrollment'!$D$10:$J$10,0))</f>
        <v>55</v>
      </c>
      <c r="BC13" s="543">
        <f>SUM(AY13:BB13)</f>
        <v>236</v>
      </c>
      <c r="BD13" s="542">
        <f>INDEX('Schedule 1_Enrollment'!$D$11:$J$31,MATCH(BD12,'Schedule 1_Enrollment'!$B$10:$B$28,0)+MATCH($A$8,'Schedule 1_Enrollment'!$C$11:$C$13,0)-1,MATCH(AY10,'Schedule 1_Enrollment'!$D$10:$J$10,0))</f>
        <v>63</v>
      </c>
      <c r="BE13" s="540">
        <f>INDEX('Schedule 1_Enrollment'!$D$11:$J$31,MATCH(BE12,'Schedule 1_Enrollment'!$B$10:$B$28,0)+MATCH($A$8,'Schedule 1_Enrollment'!$C$11:$C$13,0)-1,MATCH(AY10,'Schedule 1_Enrollment'!$D$10:$J$10,0))</f>
        <v>58</v>
      </c>
      <c r="BF13" s="540">
        <f>INDEX('Schedule 1_Enrollment'!$D$11:$J$31,MATCH(BF12,'Schedule 1_Enrollment'!$B$10:$B$28,0)+MATCH($A$8,'Schedule 1_Enrollment'!$C$11:$C$13,0)-1,MATCH(AY10,'Schedule 1_Enrollment'!$D$10:$J$10,0))</f>
        <v>60</v>
      </c>
      <c r="BG13" s="540">
        <f>INDEX('Schedule 1_Enrollment'!$D$11:$J$31,MATCH(BG12,'Schedule 1_Enrollment'!$B$10:$B$28,0)+MATCH($A$8,'Schedule 1_Enrollment'!$C$11:$C$13,0)-1,MATCH(AY10,'Schedule 1_Enrollment'!$D$10:$J$10,0))</f>
        <v>55</v>
      </c>
      <c r="BH13" s="543">
        <f>SUM(BD13:BG13)</f>
        <v>236</v>
      </c>
      <c r="BI13" s="540">
        <f>BH13</f>
        <v>236</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115</v>
      </c>
      <c r="BX13" s="540">
        <f>INDEX('Schedule 1_Enrollment'!$D$11:$J$31,MATCH(BX12,'Schedule 1_Enrollment'!$B$10:$B$28,0)+MATCH($A$8,'Schedule 1_Enrollment'!$C$11:$C$13,0)-1,MATCH(BW10,'Schedule 1_Enrollment'!$D$10:$J$10,0))</f>
        <v>110</v>
      </c>
      <c r="BY13" s="540">
        <f>INDEX('Schedule 1_Enrollment'!$D$11:$J$31,MATCH(BY12,'Schedule 1_Enrollment'!$B$10:$B$28,0)+MATCH($A$8,'Schedule 1_Enrollment'!$C$11:$C$13,0)-1,MATCH(BW10,'Schedule 1_Enrollment'!$D$10:$J$10,0))</f>
        <v>117</v>
      </c>
      <c r="BZ13" s="540">
        <f>INDEX('Schedule 1_Enrollment'!$D$11:$J$31,MATCH(BZ12,'Schedule 1_Enrollment'!$B$10:$B$28,0)+MATCH($A$8,'Schedule 1_Enrollment'!$C$11:$C$13,0)-1,MATCH(BW10,'Schedule 1_Enrollment'!$D$10:$J$10,0))</f>
        <v>117</v>
      </c>
      <c r="CA13" s="543">
        <f>SUM(BW13:BZ13)</f>
        <v>459</v>
      </c>
      <c r="CB13" s="542">
        <f>INDEX('Schedule 1_Enrollment'!$D$11:$J$31,MATCH(CB12,'Schedule 1_Enrollment'!$B$10:$B$28,0)+MATCH($A$8,'Schedule 1_Enrollment'!$C$11:$C$13,0)-1,MATCH(BW10,'Schedule 1_Enrollment'!$D$10:$J$10,0))</f>
        <v>115</v>
      </c>
      <c r="CC13" s="540">
        <f>INDEX('Schedule 1_Enrollment'!$D$11:$J$31,MATCH(CC12,'Schedule 1_Enrollment'!$B$10:$B$28,0)+MATCH($A$8,'Schedule 1_Enrollment'!$C$11:$C$13,0)-1,MATCH(BW10,'Schedule 1_Enrollment'!$D$10:$J$10,0))</f>
        <v>110</v>
      </c>
      <c r="CD13" s="540">
        <f>INDEX('Schedule 1_Enrollment'!$D$11:$J$31,MATCH(CD12,'Schedule 1_Enrollment'!$B$10:$B$28,0)+MATCH($A$8,'Schedule 1_Enrollment'!$C$11:$C$13,0)-1,MATCH(BW10,'Schedule 1_Enrollment'!$D$10:$J$10,0))</f>
        <v>117</v>
      </c>
      <c r="CE13" s="540">
        <f>INDEX('Schedule 1_Enrollment'!$D$11:$J$31,MATCH(CE12,'Schedule 1_Enrollment'!$B$10:$B$28,0)+MATCH($A$8,'Schedule 1_Enrollment'!$C$11:$C$13,0)-1,MATCH(BW10,'Schedule 1_Enrollment'!$D$10:$J$10,0))</f>
        <v>117</v>
      </c>
      <c r="CF13" s="543">
        <f>SUM(CB13:CE13)</f>
        <v>459</v>
      </c>
      <c r="CG13" s="540">
        <f>CF13</f>
        <v>459</v>
      </c>
      <c r="CH13" s="124"/>
      <c r="CI13" s="540">
        <f>+C13+O13+AA13+AM13+AY13+BK13+BW13</f>
        <v>8400</v>
      </c>
      <c r="CJ13" s="540">
        <f t="shared" ref="CJ13:CL13" si="0">+D13+P13+AB13+AN13+AZ13+BL13+BX13</f>
        <v>8114</v>
      </c>
      <c r="CK13" s="540">
        <f t="shared" si="0"/>
        <v>7914</v>
      </c>
      <c r="CL13" s="540">
        <f t="shared" si="0"/>
        <v>7742</v>
      </c>
      <c r="CM13" s="541">
        <f>SUM(CI13:CL13)</f>
        <v>32170</v>
      </c>
      <c r="CN13" s="540">
        <f>+H13+T13+AF13+AR13+BD13+BP13+CB13</f>
        <v>8400</v>
      </c>
      <c r="CO13" s="540">
        <f t="shared" ref="CO13:CQ13" si="1">+I13+U13+AG13+AS13+BE13+BQ13+CC13</f>
        <v>8114</v>
      </c>
      <c r="CP13" s="540">
        <f t="shared" si="1"/>
        <v>7914</v>
      </c>
      <c r="CQ13" s="540">
        <f t="shared" si="1"/>
        <v>7742</v>
      </c>
      <c r="CR13" s="541">
        <f>SUM(CN13:CQ13)</f>
        <v>32170</v>
      </c>
      <c r="CS13" s="540">
        <f>CI13</f>
        <v>8400</v>
      </c>
      <c r="CT13" s="540">
        <f t="shared" ref="CT13:CV13" si="2">CJ13</f>
        <v>8114</v>
      </c>
      <c r="CU13" s="540">
        <f t="shared" si="2"/>
        <v>7914</v>
      </c>
      <c r="CV13" s="540">
        <f t="shared" si="2"/>
        <v>7742</v>
      </c>
      <c r="CW13" s="541">
        <f>SUM(CS13:CV13)</f>
        <v>32170</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557162.1250784283</v>
      </c>
      <c r="D15" s="214">
        <v>465156.18072659383</v>
      </c>
      <c r="E15" s="214">
        <v>434628.35255347023</v>
      </c>
      <c r="F15" s="214">
        <v>396476.24651479971</v>
      </c>
      <c r="G15" s="368">
        <f t="shared" ref="G15:G22" si="3">SUM(C15:F15)</f>
        <v>1853422.9048732922</v>
      </c>
      <c r="H15" s="369">
        <v>0</v>
      </c>
      <c r="I15" s="214">
        <v>0</v>
      </c>
      <c r="J15" s="214">
        <v>0</v>
      </c>
      <c r="K15" s="214">
        <v>0</v>
      </c>
      <c r="L15" s="370">
        <f t="shared" ref="L15:L22" si="4">SUM(H15:K15)</f>
        <v>0</v>
      </c>
      <c r="M15" s="371">
        <f t="shared" ref="M15:M22" si="5">SUM(G15,L15)</f>
        <v>1853422.9048732922</v>
      </c>
      <c r="N15" s="210">
        <v>1</v>
      </c>
      <c r="O15" s="214">
        <v>1404485.8178833625</v>
      </c>
      <c r="P15" s="214">
        <v>1356185.5609066579</v>
      </c>
      <c r="Q15" s="214">
        <v>1259664.2900641861</v>
      </c>
      <c r="R15" s="214">
        <v>1183399.549460663</v>
      </c>
      <c r="S15" s="368">
        <f t="shared" ref="S15:S22" si="6">SUM(O15:R15)</f>
        <v>5203735.2183148693</v>
      </c>
      <c r="T15" s="369">
        <v>0</v>
      </c>
      <c r="U15" s="214">
        <v>0</v>
      </c>
      <c r="V15" s="214">
        <v>0</v>
      </c>
      <c r="W15" s="214">
        <v>0</v>
      </c>
      <c r="X15" s="370">
        <f t="shared" ref="X15:X22" si="7">SUM(T15:W15)</f>
        <v>0</v>
      </c>
      <c r="Y15" s="371">
        <f t="shared" ref="Y15:Y22" si="8">SUM(S15,X15)</f>
        <v>5203735.2183148693</v>
      </c>
      <c r="Z15" s="210">
        <v>1</v>
      </c>
      <c r="AA15" s="214">
        <v>342602.06713540544</v>
      </c>
      <c r="AB15" s="214">
        <v>314571.86775699205</v>
      </c>
      <c r="AC15" s="214">
        <v>299308.43393170915</v>
      </c>
      <c r="AD15" s="214">
        <v>309742.9606678827</v>
      </c>
      <c r="AE15" s="368">
        <f t="shared" ref="AE15:AE22" si="9">SUM(AA15:AD15)</f>
        <v>1266225.3294919892</v>
      </c>
      <c r="AF15" s="369">
        <v>0</v>
      </c>
      <c r="AG15" s="214">
        <v>0</v>
      </c>
      <c r="AH15" s="214">
        <v>0</v>
      </c>
      <c r="AI15" s="214">
        <v>0</v>
      </c>
      <c r="AJ15" s="370">
        <f t="shared" ref="AJ15:AJ22" si="10">SUM(AF15:AI15)</f>
        <v>0</v>
      </c>
      <c r="AK15" s="371">
        <f t="shared" ref="AK15:AK22" si="11">SUM(AE15,AJ15)</f>
        <v>1266225.3294919892</v>
      </c>
      <c r="AL15" s="210">
        <v>1</v>
      </c>
      <c r="AM15" s="214">
        <v>13723248.992536854</v>
      </c>
      <c r="AN15" s="214">
        <v>14073519.311461098</v>
      </c>
      <c r="AO15" s="214">
        <v>14126700.123625228</v>
      </c>
      <c r="AP15" s="214">
        <v>14292807.67176085</v>
      </c>
      <c r="AQ15" s="368">
        <f t="shared" ref="AQ15:AQ22" si="12">SUM(AM15:AP15)</f>
        <v>56216276.099384032</v>
      </c>
      <c r="AR15" s="369">
        <v>0</v>
      </c>
      <c r="AS15" s="214">
        <v>0</v>
      </c>
      <c r="AT15" s="214">
        <v>0</v>
      </c>
      <c r="AU15" s="214">
        <v>0</v>
      </c>
      <c r="AV15" s="370">
        <f t="shared" ref="AV15:AV22" si="13">SUM(AR15:AU15)</f>
        <v>0</v>
      </c>
      <c r="AW15" s="371">
        <f t="shared" ref="AW15:AW22" si="14">SUM(AQ15,AV15)</f>
        <v>56216276.099384032</v>
      </c>
      <c r="AX15" s="210">
        <v>1</v>
      </c>
      <c r="AY15" s="214">
        <v>541153.65592868079</v>
      </c>
      <c r="AZ15" s="214">
        <v>497502.07799091772</v>
      </c>
      <c r="BA15" s="214">
        <v>514016.24225594796</v>
      </c>
      <c r="BB15" s="214">
        <v>471378.73600755091</v>
      </c>
      <c r="BC15" s="368">
        <f t="shared" ref="BC15:BC22" si="15">SUM(AY15:BB15)</f>
        <v>2024050.7121830974</v>
      </c>
      <c r="BD15" s="369">
        <v>0</v>
      </c>
      <c r="BE15" s="214">
        <v>0</v>
      </c>
      <c r="BF15" s="214">
        <v>0</v>
      </c>
      <c r="BG15" s="214">
        <v>0</v>
      </c>
      <c r="BH15" s="370">
        <f t="shared" ref="BH15:BH22" si="16">SUM(BD15:BG15)</f>
        <v>0</v>
      </c>
      <c r="BI15" s="371">
        <f t="shared" ref="BI15:BI22" si="17">SUM(BC15,BH15)</f>
        <v>2024050.7121830974</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1071436.7378967202</v>
      </c>
      <c r="BX15" s="214">
        <v>1007393.276083041</v>
      </c>
      <c r="BY15" s="214">
        <v>1067505.1089573312</v>
      </c>
      <c r="BZ15" s="214">
        <v>1075729.4632848129</v>
      </c>
      <c r="CA15" s="368">
        <f t="shared" ref="CA15:CA22" si="21">SUM(BW15:BZ15)</f>
        <v>4222064.5862219054</v>
      </c>
      <c r="CB15" s="369">
        <v>0</v>
      </c>
      <c r="CC15" s="214">
        <v>0</v>
      </c>
      <c r="CD15" s="214">
        <v>0</v>
      </c>
      <c r="CE15" s="214">
        <v>0</v>
      </c>
      <c r="CF15" s="370">
        <f t="shared" ref="CF15:CF22" si="22">SUM(CB15:CE15)</f>
        <v>0</v>
      </c>
      <c r="CG15" s="371">
        <f t="shared" ref="CG15:CG22" si="23">SUM(CA15,CF15)</f>
        <v>4222064.5862219054</v>
      </c>
      <c r="CH15" s="210">
        <v>1</v>
      </c>
      <c r="CI15" s="370">
        <f>+C15+O15+AA15+AM15+AY15+BK15+BW15</f>
        <v>17640089.396459453</v>
      </c>
      <c r="CJ15" s="370">
        <f t="shared" ref="CJ15:CL22" si="24">+D15+P15+AB15+AN15+AZ15+BL15+BX15</f>
        <v>17714328.274925299</v>
      </c>
      <c r="CK15" s="370">
        <f t="shared" si="24"/>
        <v>17701822.551387873</v>
      </c>
      <c r="CL15" s="370">
        <f t="shared" si="24"/>
        <v>17729534.627696559</v>
      </c>
      <c r="CM15" s="372">
        <f>SUM(CI15:CL15)</f>
        <v>70785774.850469187</v>
      </c>
      <c r="CN15" s="370">
        <f>+H15+T15+AF15+AR15+BD15+BP15+CB15</f>
        <v>0</v>
      </c>
      <c r="CO15" s="370">
        <f t="shared" ref="CO15:CQ22" si="25">+I15+U15+AG15+AS15+BE15+BQ15+CC15</f>
        <v>0</v>
      </c>
      <c r="CP15" s="370">
        <f t="shared" si="25"/>
        <v>0</v>
      </c>
      <c r="CQ15" s="370">
        <f t="shared" si="25"/>
        <v>0</v>
      </c>
      <c r="CR15" s="372">
        <f>SUM(CN15:CQ15)</f>
        <v>0</v>
      </c>
      <c r="CS15" s="370">
        <f>CI15+CN15</f>
        <v>17640089.396459453</v>
      </c>
      <c r="CT15" s="370">
        <f t="shared" ref="CT15:CV22" si="26">CJ15+CO15</f>
        <v>17714328.274925299</v>
      </c>
      <c r="CU15" s="370">
        <f t="shared" si="26"/>
        <v>17701822.551387873</v>
      </c>
      <c r="CV15" s="370">
        <f t="shared" si="26"/>
        <v>17729534.627696559</v>
      </c>
      <c r="CW15" s="372">
        <f>SUM(CS15:CV15)</f>
        <v>70785774.850469187</v>
      </c>
      <c r="CX15" s="289"/>
      <c r="CY15" s="289"/>
      <c r="CZ15" s="289"/>
      <c r="DA15" s="289"/>
      <c r="DB15" s="289"/>
    </row>
    <row r="16" spans="1:137" ht="15.75" customHeight="1">
      <c r="A16" s="79" t="s">
        <v>1381</v>
      </c>
      <c r="B16" s="210"/>
      <c r="C16" s="214">
        <v>0</v>
      </c>
      <c r="D16" s="214">
        <v>0</v>
      </c>
      <c r="E16" s="214">
        <v>0</v>
      </c>
      <c r="F16" s="214">
        <v>0</v>
      </c>
      <c r="G16" s="368">
        <f t="shared" si="3"/>
        <v>0</v>
      </c>
      <c r="H16" s="373">
        <v>2264845.6652500341</v>
      </c>
      <c r="I16" s="212">
        <v>1770377.5176371003</v>
      </c>
      <c r="J16" s="212">
        <v>1557942.710825206</v>
      </c>
      <c r="K16" s="212">
        <v>1349443.6908539173</v>
      </c>
      <c r="L16" s="370">
        <f t="shared" si="4"/>
        <v>6942609.584566257</v>
      </c>
      <c r="M16" s="371">
        <f t="shared" si="5"/>
        <v>6942609.584566257</v>
      </c>
      <c r="N16" s="210"/>
      <c r="O16" s="214">
        <v>0</v>
      </c>
      <c r="P16" s="214">
        <v>0</v>
      </c>
      <c r="Q16" s="214">
        <v>0</v>
      </c>
      <c r="R16" s="214">
        <v>0</v>
      </c>
      <c r="S16" s="368">
        <f t="shared" si="6"/>
        <v>0</v>
      </c>
      <c r="T16" s="373">
        <v>1867820.3884087345</v>
      </c>
      <c r="U16" s="212">
        <v>1759454.8065384126</v>
      </c>
      <c r="V16" s="212">
        <v>1585816.1218457138</v>
      </c>
      <c r="W16" s="212">
        <v>1450334.8310333733</v>
      </c>
      <c r="X16" s="370">
        <f t="shared" si="7"/>
        <v>6663426.1478262339</v>
      </c>
      <c r="Y16" s="371">
        <f t="shared" si="8"/>
        <v>6663426.1478262339</v>
      </c>
      <c r="Z16" s="210"/>
      <c r="AA16" s="214">
        <v>0</v>
      </c>
      <c r="AB16" s="214">
        <v>0</v>
      </c>
      <c r="AC16" s="214">
        <v>0</v>
      </c>
      <c r="AD16" s="214">
        <v>0</v>
      </c>
      <c r="AE16" s="368">
        <f t="shared" si="9"/>
        <v>0</v>
      </c>
      <c r="AF16" s="373">
        <v>352048.12604517804</v>
      </c>
      <c r="AG16" s="212">
        <v>330386.25640945084</v>
      </c>
      <c r="AH16" s="212">
        <v>304848.33929963718</v>
      </c>
      <c r="AI16" s="212">
        <v>319099.50765294675</v>
      </c>
      <c r="AJ16" s="370">
        <f t="shared" si="10"/>
        <v>1306382.2294072127</v>
      </c>
      <c r="AK16" s="371">
        <f t="shared" si="11"/>
        <v>1306382.2294072127</v>
      </c>
      <c r="AL16" s="210"/>
      <c r="AM16" s="214">
        <v>0</v>
      </c>
      <c r="AN16" s="214">
        <v>0</v>
      </c>
      <c r="AO16" s="214">
        <v>0</v>
      </c>
      <c r="AP16" s="214">
        <v>0</v>
      </c>
      <c r="AQ16" s="368">
        <f t="shared" si="12"/>
        <v>0</v>
      </c>
      <c r="AR16" s="373">
        <v>9394462.1681714244</v>
      </c>
      <c r="AS16" s="212">
        <v>9274220.3983318135</v>
      </c>
      <c r="AT16" s="212">
        <v>9039216.3332060967</v>
      </c>
      <c r="AU16" s="212">
        <v>9028861.7605350669</v>
      </c>
      <c r="AV16" s="370">
        <f t="shared" si="13"/>
        <v>36736760.660244405</v>
      </c>
      <c r="AW16" s="371">
        <f t="shared" si="14"/>
        <v>36736760.660244405</v>
      </c>
      <c r="AX16" s="210"/>
      <c r="AY16" s="214">
        <v>0</v>
      </c>
      <c r="AZ16" s="214">
        <v>0</v>
      </c>
      <c r="BA16" s="214">
        <v>0</v>
      </c>
      <c r="BB16" s="214">
        <v>0</v>
      </c>
      <c r="BC16" s="368">
        <f t="shared" si="15"/>
        <v>0</v>
      </c>
      <c r="BD16" s="373">
        <v>175364.38170821971</v>
      </c>
      <c r="BE16" s="212">
        <v>201771.79191328361</v>
      </c>
      <c r="BF16" s="212">
        <v>206834.39600292972</v>
      </c>
      <c r="BG16" s="212">
        <v>183356.22480456528</v>
      </c>
      <c r="BH16" s="370">
        <f t="shared" si="16"/>
        <v>767326.79442899837</v>
      </c>
      <c r="BI16" s="371">
        <f t="shared" si="17"/>
        <v>767326.79442899837</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516782.42524038075</v>
      </c>
      <c r="CC16" s="212">
        <v>475107.05808602017</v>
      </c>
      <c r="CD16" s="212">
        <v>546177.0990864078</v>
      </c>
      <c r="CE16" s="212">
        <v>543510.65232413542</v>
      </c>
      <c r="CF16" s="370">
        <f t="shared" si="22"/>
        <v>2081577.2347369441</v>
      </c>
      <c r="CG16" s="371">
        <f t="shared" si="23"/>
        <v>2081577.2347369441</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14571323.154823972</v>
      </c>
      <c r="CO16" s="370">
        <f t="shared" si="25"/>
        <v>13811317.828916082</v>
      </c>
      <c r="CP16" s="370">
        <f t="shared" si="25"/>
        <v>13240835.000265991</v>
      </c>
      <c r="CQ16" s="370">
        <f t="shared" si="25"/>
        <v>12874606.667204004</v>
      </c>
      <c r="CR16" s="372">
        <f t="shared" ref="CR16:CR29" si="30">SUM(CN16:CQ16)</f>
        <v>54498082.651210055</v>
      </c>
      <c r="CS16" s="370">
        <f t="shared" ref="CS16:CS22" si="31">CI16+CN16</f>
        <v>14571323.154823972</v>
      </c>
      <c r="CT16" s="370">
        <f t="shared" si="26"/>
        <v>13811317.828916082</v>
      </c>
      <c r="CU16" s="370">
        <f t="shared" si="26"/>
        <v>13240835.000265991</v>
      </c>
      <c r="CV16" s="370">
        <f t="shared" si="26"/>
        <v>12874606.667204004</v>
      </c>
      <c r="CW16" s="372">
        <f t="shared" ref="CW16:CW29" si="32">SUM(CS16:CV16)</f>
        <v>54498082.651210055</v>
      </c>
      <c r="CX16" s="289"/>
      <c r="CZ16" s="289"/>
      <c r="DB16" s="289"/>
    </row>
    <row r="17" spans="1:135" ht="15.75" customHeight="1">
      <c r="A17" s="79" t="s">
        <v>1382</v>
      </c>
      <c r="B17" s="210"/>
      <c r="C17" s="212">
        <v>0</v>
      </c>
      <c r="D17" s="212">
        <v>0</v>
      </c>
      <c r="E17" s="212">
        <v>0</v>
      </c>
      <c r="F17" s="212">
        <v>0</v>
      </c>
      <c r="G17" s="368">
        <f t="shared" si="3"/>
        <v>0</v>
      </c>
      <c r="H17" s="373">
        <v>171977.70207084948</v>
      </c>
      <c r="I17" s="212">
        <v>136034.04751342617</v>
      </c>
      <c r="J17" s="212">
        <v>122392.42482982604</v>
      </c>
      <c r="K17" s="212">
        <v>106762.20450438032</v>
      </c>
      <c r="L17" s="370">
        <f t="shared" si="4"/>
        <v>537166.37891848199</v>
      </c>
      <c r="M17" s="371">
        <f t="shared" si="5"/>
        <v>537166.37891848199</v>
      </c>
      <c r="N17" s="210"/>
      <c r="O17" s="212">
        <v>0</v>
      </c>
      <c r="P17" s="212">
        <v>0</v>
      </c>
      <c r="Q17" s="212">
        <v>0</v>
      </c>
      <c r="R17" s="212">
        <v>0</v>
      </c>
      <c r="S17" s="368">
        <f t="shared" si="6"/>
        <v>0</v>
      </c>
      <c r="T17" s="373">
        <v>155345.12636388926</v>
      </c>
      <c r="U17" s="212">
        <v>149578.63950399321</v>
      </c>
      <c r="V17" s="212">
        <v>139407.64883332999</v>
      </c>
      <c r="W17" s="212">
        <v>128767.85090727558</v>
      </c>
      <c r="X17" s="370">
        <f t="shared" si="7"/>
        <v>573099.265608488</v>
      </c>
      <c r="Y17" s="371">
        <f t="shared" si="8"/>
        <v>573099.265608488</v>
      </c>
      <c r="Z17" s="210"/>
      <c r="AA17" s="212">
        <v>0</v>
      </c>
      <c r="AB17" s="212">
        <v>0</v>
      </c>
      <c r="AC17" s="212">
        <v>0</v>
      </c>
      <c r="AD17" s="212">
        <v>0</v>
      </c>
      <c r="AE17" s="368">
        <f t="shared" si="9"/>
        <v>0</v>
      </c>
      <c r="AF17" s="373">
        <v>21103.120346327993</v>
      </c>
      <c r="AG17" s="212">
        <v>20248.19716291544</v>
      </c>
      <c r="AH17" s="212">
        <v>19868.270106350763</v>
      </c>
      <c r="AI17" s="212">
        <v>20343.926509868335</v>
      </c>
      <c r="AJ17" s="370">
        <f t="shared" si="10"/>
        <v>81563.514125462534</v>
      </c>
      <c r="AK17" s="371">
        <f t="shared" si="11"/>
        <v>81563.514125462534</v>
      </c>
      <c r="AL17" s="210"/>
      <c r="AM17" s="212">
        <v>0</v>
      </c>
      <c r="AN17" s="212">
        <v>0</v>
      </c>
      <c r="AO17" s="212">
        <v>0</v>
      </c>
      <c r="AP17" s="212">
        <v>0</v>
      </c>
      <c r="AQ17" s="368">
        <f t="shared" si="12"/>
        <v>0</v>
      </c>
      <c r="AR17" s="373">
        <v>625236.23745868565</v>
      </c>
      <c r="AS17" s="212">
        <v>630632.50991104566</v>
      </c>
      <c r="AT17" s="212">
        <v>626273.50023402786</v>
      </c>
      <c r="AU17" s="212">
        <v>622867.60357403429</v>
      </c>
      <c r="AV17" s="370">
        <f t="shared" si="13"/>
        <v>2505009.8511777935</v>
      </c>
      <c r="AW17" s="371">
        <f t="shared" si="14"/>
        <v>2505009.8511777935</v>
      </c>
      <c r="AX17" s="210"/>
      <c r="AY17" s="212">
        <v>0</v>
      </c>
      <c r="AZ17" s="212">
        <v>0</v>
      </c>
      <c r="BA17" s="212">
        <v>0</v>
      </c>
      <c r="BB17" s="212">
        <v>0</v>
      </c>
      <c r="BC17" s="368">
        <f t="shared" si="15"/>
        <v>0</v>
      </c>
      <c r="BD17" s="373">
        <v>6572.7887477061395</v>
      </c>
      <c r="BE17" s="212">
        <v>5552.1406230362072</v>
      </c>
      <c r="BF17" s="212">
        <v>5798.9304628011478</v>
      </c>
      <c r="BG17" s="212">
        <v>5146.2179697654792</v>
      </c>
      <c r="BH17" s="370">
        <f t="shared" si="16"/>
        <v>23070.077803308974</v>
      </c>
      <c r="BI17" s="371">
        <f t="shared" si="17"/>
        <v>23070.077803308974</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20030.424771307677</v>
      </c>
      <c r="CC17" s="212">
        <v>19499.873926167627</v>
      </c>
      <c r="CD17" s="212">
        <v>21468.317633405266</v>
      </c>
      <c r="CE17" s="212">
        <v>20954.480041654955</v>
      </c>
      <c r="CF17" s="370">
        <f t="shared" si="22"/>
        <v>81953.096372535525</v>
      </c>
      <c r="CG17" s="371">
        <f t="shared" si="23"/>
        <v>81953.096372535525</v>
      </c>
      <c r="CH17" s="210"/>
      <c r="CI17" s="370">
        <f t="shared" si="27"/>
        <v>0</v>
      </c>
      <c r="CJ17" s="370">
        <f t="shared" si="24"/>
        <v>0</v>
      </c>
      <c r="CK17" s="370">
        <f t="shared" si="24"/>
        <v>0</v>
      </c>
      <c r="CL17" s="370">
        <f t="shared" si="24"/>
        <v>0</v>
      </c>
      <c r="CM17" s="372">
        <f t="shared" si="28"/>
        <v>0</v>
      </c>
      <c r="CN17" s="370">
        <f t="shared" si="29"/>
        <v>1000265.3997587662</v>
      </c>
      <c r="CO17" s="370">
        <f t="shared" si="25"/>
        <v>961545.40864058433</v>
      </c>
      <c r="CP17" s="370">
        <f t="shared" si="25"/>
        <v>935209.09209974098</v>
      </c>
      <c r="CQ17" s="370">
        <f t="shared" si="25"/>
        <v>904842.283506979</v>
      </c>
      <c r="CR17" s="372">
        <f t="shared" si="30"/>
        <v>3801862.1840060707</v>
      </c>
      <c r="CS17" s="370">
        <f t="shared" si="31"/>
        <v>1000265.3997587662</v>
      </c>
      <c r="CT17" s="370">
        <f t="shared" si="26"/>
        <v>961545.40864058433</v>
      </c>
      <c r="CU17" s="370">
        <f t="shared" si="26"/>
        <v>935209.09209974098</v>
      </c>
      <c r="CV17" s="370">
        <f t="shared" si="26"/>
        <v>904842.283506979</v>
      </c>
      <c r="CW17" s="372">
        <f t="shared" si="32"/>
        <v>3801862.1840060707</v>
      </c>
      <c r="CZ17" s="289"/>
      <c r="DB17" s="289"/>
    </row>
    <row r="18" spans="1:135" ht="15.75" customHeight="1">
      <c r="A18" s="79" t="s">
        <v>1383</v>
      </c>
      <c r="B18" s="210"/>
      <c r="C18" s="212">
        <v>0</v>
      </c>
      <c r="D18" s="212">
        <v>0</v>
      </c>
      <c r="E18" s="212">
        <v>0</v>
      </c>
      <c r="F18" s="212">
        <v>0</v>
      </c>
      <c r="G18" s="368">
        <f t="shared" si="3"/>
        <v>0</v>
      </c>
      <c r="H18" s="373">
        <v>1085579.6007796885</v>
      </c>
      <c r="I18" s="212">
        <v>879344.78151734709</v>
      </c>
      <c r="J18" s="212">
        <v>804695.36841011886</v>
      </c>
      <c r="K18" s="212">
        <v>709169.42451866623</v>
      </c>
      <c r="L18" s="370">
        <f t="shared" si="4"/>
        <v>3478789.1752258204</v>
      </c>
      <c r="M18" s="371">
        <f t="shared" si="5"/>
        <v>3478789.1752258204</v>
      </c>
      <c r="N18" s="210"/>
      <c r="O18" s="212">
        <v>0</v>
      </c>
      <c r="P18" s="212">
        <v>0</v>
      </c>
      <c r="Q18" s="212">
        <v>0</v>
      </c>
      <c r="R18" s="212">
        <v>0</v>
      </c>
      <c r="S18" s="368">
        <f t="shared" si="6"/>
        <v>0</v>
      </c>
      <c r="T18" s="373">
        <v>964748.77108917537</v>
      </c>
      <c r="U18" s="212">
        <v>930587.17526044394</v>
      </c>
      <c r="V18" s="212">
        <v>864794.47218288714</v>
      </c>
      <c r="W18" s="212">
        <v>812286.83414983714</v>
      </c>
      <c r="X18" s="370">
        <f t="shared" si="7"/>
        <v>3572417.2526823436</v>
      </c>
      <c r="Y18" s="371">
        <f t="shared" si="8"/>
        <v>3572417.2526823436</v>
      </c>
      <c r="Z18" s="210"/>
      <c r="AA18" s="212">
        <v>0</v>
      </c>
      <c r="AB18" s="212">
        <v>0</v>
      </c>
      <c r="AC18" s="212">
        <v>0</v>
      </c>
      <c r="AD18" s="212">
        <v>0</v>
      </c>
      <c r="AE18" s="368">
        <f t="shared" si="9"/>
        <v>0</v>
      </c>
      <c r="AF18" s="373">
        <v>139176.87189483189</v>
      </c>
      <c r="AG18" s="212">
        <v>127789.67328525471</v>
      </c>
      <c r="AH18" s="212">
        <v>122096.07398046616</v>
      </c>
      <c r="AI18" s="212">
        <v>126524.42899530171</v>
      </c>
      <c r="AJ18" s="370">
        <f t="shared" si="10"/>
        <v>515587.04815585451</v>
      </c>
      <c r="AK18" s="371">
        <f t="shared" si="11"/>
        <v>515587.04815585451</v>
      </c>
      <c r="AL18" s="210"/>
      <c r="AM18" s="212">
        <v>0</v>
      </c>
      <c r="AN18" s="212">
        <v>0</v>
      </c>
      <c r="AO18" s="212">
        <v>0</v>
      </c>
      <c r="AP18" s="212">
        <v>0</v>
      </c>
      <c r="AQ18" s="368">
        <f t="shared" si="12"/>
        <v>0</v>
      </c>
      <c r="AR18" s="373">
        <v>3007485.6772183226</v>
      </c>
      <c r="AS18" s="212">
        <v>3085298.2010504333</v>
      </c>
      <c r="AT18" s="212">
        <v>3097950.6439499636</v>
      </c>
      <c r="AU18" s="212">
        <v>3134642.7283586012</v>
      </c>
      <c r="AV18" s="370">
        <f t="shared" si="13"/>
        <v>12325377.250577319</v>
      </c>
      <c r="AW18" s="371">
        <f t="shared" si="14"/>
        <v>12325377.250577319</v>
      </c>
      <c r="AX18" s="210"/>
      <c r="AY18" s="212">
        <v>0</v>
      </c>
      <c r="AZ18" s="212">
        <v>0</v>
      </c>
      <c r="BA18" s="212">
        <v>0</v>
      </c>
      <c r="BB18" s="212">
        <v>0</v>
      </c>
      <c r="BC18" s="368">
        <f t="shared" si="15"/>
        <v>0</v>
      </c>
      <c r="BD18" s="373">
        <v>39855.195133520036</v>
      </c>
      <c r="BE18" s="212">
        <v>36692.084408637493</v>
      </c>
      <c r="BF18" s="212">
        <v>37957.328698590514</v>
      </c>
      <c r="BG18" s="212">
        <v>34794.217973707971</v>
      </c>
      <c r="BH18" s="370">
        <f t="shared" si="16"/>
        <v>149298.826214456</v>
      </c>
      <c r="BI18" s="371">
        <f t="shared" si="17"/>
        <v>149298.826214456</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72118.924527321971</v>
      </c>
      <c r="CC18" s="212">
        <v>69588.435947415928</v>
      </c>
      <c r="CD18" s="212">
        <v>74016.790962251485</v>
      </c>
      <c r="CE18" s="212">
        <v>74016.7909622515</v>
      </c>
      <c r="CF18" s="370">
        <f t="shared" si="22"/>
        <v>289740.94239924086</v>
      </c>
      <c r="CG18" s="371">
        <f t="shared" si="23"/>
        <v>289740.94239924086</v>
      </c>
      <c r="CH18" s="210"/>
      <c r="CI18" s="370">
        <f t="shared" si="27"/>
        <v>0</v>
      </c>
      <c r="CJ18" s="370">
        <f t="shared" si="24"/>
        <v>0</v>
      </c>
      <c r="CK18" s="370">
        <f t="shared" si="24"/>
        <v>0</v>
      </c>
      <c r="CL18" s="370">
        <f t="shared" si="24"/>
        <v>0</v>
      </c>
      <c r="CM18" s="372">
        <f t="shared" si="28"/>
        <v>0</v>
      </c>
      <c r="CN18" s="370">
        <f t="shared" si="29"/>
        <v>5308965.0406428603</v>
      </c>
      <c r="CO18" s="370">
        <f t="shared" si="25"/>
        <v>5129300.3514695326</v>
      </c>
      <c r="CP18" s="370">
        <f t="shared" si="25"/>
        <v>5001510.6781842783</v>
      </c>
      <c r="CQ18" s="370">
        <f t="shared" si="25"/>
        <v>4891434.424958366</v>
      </c>
      <c r="CR18" s="372">
        <f t="shared" si="30"/>
        <v>20331210.495255038</v>
      </c>
      <c r="CS18" s="370">
        <f t="shared" si="31"/>
        <v>5308965.0406428603</v>
      </c>
      <c r="CT18" s="370">
        <f t="shared" si="26"/>
        <v>5129300.3514695326</v>
      </c>
      <c r="CU18" s="370">
        <f t="shared" si="26"/>
        <v>5001510.6781842783</v>
      </c>
      <c r="CV18" s="370">
        <f t="shared" si="26"/>
        <v>4891434.424958366</v>
      </c>
      <c r="CW18" s="372">
        <f t="shared" si="32"/>
        <v>20331210.495255038</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3522402.968100572</v>
      </c>
      <c r="I19" s="213">
        <f t="shared" si="34"/>
        <v>2785756.3466678737</v>
      </c>
      <c r="J19" s="213">
        <f t="shared" si="34"/>
        <v>2485030.5040651509</v>
      </c>
      <c r="K19" s="213">
        <f t="shared" si="34"/>
        <v>2165375.3198769637</v>
      </c>
      <c r="L19" s="370">
        <f t="shared" si="4"/>
        <v>10958565.13871056</v>
      </c>
      <c r="M19" s="371">
        <f t="shared" si="5"/>
        <v>10958565.13871056</v>
      </c>
      <c r="N19" s="210">
        <v>2</v>
      </c>
      <c r="O19" s="213">
        <f t="shared" ref="O19:R19" si="35">SUM(O16:O18)</f>
        <v>0</v>
      </c>
      <c r="P19" s="213">
        <f t="shared" si="35"/>
        <v>0</v>
      </c>
      <c r="Q19" s="213">
        <f t="shared" si="35"/>
        <v>0</v>
      </c>
      <c r="R19" s="213">
        <f t="shared" si="35"/>
        <v>0</v>
      </c>
      <c r="S19" s="368">
        <f t="shared" si="6"/>
        <v>0</v>
      </c>
      <c r="T19" s="374">
        <f t="shared" ref="T19:W19" si="36">SUM(T16:T18)</f>
        <v>2987914.285861799</v>
      </c>
      <c r="U19" s="213">
        <f t="shared" si="36"/>
        <v>2839620.6213028496</v>
      </c>
      <c r="V19" s="213">
        <f t="shared" si="36"/>
        <v>2590018.2428619312</v>
      </c>
      <c r="W19" s="213">
        <f t="shared" si="36"/>
        <v>2391389.5160904862</v>
      </c>
      <c r="X19" s="370">
        <f t="shared" si="7"/>
        <v>10808942.666117065</v>
      </c>
      <c r="Y19" s="371">
        <f t="shared" si="8"/>
        <v>10808942.666117065</v>
      </c>
      <c r="Z19" s="210">
        <v>2</v>
      </c>
      <c r="AA19" s="213">
        <f t="shared" ref="AA19:AD19" si="37">SUM(AA16:AA18)</f>
        <v>0</v>
      </c>
      <c r="AB19" s="213">
        <f t="shared" si="37"/>
        <v>0</v>
      </c>
      <c r="AC19" s="213">
        <f t="shared" si="37"/>
        <v>0</v>
      </c>
      <c r="AD19" s="213">
        <f t="shared" si="37"/>
        <v>0</v>
      </c>
      <c r="AE19" s="368">
        <f t="shared" si="9"/>
        <v>0</v>
      </c>
      <c r="AF19" s="374">
        <f t="shared" ref="AF19:AI19" si="38">SUM(AF16:AF18)</f>
        <v>512328.11828633794</v>
      </c>
      <c r="AG19" s="213">
        <f t="shared" si="38"/>
        <v>478424.12685762101</v>
      </c>
      <c r="AH19" s="213">
        <f t="shared" si="38"/>
        <v>446812.68338645413</v>
      </c>
      <c r="AI19" s="213">
        <f t="shared" si="38"/>
        <v>465967.86315811682</v>
      </c>
      <c r="AJ19" s="370">
        <f t="shared" si="10"/>
        <v>1903532.79168853</v>
      </c>
      <c r="AK19" s="371">
        <f t="shared" si="11"/>
        <v>1903532.79168853</v>
      </c>
      <c r="AL19" s="210">
        <v>2</v>
      </c>
      <c r="AM19" s="213">
        <f t="shared" ref="AM19:AP19" si="39">SUM(AM16:AM18)</f>
        <v>0</v>
      </c>
      <c r="AN19" s="213">
        <f t="shared" si="39"/>
        <v>0</v>
      </c>
      <c r="AO19" s="213">
        <f t="shared" si="39"/>
        <v>0</v>
      </c>
      <c r="AP19" s="213">
        <f t="shared" si="39"/>
        <v>0</v>
      </c>
      <c r="AQ19" s="368">
        <f t="shared" si="12"/>
        <v>0</v>
      </c>
      <c r="AR19" s="374">
        <f t="shared" ref="AR19:AU19" si="40">SUM(AR16:AR18)</f>
        <v>13027184.082848433</v>
      </c>
      <c r="AS19" s="213">
        <f t="shared" si="40"/>
        <v>12990151.109293293</v>
      </c>
      <c r="AT19" s="213">
        <f t="shared" si="40"/>
        <v>12763440.477390088</v>
      </c>
      <c r="AU19" s="213">
        <f t="shared" si="40"/>
        <v>12786372.092467703</v>
      </c>
      <c r="AV19" s="370">
        <f t="shared" si="13"/>
        <v>51567147.761999518</v>
      </c>
      <c r="AW19" s="371">
        <f t="shared" si="14"/>
        <v>51567147.761999518</v>
      </c>
      <c r="AX19" s="210">
        <v>2</v>
      </c>
      <c r="AY19" s="213">
        <f t="shared" ref="AY19:BB19" si="41">SUM(AY16:AY18)</f>
        <v>0</v>
      </c>
      <c r="AZ19" s="213">
        <f t="shared" si="41"/>
        <v>0</v>
      </c>
      <c r="BA19" s="213">
        <f t="shared" si="41"/>
        <v>0</v>
      </c>
      <c r="BB19" s="213">
        <f t="shared" si="41"/>
        <v>0</v>
      </c>
      <c r="BC19" s="368">
        <f t="shared" si="15"/>
        <v>0</v>
      </c>
      <c r="BD19" s="374">
        <f t="shared" ref="BD19:BG19" si="42">SUM(BD16:BD18)</f>
        <v>221792.36558944586</v>
      </c>
      <c r="BE19" s="213">
        <f t="shared" si="42"/>
        <v>244016.01694495731</v>
      </c>
      <c r="BF19" s="213">
        <f t="shared" si="42"/>
        <v>250590.65516432139</v>
      </c>
      <c r="BG19" s="213">
        <f t="shared" si="42"/>
        <v>223296.66074803873</v>
      </c>
      <c r="BH19" s="370">
        <f t="shared" si="16"/>
        <v>939695.69844676321</v>
      </c>
      <c r="BI19" s="371">
        <f t="shared" si="17"/>
        <v>939695.69844676321</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608931.77453901037</v>
      </c>
      <c r="CC19" s="213">
        <f t="shared" si="46"/>
        <v>564195.36795960367</v>
      </c>
      <c r="CD19" s="213">
        <f t="shared" si="46"/>
        <v>641662.2076820645</v>
      </c>
      <c r="CE19" s="213">
        <f t="shared" si="46"/>
        <v>638481.92332804191</v>
      </c>
      <c r="CF19" s="370">
        <f t="shared" si="22"/>
        <v>2453271.2735087206</v>
      </c>
      <c r="CG19" s="371">
        <f t="shared" si="23"/>
        <v>2453271.2735087206</v>
      </c>
      <c r="CH19" s="210">
        <v>2</v>
      </c>
      <c r="CI19" s="370">
        <f t="shared" si="27"/>
        <v>0</v>
      </c>
      <c r="CJ19" s="370">
        <f t="shared" si="24"/>
        <v>0</v>
      </c>
      <c r="CK19" s="370">
        <f t="shared" si="24"/>
        <v>0</v>
      </c>
      <c r="CL19" s="370">
        <f t="shared" si="24"/>
        <v>0</v>
      </c>
      <c r="CM19" s="372">
        <f t="shared" si="28"/>
        <v>0</v>
      </c>
      <c r="CN19" s="370">
        <f t="shared" si="29"/>
        <v>20880553.595225599</v>
      </c>
      <c r="CO19" s="370">
        <f t="shared" si="25"/>
        <v>19902163.589026198</v>
      </c>
      <c r="CP19" s="370">
        <f t="shared" si="25"/>
        <v>19177554.770550009</v>
      </c>
      <c r="CQ19" s="370">
        <f t="shared" si="25"/>
        <v>18670883.375669349</v>
      </c>
      <c r="CR19" s="372">
        <f t="shared" si="30"/>
        <v>78631155.330471158</v>
      </c>
      <c r="CS19" s="370">
        <f t="shared" si="31"/>
        <v>20880553.595225599</v>
      </c>
      <c r="CT19" s="370">
        <f t="shared" si="26"/>
        <v>19902163.589026198</v>
      </c>
      <c r="CU19" s="370">
        <f t="shared" si="26"/>
        <v>19177554.770550009</v>
      </c>
      <c r="CV19" s="370">
        <f t="shared" si="26"/>
        <v>18670883.375669349</v>
      </c>
      <c r="CW19" s="372">
        <f t="shared" si="32"/>
        <v>78631155.330471158</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557162.1250784283</v>
      </c>
      <c r="D22" s="121">
        <f t="shared" si="47"/>
        <v>465156.18072659383</v>
      </c>
      <c r="E22" s="121">
        <f t="shared" si="47"/>
        <v>434628.35255347023</v>
      </c>
      <c r="F22" s="121">
        <f t="shared" si="47"/>
        <v>396476.24651479971</v>
      </c>
      <c r="G22" s="368">
        <f t="shared" si="3"/>
        <v>1853422.9048732922</v>
      </c>
      <c r="H22" s="199">
        <f t="shared" ref="H22:K22" si="48">H15+H19+H20+H21</f>
        <v>3522402.968100572</v>
      </c>
      <c r="I22" s="121">
        <f t="shared" si="48"/>
        <v>2785756.3466678737</v>
      </c>
      <c r="J22" s="121">
        <f t="shared" si="48"/>
        <v>2485030.5040651509</v>
      </c>
      <c r="K22" s="121">
        <f t="shared" si="48"/>
        <v>2165375.3198769637</v>
      </c>
      <c r="L22" s="370">
        <f t="shared" si="4"/>
        <v>10958565.13871056</v>
      </c>
      <c r="M22" s="199">
        <f t="shared" si="5"/>
        <v>12811988.043583853</v>
      </c>
      <c r="N22" s="210">
        <v>5</v>
      </c>
      <c r="O22" s="121">
        <f t="shared" ref="O22:R22" si="49">O15+O19+O20+O21</f>
        <v>1404485.8178833625</v>
      </c>
      <c r="P22" s="121">
        <f t="shared" si="49"/>
        <v>1356185.5609066579</v>
      </c>
      <c r="Q22" s="121">
        <f t="shared" si="49"/>
        <v>1259664.2900641861</v>
      </c>
      <c r="R22" s="121">
        <f t="shared" si="49"/>
        <v>1183399.549460663</v>
      </c>
      <c r="S22" s="368">
        <f t="shared" si="6"/>
        <v>5203735.2183148693</v>
      </c>
      <c r="T22" s="199">
        <f t="shared" ref="T22:W22" si="50">T15+T19+T20+T21</f>
        <v>2987914.285861799</v>
      </c>
      <c r="U22" s="121">
        <f t="shared" si="50"/>
        <v>2839620.6213028496</v>
      </c>
      <c r="V22" s="121">
        <f t="shared" si="50"/>
        <v>2590018.2428619312</v>
      </c>
      <c r="W22" s="121">
        <f t="shared" si="50"/>
        <v>2391389.5160904862</v>
      </c>
      <c r="X22" s="370">
        <f t="shared" si="7"/>
        <v>10808942.666117065</v>
      </c>
      <c r="Y22" s="199">
        <f t="shared" si="8"/>
        <v>16012677.884431934</v>
      </c>
      <c r="Z22" s="210">
        <v>5</v>
      </c>
      <c r="AA22" s="121">
        <f t="shared" ref="AA22:AD22" si="51">AA15+AA19+AA20+AA21</f>
        <v>342602.06713540544</v>
      </c>
      <c r="AB22" s="121">
        <f t="shared" si="51"/>
        <v>314571.86775699205</v>
      </c>
      <c r="AC22" s="121">
        <f t="shared" si="51"/>
        <v>299308.43393170915</v>
      </c>
      <c r="AD22" s="121">
        <f t="shared" si="51"/>
        <v>309742.9606678827</v>
      </c>
      <c r="AE22" s="368">
        <f t="shared" si="9"/>
        <v>1266225.3294919892</v>
      </c>
      <c r="AF22" s="199">
        <f t="shared" ref="AF22:AI22" si="52">AF15+AF19+AF20+AF21</f>
        <v>512328.11828633794</v>
      </c>
      <c r="AG22" s="121">
        <f t="shared" si="52"/>
        <v>478424.12685762101</v>
      </c>
      <c r="AH22" s="121">
        <f t="shared" si="52"/>
        <v>446812.68338645413</v>
      </c>
      <c r="AI22" s="121">
        <f t="shared" si="52"/>
        <v>465967.86315811682</v>
      </c>
      <c r="AJ22" s="370">
        <f t="shared" si="10"/>
        <v>1903532.79168853</v>
      </c>
      <c r="AK22" s="199">
        <f t="shared" si="11"/>
        <v>3169758.1211805195</v>
      </c>
      <c r="AL22" s="210">
        <v>5</v>
      </c>
      <c r="AM22" s="121">
        <f t="shared" ref="AM22:AP22" si="53">AM15+AM19+AM20+AM21</f>
        <v>13723248.992536854</v>
      </c>
      <c r="AN22" s="121">
        <f t="shared" si="53"/>
        <v>14073519.311461098</v>
      </c>
      <c r="AO22" s="121">
        <f t="shared" si="53"/>
        <v>14126700.123625228</v>
      </c>
      <c r="AP22" s="121">
        <f t="shared" si="53"/>
        <v>14292807.67176085</v>
      </c>
      <c r="AQ22" s="368">
        <f t="shared" si="12"/>
        <v>56216276.099384032</v>
      </c>
      <c r="AR22" s="199">
        <f t="shared" ref="AR22:AU22" si="54">AR15+AR19+AR20+AR21</f>
        <v>13027184.082848433</v>
      </c>
      <c r="AS22" s="121">
        <f t="shared" si="54"/>
        <v>12990151.109293293</v>
      </c>
      <c r="AT22" s="121">
        <f t="shared" si="54"/>
        <v>12763440.477390088</v>
      </c>
      <c r="AU22" s="121">
        <f t="shared" si="54"/>
        <v>12786372.092467703</v>
      </c>
      <c r="AV22" s="370">
        <f t="shared" si="13"/>
        <v>51567147.761999518</v>
      </c>
      <c r="AW22" s="199">
        <f t="shared" si="14"/>
        <v>107783423.86138356</v>
      </c>
      <c r="AX22" s="210">
        <v>5</v>
      </c>
      <c r="AY22" s="121">
        <f t="shared" ref="AY22:BB22" si="55">AY15+AY19+AY20+AY21</f>
        <v>541153.65592868079</v>
      </c>
      <c r="AZ22" s="121">
        <f t="shared" si="55"/>
        <v>497502.07799091772</v>
      </c>
      <c r="BA22" s="121">
        <f t="shared" si="55"/>
        <v>514016.24225594796</v>
      </c>
      <c r="BB22" s="121">
        <f t="shared" si="55"/>
        <v>471378.73600755091</v>
      </c>
      <c r="BC22" s="368">
        <f t="shared" si="15"/>
        <v>2024050.7121830974</v>
      </c>
      <c r="BD22" s="199">
        <f t="shared" ref="BD22:BG22" si="56">BD15+BD19+BD20+BD21</f>
        <v>221792.36558944586</v>
      </c>
      <c r="BE22" s="121">
        <f t="shared" si="56"/>
        <v>244016.01694495731</v>
      </c>
      <c r="BF22" s="121">
        <f t="shared" si="56"/>
        <v>250590.65516432139</v>
      </c>
      <c r="BG22" s="121">
        <f t="shared" si="56"/>
        <v>223296.66074803873</v>
      </c>
      <c r="BH22" s="370">
        <f t="shared" si="16"/>
        <v>939695.69844676321</v>
      </c>
      <c r="BI22" s="199">
        <f t="shared" si="17"/>
        <v>2963746.4106298606</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1071436.7378967202</v>
      </c>
      <c r="BX22" s="121">
        <f t="shared" si="59"/>
        <v>1007393.276083041</v>
      </c>
      <c r="BY22" s="121">
        <f t="shared" si="59"/>
        <v>1067505.1089573312</v>
      </c>
      <c r="BZ22" s="121">
        <f t="shared" si="59"/>
        <v>1075729.4632848129</v>
      </c>
      <c r="CA22" s="368">
        <f t="shared" si="21"/>
        <v>4222064.5862219054</v>
      </c>
      <c r="CB22" s="199">
        <f t="shared" ref="CB22:CE22" si="60">CB15+CB19+CB20+CB21</f>
        <v>608931.77453901037</v>
      </c>
      <c r="CC22" s="121">
        <f t="shared" si="60"/>
        <v>564195.36795960367</v>
      </c>
      <c r="CD22" s="121">
        <f t="shared" si="60"/>
        <v>641662.2076820645</v>
      </c>
      <c r="CE22" s="121">
        <f t="shared" si="60"/>
        <v>638481.92332804191</v>
      </c>
      <c r="CF22" s="370">
        <f t="shared" si="22"/>
        <v>2453271.2735087206</v>
      </c>
      <c r="CG22" s="199">
        <f t="shared" si="23"/>
        <v>6675335.8597306255</v>
      </c>
      <c r="CH22" s="210">
        <v>5</v>
      </c>
      <c r="CI22" s="370">
        <f t="shared" si="27"/>
        <v>17640089.396459453</v>
      </c>
      <c r="CJ22" s="370">
        <f t="shared" si="24"/>
        <v>17714328.274925299</v>
      </c>
      <c r="CK22" s="370">
        <f t="shared" si="24"/>
        <v>17701822.551387873</v>
      </c>
      <c r="CL22" s="370">
        <f t="shared" si="24"/>
        <v>17729534.627696559</v>
      </c>
      <c r="CM22" s="372">
        <f t="shared" si="28"/>
        <v>70785774.850469187</v>
      </c>
      <c r="CN22" s="370">
        <f t="shared" si="29"/>
        <v>20880553.595225599</v>
      </c>
      <c r="CO22" s="370">
        <f t="shared" si="25"/>
        <v>19902163.589026198</v>
      </c>
      <c r="CP22" s="370">
        <f t="shared" si="25"/>
        <v>19177554.770550009</v>
      </c>
      <c r="CQ22" s="370">
        <f t="shared" si="25"/>
        <v>18670883.375669349</v>
      </c>
      <c r="CR22" s="372">
        <f t="shared" si="30"/>
        <v>78631155.330471158</v>
      </c>
      <c r="CS22" s="370">
        <f t="shared" si="31"/>
        <v>38520642.991685048</v>
      </c>
      <c r="CT22" s="370">
        <f t="shared" si="26"/>
        <v>37616491.863951497</v>
      </c>
      <c r="CU22" s="370">
        <f t="shared" si="26"/>
        <v>36879377.321937881</v>
      </c>
      <c r="CV22" s="370">
        <f t="shared" si="26"/>
        <v>36400418.003365904</v>
      </c>
      <c r="CW22" s="372">
        <f t="shared" si="32"/>
        <v>149416930.18094033</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557162.1250784283</v>
      </c>
      <c r="D31" s="198">
        <f t="shared" si="99"/>
        <v>465156.18072659383</v>
      </c>
      <c r="E31" s="198">
        <f t="shared" si="99"/>
        <v>434628.35255347023</v>
      </c>
      <c r="F31" s="198">
        <f t="shared" si="99"/>
        <v>396476.24651479971</v>
      </c>
      <c r="G31" s="203">
        <f t="shared" si="99"/>
        <v>1853422.9048732922</v>
      </c>
      <c r="H31" s="200">
        <f t="shared" si="99"/>
        <v>3522402.968100572</v>
      </c>
      <c r="I31" s="198">
        <f t="shared" si="99"/>
        <v>2785756.3466678737</v>
      </c>
      <c r="J31" s="198">
        <f t="shared" si="99"/>
        <v>2485030.5040651509</v>
      </c>
      <c r="K31" s="198">
        <f t="shared" si="99"/>
        <v>2165375.3198769637</v>
      </c>
      <c r="L31" s="201">
        <f t="shared" si="99"/>
        <v>10958565.13871056</v>
      </c>
      <c r="M31" s="200">
        <f t="shared" si="99"/>
        <v>12811988.043583853</v>
      </c>
      <c r="N31" s="210">
        <v>12</v>
      </c>
      <c r="O31" s="198">
        <f t="shared" ref="O31:Y31" si="100">O22+O29</f>
        <v>1404485.8178833625</v>
      </c>
      <c r="P31" s="198">
        <f t="shared" si="100"/>
        <v>1356185.5609066579</v>
      </c>
      <c r="Q31" s="198">
        <f t="shared" si="100"/>
        <v>1259664.2900641861</v>
      </c>
      <c r="R31" s="198">
        <f t="shared" si="100"/>
        <v>1183399.549460663</v>
      </c>
      <c r="S31" s="203">
        <f t="shared" si="100"/>
        <v>5203735.2183148693</v>
      </c>
      <c r="T31" s="200">
        <f t="shared" si="100"/>
        <v>2987914.285861799</v>
      </c>
      <c r="U31" s="198">
        <f t="shared" si="100"/>
        <v>2839620.6213028496</v>
      </c>
      <c r="V31" s="198">
        <f t="shared" si="100"/>
        <v>2590018.2428619312</v>
      </c>
      <c r="W31" s="198">
        <f t="shared" si="100"/>
        <v>2391389.5160904862</v>
      </c>
      <c r="X31" s="201">
        <f t="shared" si="100"/>
        <v>10808942.666117065</v>
      </c>
      <c r="Y31" s="200">
        <f t="shared" si="100"/>
        <v>16012677.884431934</v>
      </c>
      <c r="Z31" s="210">
        <v>12</v>
      </c>
      <c r="AA31" s="198">
        <f t="shared" ref="AA31:AK31" si="101">AA22+AA29</f>
        <v>342602.06713540544</v>
      </c>
      <c r="AB31" s="198">
        <f t="shared" si="101"/>
        <v>314571.86775699205</v>
      </c>
      <c r="AC31" s="198">
        <f t="shared" si="101"/>
        <v>299308.43393170915</v>
      </c>
      <c r="AD31" s="198">
        <f t="shared" si="101"/>
        <v>309742.9606678827</v>
      </c>
      <c r="AE31" s="203">
        <f t="shared" si="101"/>
        <v>1266225.3294919892</v>
      </c>
      <c r="AF31" s="200">
        <f t="shared" si="101"/>
        <v>512328.11828633794</v>
      </c>
      <c r="AG31" s="198">
        <f t="shared" si="101"/>
        <v>478424.12685762101</v>
      </c>
      <c r="AH31" s="198">
        <f t="shared" si="101"/>
        <v>446812.68338645413</v>
      </c>
      <c r="AI31" s="198">
        <f t="shared" si="101"/>
        <v>465967.86315811682</v>
      </c>
      <c r="AJ31" s="201">
        <f t="shared" si="101"/>
        <v>1903532.79168853</v>
      </c>
      <c r="AK31" s="200">
        <f t="shared" si="101"/>
        <v>3169758.1211805195</v>
      </c>
      <c r="AL31" s="210">
        <v>12</v>
      </c>
      <c r="AM31" s="198">
        <f t="shared" ref="AM31:AW31" si="102">AM22+AM29</f>
        <v>13723248.992536854</v>
      </c>
      <c r="AN31" s="198">
        <f t="shared" si="102"/>
        <v>14073519.311461098</v>
      </c>
      <c r="AO31" s="198">
        <f t="shared" si="102"/>
        <v>14126700.123625228</v>
      </c>
      <c r="AP31" s="198">
        <f t="shared" si="102"/>
        <v>14292807.67176085</v>
      </c>
      <c r="AQ31" s="203">
        <f t="shared" si="102"/>
        <v>56216276.099384032</v>
      </c>
      <c r="AR31" s="200">
        <f t="shared" si="102"/>
        <v>13027184.082848433</v>
      </c>
      <c r="AS31" s="198">
        <f t="shared" si="102"/>
        <v>12990151.109293293</v>
      </c>
      <c r="AT31" s="198">
        <f t="shared" si="102"/>
        <v>12763440.477390088</v>
      </c>
      <c r="AU31" s="198">
        <f t="shared" si="102"/>
        <v>12786372.092467703</v>
      </c>
      <c r="AV31" s="201">
        <f t="shared" si="102"/>
        <v>51567147.761999518</v>
      </c>
      <c r="AW31" s="200">
        <f t="shared" si="102"/>
        <v>107783423.86138356</v>
      </c>
      <c r="AX31" s="210">
        <v>12</v>
      </c>
      <c r="AY31" s="198">
        <f t="shared" ref="AY31:BI31" si="103">AY22+AY29</f>
        <v>541153.65592868079</v>
      </c>
      <c r="AZ31" s="198">
        <f t="shared" si="103"/>
        <v>497502.07799091772</v>
      </c>
      <c r="BA31" s="198">
        <f t="shared" si="103"/>
        <v>514016.24225594796</v>
      </c>
      <c r="BB31" s="198">
        <f t="shared" si="103"/>
        <v>471378.73600755091</v>
      </c>
      <c r="BC31" s="203">
        <f t="shared" si="103"/>
        <v>2024050.7121830974</v>
      </c>
      <c r="BD31" s="200">
        <f t="shared" si="103"/>
        <v>221792.36558944586</v>
      </c>
      <c r="BE31" s="198">
        <f t="shared" si="103"/>
        <v>244016.01694495731</v>
      </c>
      <c r="BF31" s="198">
        <f t="shared" si="103"/>
        <v>250590.65516432139</v>
      </c>
      <c r="BG31" s="198">
        <f t="shared" si="103"/>
        <v>223296.66074803873</v>
      </c>
      <c r="BH31" s="201">
        <f t="shared" si="103"/>
        <v>939695.69844676321</v>
      </c>
      <c r="BI31" s="200">
        <f t="shared" si="103"/>
        <v>2963746.4106298606</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1071436.7378967202</v>
      </c>
      <c r="BX31" s="198">
        <f t="shared" si="105"/>
        <v>1007393.276083041</v>
      </c>
      <c r="BY31" s="198">
        <f t="shared" si="105"/>
        <v>1067505.1089573312</v>
      </c>
      <c r="BZ31" s="198">
        <f t="shared" si="105"/>
        <v>1075729.4632848129</v>
      </c>
      <c r="CA31" s="203">
        <f t="shared" si="105"/>
        <v>4222064.5862219054</v>
      </c>
      <c r="CB31" s="200">
        <f t="shared" si="105"/>
        <v>608931.77453901037</v>
      </c>
      <c r="CC31" s="198">
        <f t="shared" si="105"/>
        <v>564195.36795960367</v>
      </c>
      <c r="CD31" s="198">
        <f t="shared" si="105"/>
        <v>641662.2076820645</v>
      </c>
      <c r="CE31" s="198">
        <f t="shared" si="105"/>
        <v>638481.92332804191</v>
      </c>
      <c r="CF31" s="201">
        <f t="shared" si="105"/>
        <v>2453271.2735087206</v>
      </c>
      <c r="CG31" s="200">
        <f t="shared" si="105"/>
        <v>6675335.8597306255</v>
      </c>
      <c r="CH31" s="210">
        <v>12</v>
      </c>
      <c r="CI31" s="201">
        <f t="shared" ref="CI31:CL31" si="106">CI22+CI29</f>
        <v>17640089.396459453</v>
      </c>
      <c r="CJ31" s="201">
        <f t="shared" si="106"/>
        <v>17714328.274925299</v>
      </c>
      <c r="CK31" s="201">
        <f t="shared" si="106"/>
        <v>17701822.551387873</v>
      </c>
      <c r="CL31" s="201">
        <f t="shared" si="106"/>
        <v>17729534.627696559</v>
      </c>
      <c r="CM31" s="198">
        <f>SUM(CI31:CL31)</f>
        <v>70785774.850469187</v>
      </c>
      <c r="CN31" s="201">
        <f t="shared" ref="CN31:CQ31" si="107">CN22+CN29</f>
        <v>20880553.595225599</v>
      </c>
      <c r="CO31" s="201">
        <f t="shared" si="107"/>
        <v>19902163.589026198</v>
      </c>
      <c r="CP31" s="201">
        <f t="shared" si="107"/>
        <v>19177554.770550009</v>
      </c>
      <c r="CQ31" s="201">
        <f t="shared" si="107"/>
        <v>18670883.375669349</v>
      </c>
      <c r="CR31" s="198">
        <f>SUM(CN31:CQ31)</f>
        <v>78631155.330471158</v>
      </c>
      <c r="CS31" s="201">
        <f t="shared" ref="CS31:CV31" si="108">CS22+CS29</f>
        <v>38520642.991685048</v>
      </c>
      <c r="CT31" s="201">
        <f t="shared" si="108"/>
        <v>37616491.863951497</v>
      </c>
      <c r="CU31" s="201">
        <f t="shared" si="108"/>
        <v>36879377.321937881</v>
      </c>
      <c r="CV31" s="201">
        <f t="shared" si="108"/>
        <v>36400418.003365904</v>
      </c>
      <c r="CW31" s="198">
        <f>SUM(CS31:CV31)</f>
        <v>149416930.18094033</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73952.76002433394</v>
      </c>
      <c r="D34" s="212">
        <v>39716.674212290585</v>
      </c>
      <c r="E34" s="212">
        <v>29741.300149062652</v>
      </c>
      <c r="F34" s="212">
        <v>14915.747056620519</v>
      </c>
      <c r="G34" s="368">
        <f t="shared" ref="G34:G63" si="109">SUM(C34:F34)</f>
        <v>158326.4814423077</v>
      </c>
      <c r="H34" s="373">
        <v>673685.86677323049</v>
      </c>
      <c r="I34" s="212">
        <v>401853.01280380267</v>
      </c>
      <c r="J34" s="212">
        <v>296982.90068636584</v>
      </c>
      <c r="K34" s="212">
        <v>187511.52407137802</v>
      </c>
      <c r="L34" s="370">
        <f t="shared" ref="L34:L63" si="110">SUM(H34:K34)</f>
        <v>1560033.3043347769</v>
      </c>
      <c r="M34" s="371">
        <f t="shared" ref="M34:M63" si="111">SUM(L34,G34)</f>
        <v>1718359.7857770845</v>
      </c>
      <c r="N34" s="210">
        <v>13</v>
      </c>
      <c r="O34" s="212">
        <v>46874.462400212054</v>
      </c>
      <c r="P34" s="212">
        <v>37210.459113591474</v>
      </c>
      <c r="Q34" s="212">
        <v>23660.159009259103</v>
      </c>
      <c r="R34" s="212">
        <v>23008.185340624757</v>
      </c>
      <c r="S34" s="368">
        <f t="shared" ref="S34:S63" si="112">SUM(O34:R34)</f>
        <v>130753.2658636874</v>
      </c>
      <c r="T34" s="373">
        <v>465311.4236322334</v>
      </c>
      <c r="U34" s="212">
        <v>413938.02417081915</v>
      </c>
      <c r="V34" s="212">
        <v>236053.74057589189</v>
      </c>
      <c r="W34" s="212">
        <v>160341.70086402589</v>
      </c>
      <c r="X34" s="370">
        <f t="shared" ref="X34:X63" si="113">SUM(T34:W34)</f>
        <v>1275644.8892429704</v>
      </c>
      <c r="Y34" s="371">
        <f t="shared" ref="Y34:Y63" si="114">SUM(X34,S34)</f>
        <v>1406398.1551066579</v>
      </c>
      <c r="Z34" s="210">
        <v>13</v>
      </c>
      <c r="AA34" s="212">
        <v>8184.0395570067049</v>
      </c>
      <c r="AB34" s="212">
        <v>9792.0566708558163</v>
      </c>
      <c r="AC34" s="212">
        <v>13938.379317377292</v>
      </c>
      <c r="AD34" s="212">
        <v>2001.7697473358207</v>
      </c>
      <c r="AE34" s="368">
        <f t="shared" ref="AE34:AE63" si="115">SUM(AA34:AD34)</f>
        <v>33916.245292575637</v>
      </c>
      <c r="AF34" s="373">
        <v>83722.474292220199</v>
      </c>
      <c r="AG34" s="212">
        <v>43920.085359387012</v>
      </c>
      <c r="AH34" s="212">
        <v>136411.94752009329</v>
      </c>
      <c r="AI34" s="212">
        <v>28050.701481033688</v>
      </c>
      <c r="AJ34" s="370">
        <f t="shared" ref="AJ34:AJ63" si="116">SUM(AF34:AI34)</f>
        <v>292105.20865273417</v>
      </c>
      <c r="AK34" s="371">
        <f t="shared" ref="AK34:AK63" si="117">SUM(AJ34,AE34)</f>
        <v>326021.4539453098</v>
      </c>
      <c r="AL34" s="210">
        <v>13</v>
      </c>
      <c r="AM34" s="212">
        <v>333726.37121317862</v>
      </c>
      <c r="AN34" s="212">
        <v>312175.83545596903</v>
      </c>
      <c r="AO34" s="212">
        <v>211549.49520882335</v>
      </c>
      <c r="AP34" s="212">
        <v>241726.25577065648</v>
      </c>
      <c r="AQ34" s="368">
        <f t="shared" ref="AQ34:AQ63" si="118">SUM(AM34:AP34)</f>
        <v>1099177.9576486275</v>
      </c>
      <c r="AR34" s="373">
        <v>3107077.3020155416</v>
      </c>
      <c r="AS34" s="212">
        <v>3035033.2360157757</v>
      </c>
      <c r="AT34" s="212">
        <v>2183125.094050331</v>
      </c>
      <c r="AU34" s="212">
        <v>3234238.1173468274</v>
      </c>
      <c r="AV34" s="370">
        <f t="shared" ref="AV34:AV63" si="119">SUM(AR34:AU34)</f>
        <v>11559473.749428475</v>
      </c>
      <c r="AW34" s="371">
        <f t="shared" ref="AW34:AW63" si="120">SUM(AV34,AQ34)</f>
        <v>12658651.707077103</v>
      </c>
      <c r="AX34" s="210">
        <v>13</v>
      </c>
      <c r="AY34" s="212">
        <v>4890.6535817085842</v>
      </c>
      <c r="AZ34" s="212">
        <v>4685.4269252174254</v>
      </c>
      <c r="BA34" s="212">
        <v>28665.082246435799</v>
      </c>
      <c r="BB34" s="212">
        <v>29630.986592758079</v>
      </c>
      <c r="BC34" s="368">
        <f t="shared" ref="BC34:BC63" si="121">SUM(AY34:BB34)</f>
        <v>67872.149346119884</v>
      </c>
      <c r="BD34" s="373">
        <v>35145.062511131</v>
      </c>
      <c r="BE34" s="212">
        <v>73284.848329194967</v>
      </c>
      <c r="BF34" s="212">
        <v>75713.473953465436</v>
      </c>
      <c r="BG34" s="212">
        <v>46054.349936646249</v>
      </c>
      <c r="BH34" s="370">
        <f t="shared" ref="BH34:BH63" si="122">SUM(BD34:BG34)</f>
        <v>230197.73473043763</v>
      </c>
      <c r="BI34" s="371">
        <f t="shared" ref="BI34:BI63" si="123">SUM(BH34,BC34)</f>
        <v>298069.88407655753</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17535.745830208889</v>
      </c>
      <c r="BX34" s="212">
        <v>1630.2593444841652</v>
      </c>
      <c r="BY34" s="212">
        <v>0</v>
      </c>
      <c r="BZ34" s="212">
        <v>47994.323215443597</v>
      </c>
      <c r="CA34" s="368">
        <f t="shared" ref="CA34:CA63" si="127">SUM(BW34:BZ34)</f>
        <v>67160.328390136652</v>
      </c>
      <c r="CB34" s="373">
        <v>410554.45840785676</v>
      </c>
      <c r="CC34" s="212">
        <v>135516.8935158407</v>
      </c>
      <c r="CD34" s="212">
        <v>236984.65273754275</v>
      </c>
      <c r="CE34" s="212">
        <v>74620.044404620523</v>
      </c>
      <c r="CF34" s="370">
        <f t="shared" ref="CF34:CF63" si="128">SUM(CB34:CE34)</f>
        <v>857676.04906586069</v>
      </c>
      <c r="CG34" s="371">
        <f t="shared" ref="CG34:CG63" si="129">SUM(CF34,CA34)</f>
        <v>924836.37745599728</v>
      </c>
      <c r="CH34" s="210">
        <v>13</v>
      </c>
      <c r="CI34" s="370">
        <f t="shared" ref="CI34:CL63" si="130">+C34+O34+AA34+AM34+AY34+BK34+BW34</f>
        <v>485164.03260664881</v>
      </c>
      <c r="CJ34" s="370">
        <f t="shared" si="130"/>
        <v>405210.71172240854</v>
      </c>
      <c r="CK34" s="370">
        <f t="shared" si="130"/>
        <v>307554.41593095823</v>
      </c>
      <c r="CL34" s="370">
        <f t="shared" si="130"/>
        <v>359277.26772343926</v>
      </c>
      <c r="CM34" s="372">
        <f>SUM(CI34:CL34)</f>
        <v>1557206.4279834549</v>
      </c>
      <c r="CN34" s="370">
        <f t="shared" ref="CN34:CQ63" si="131">+H34+T34+AF34+AR34+BD34+BP34+CB34</f>
        <v>4775496.5876322128</v>
      </c>
      <c r="CO34" s="370">
        <f t="shared" si="131"/>
        <v>4103546.1001948197</v>
      </c>
      <c r="CP34" s="370">
        <f t="shared" si="131"/>
        <v>3165271.8095236905</v>
      </c>
      <c r="CQ34" s="370">
        <f t="shared" si="131"/>
        <v>3730816.4381045317</v>
      </c>
      <c r="CR34" s="372">
        <f>SUM(CN34:CQ34)</f>
        <v>15775130.935455255</v>
      </c>
      <c r="CS34" s="370">
        <f t="shared" ref="CS34:CV63" si="132">CI34+CN34</f>
        <v>5260660.620238862</v>
      </c>
      <c r="CT34" s="370">
        <f t="shared" si="132"/>
        <v>4508756.8119172286</v>
      </c>
      <c r="CU34" s="370">
        <f t="shared" si="132"/>
        <v>3472826.225454649</v>
      </c>
      <c r="CV34" s="370">
        <f t="shared" si="132"/>
        <v>4090093.705827971</v>
      </c>
      <c r="CW34" s="372">
        <f>SUM(CS34:CV34)</f>
        <v>17332337.363438711</v>
      </c>
      <c r="CX34" s="289"/>
      <c r="CZ34" s="289"/>
      <c r="DB34" s="289"/>
    </row>
    <row r="35" spans="1:106" ht="15.75" customHeight="1">
      <c r="A35" s="79" t="s">
        <v>437</v>
      </c>
      <c r="B35" s="210">
        <v>14</v>
      </c>
      <c r="C35" s="212">
        <v>14443.821340909159</v>
      </c>
      <c r="D35" s="212">
        <v>14847.400267288966</v>
      </c>
      <c r="E35" s="212">
        <v>9652.8884325285544</v>
      </c>
      <c r="F35" s="212">
        <v>3071.6521765818034</v>
      </c>
      <c r="G35" s="368">
        <f t="shared" si="109"/>
        <v>42015.762217308482</v>
      </c>
      <c r="H35" s="373">
        <v>95447.904099369378</v>
      </c>
      <c r="I35" s="212">
        <v>122281.84180922374</v>
      </c>
      <c r="J35" s="212">
        <v>60314.6204660941</v>
      </c>
      <c r="K35" s="212">
        <v>10048.7059370196</v>
      </c>
      <c r="L35" s="370">
        <f t="shared" si="110"/>
        <v>288093.07231170684</v>
      </c>
      <c r="M35" s="371">
        <f t="shared" si="111"/>
        <v>330108.83452901535</v>
      </c>
      <c r="N35" s="210">
        <v>14</v>
      </c>
      <c r="O35" s="212">
        <v>26117.915772793916</v>
      </c>
      <c r="P35" s="212">
        <v>13771.545417510286</v>
      </c>
      <c r="Q35" s="212">
        <v>28307.72562533211</v>
      </c>
      <c r="R35" s="212">
        <v>26077.923461882256</v>
      </c>
      <c r="S35" s="368">
        <f t="shared" si="112"/>
        <v>94275.110277518572</v>
      </c>
      <c r="T35" s="373">
        <v>201783.86730691823</v>
      </c>
      <c r="U35" s="212">
        <v>157785.28984424655</v>
      </c>
      <c r="V35" s="212">
        <v>296435.15049582464</v>
      </c>
      <c r="W35" s="212">
        <v>219030.79609243004</v>
      </c>
      <c r="X35" s="370">
        <f t="shared" si="113"/>
        <v>875035.10373941937</v>
      </c>
      <c r="Y35" s="371">
        <f t="shared" si="114"/>
        <v>969310.21401693788</v>
      </c>
      <c r="Z35" s="210">
        <v>14</v>
      </c>
      <c r="AA35" s="212">
        <v>17963.313874194515</v>
      </c>
      <c r="AB35" s="212">
        <v>12900.183817716907</v>
      </c>
      <c r="AC35" s="212">
        <v>6071.0255443730994</v>
      </c>
      <c r="AD35" s="212">
        <v>34371.543775449252</v>
      </c>
      <c r="AE35" s="368">
        <f t="shared" si="115"/>
        <v>71306.067011733772</v>
      </c>
      <c r="AF35" s="373">
        <v>182712.05914189207</v>
      </c>
      <c r="AG35" s="212">
        <v>164778.1087958086</v>
      </c>
      <c r="AH35" s="212">
        <v>40781.360564908173</v>
      </c>
      <c r="AI35" s="212">
        <v>117193.78876632181</v>
      </c>
      <c r="AJ35" s="370">
        <f t="shared" si="116"/>
        <v>505465.31726893061</v>
      </c>
      <c r="AK35" s="371">
        <f t="shared" si="117"/>
        <v>576771.38428066438</v>
      </c>
      <c r="AL35" s="210">
        <v>14</v>
      </c>
      <c r="AM35" s="212">
        <v>435532.00860122283</v>
      </c>
      <c r="AN35" s="212">
        <v>366353.53970693849</v>
      </c>
      <c r="AO35" s="212">
        <v>232688.58626178655</v>
      </c>
      <c r="AP35" s="212">
        <v>198497.29259934602</v>
      </c>
      <c r="AQ35" s="368">
        <f t="shared" si="118"/>
        <v>1233071.4271692939</v>
      </c>
      <c r="AR35" s="373">
        <v>1036432.6478160777</v>
      </c>
      <c r="AS35" s="212">
        <v>1033953.8392104938</v>
      </c>
      <c r="AT35" s="212">
        <v>1084954.1006533317</v>
      </c>
      <c r="AU35" s="212">
        <v>1234663.3140711877</v>
      </c>
      <c r="AV35" s="370">
        <f t="shared" si="119"/>
        <v>4390003.9017510908</v>
      </c>
      <c r="AW35" s="371">
        <f t="shared" si="120"/>
        <v>5623075.3289203849</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0</v>
      </c>
      <c r="BX35" s="212">
        <v>1630.2593444841652</v>
      </c>
      <c r="BY35" s="212">
        <v>800.73856368357758</v>
      </c>
      <c r="BZ35" s="212">
        <v>0</v>
      </c>
      <c r="CA35" s="368">
        <f t="shared" si="127"/>
        <v>2430.9979081677429</v>
      </c>
      <c r="CB35" s="373">
        <v>6301.9447421172608</v>
      </c>
      <c r="CC35" s="212">
        <v>7200.9514221950567</v>
      </c>
      <c r="CD35" s="212">
        <v>18999.779076170402</v>
      </c>
      <c r="CE35" s="212">
        <v>12273.969948851432</v>
      </c>
      <c r="CF35" s="370">
        <f t="shared" si="128"/>
        <v>44776.645189334151</v>
      </c>
      <c r="CG35" s="371">
        <f t="shared" si="129"/>
        <v>47207.643097501896</v>
      </c>
      <c r="CH35" s="210">
        <v>14</v>
      </c>
      <c r="CI35" s="370">
        <f t="shared" si="130"/>
        <v>494057.05958912044</v>
      </c>
      <c r="CJ35" s="370">
        <f t="shared" si="130"/>
        <v>409502.92855393887</v>
      </c>
      <c r="CK35" s="370">
        <f t="shared" si="130"/>
        <v>277520.96442770388</v>
      </c>
      <c r="CL35" s="370">
        <f t="shared" si="130"/>
        <v>262018.41201325934</v>
      </c>
      <c r="CM35" s="372">
        <f t="shared" ref="CM35:CM63" si="133">SUM(CI35:CL35)</f>
        <v>1443099.3645840224</v>
      </c>
      <c r="CN35" s="370">
        <f t="shared" si="131"/>
        <v>1522678.4231063747</v>
      </c>
      <c r="CO35" s="370">
        <f t="shared" si="131"/>
        <v>1486000.0310819675</v>
      </c>
      <c r="CP35" s="370">
        <f t="shared" si="131"/>
        <v>1501485.011256329</v>
      </c>
      <c r="CQ35" s="370">
        <f t="shared" si="131"/>
        <v>1593210.5748158107</v>
      </c>
      <c r="CR35" s="372">
        <f t="shared" ref="CR35:CR63" si="134">SUM(CN35:CQ35)</f>
        <v>6103374.0402604816</v>
      </c>
      <c r="CS35" s="370">
        <f t="shared" si="132"/>
        <v>2016735.4826954952</v>
      </c>
      <c r="CT35" s="370">
        <f t="shared" si="132"/>
        <v>1895502.9596359064</v>
      </c>
      <c r="CU35" s="370">
        <f t="shared" si="132"/>
        <v>1779005.9756840328</v>
      </c>
      <c r="CV35" s="370">
        <f t="shared" si="132"/>
        <v>1855228.9868290699</v>
      </c>
      <c r="CW35" s="372">
        <f t="shared" ref="CW35:CW63" si="135">SUM(CS35:CV35)</f>
        <v>7546473.4048445038</v>
      </c>
      <c r="CX35" s="289"/>
      <c r="CZ35" s="289"/>
      <c r="DB35" s="289"/>
    </row>
    <row r="36" spans="1:106" ht="15.75" customHeight="1">
      <c r="A36" s="79" t="s">
        <v>222</v>
      </c>
      <c r="B36" s="210">
        <v>15</v>
      </c>
      <c r="C36" s="212">
        <v>127157.18715049259</v>
      </c>
      <c r="D36" s="212">
        <v>68627.663187537153</v>
      </c>
      <c r="E36" s="212">
        <v>49721.471550962517</v>
      </c>
      <c r="F36" s="212">
        <v>32067.146277344538</v>
      </c>
      <c r="G36" s="368">
        <f t="shared" si="109"/>
        <v>277573.46816633677</v>
      </c>
      <c r="H36" s="373">
        <v>500174.01356288028</v>
      </c>
      <c r="I36" s="212">
        <v>395028.39559732575</v>
      </c>
      <c r="J36" s="212">
        <v>424170.45376720093</v>
      </c>
      <c r="K36" s="212">
        <v>309022.33563020587</v>
      </c>
      <c r="L36" s="370">
        <f t="shared" si="110"/>
        <v>1628395.198557613</v>
      </c>
      <c r="M36" s="371">
        <f t="shared" si="111"/>
        <v>1905968.6667239498</v>
      </c>
      <c r="N36" s="210">
        <v>15</v>
      </c>
      <c r="O36" s="212">
        <v>89124.42719636338</v>
      </c>
      <c r="P36" s="212">
        <v>70186.504534646534</v>
      </c>
      <c r="Q36" s="212">
        <v>53505.967658174588</v>
      </c>
      <c r="R36" s="212">
        <v>55794.382991624276</v>
      </c>
      <c r="S36" s="368">
        <f t="shared" si="112"/>
        <v>268611.28238080879</v>
      </c>
      <c r="T36" s="373">
        <v>447742.63223374251</v>
      </c>
      <c r="U36" s="212">
        <v>431452.33286058949</v>
      </c>
      <c r="V36" s="212">
        <v>472308.42298712651</v>
      </c>
      <c r="W36" s="212">
        <v>506215.80332539976</v>
      </c>
      <c r="X36" s="370">
        <f t="shared" si="113"/>
        <v>1857719.1914068582</v>
      </c>
      <c r="Y36" s="371">
        <f t="shared" si="114"/>
        <v>2126330.4737876668</v>
      </c>
      <c r="Z36" s="210">
        <v>15</v>
      </c>
      <c r="AA36" s="212">
        <v>17308.567539328538</v>
      </c>
      <c r="AB36" s="212">
        <v>10632.693311613588</v>
      </c>
      <c r="AC36" s="212">
        <v>13623.186797740607</v>
      </c>
      <c r="AD36" s="212">
        <v>7899.2605213922061</v>
      </c>
      <c r="AE36" s="368">
        <f t="shared" si="115"/>
        <v>49463.70817007494</v>
      </c>
      <c r="AF36" s="373">
        <v>78670.804366229248</v>
      </c>
      <c r="AG36" s="212">
        <v>79283.158236556177</v>
      </c>
      <c r="AH36" s="212">
        <v>61291.886094999507</v>
      </c>
      <c r="AI36" s="212">
        <v>87602.160853952795</v>
      </c>
      <c r="AJ36" s="370">
        <f t="shared" si="116"/>
        <v>306848.00955173775</v>
      </c>
      <c r="AK36" s="371">
        <f t="shared" si="117"/>
        <v>356311.71772181266</v>
      </c>
      <c r="AL36" s="210">
        <v>15</v>
      </c>
      <c r="AM36" s="212">
        <v>500856.84566697653</v>
      </c>
      <c r="AN36" s="212">
        <v>356808.85879369045</v>
      </c>
      <c r="AO36" s="212">
        <v>273649.88570347929</v>
      </c>
      <c r="AP36" s="212">
        <v>250329.54883218932</v>
      </c>
      <c r="AQ36" s="368">
        <f t="shared" si="118"/>
        <v>1381645.1389963357</v>
      </c>
      <c r="AR36" s="373">
        <v>2193500.2637283453</v>
      </c>
      <c r="AS36" s="212">
        <v>2057689.3144642329</v>
      </c>
      <c r="AT36" s="212">
        <v>2132297.328153417</v>
      </c>
      <c r="AU36" s="212">
        <v>2398811.3899680688</v>
      </c>
      <c r="AV36" s="370">
        <f t="shared" si="119"/>
        <v>8782298.2963140644</v>
      </c>
      <c r="AW36" s="371">
        <f t="shared" si="120"/>
        <v>10163943.435310401</v>
      </c>
      <c r="AX36" s="210">
        <v>15</v>
      </c>
      <c r="AY36" s="212">
        <v>4978.226752259754</v>
      </c>
      <c r="AZ36" s="212">
        <v>3542.0026067727604</v>
      </c>
      <c r="BA36" s="212">
        <v>3073.4462977477469</v>
      </c>
      <c r="BB36" s="212">
        <v>2892.849868932668</v>
      </c>
      <c r="BC36" s="368">
        <f t="shared" si="121"/>
        <v>14486.525525712928</v>
      </c>
      <c r="BD36" s="373">
        <v>18226.287568050189</v>
      </c>
      <c r="BE36" s="212">
        <v>14947.904198197393</v>
      </c>
      <c r="BF36" s="212">
        <v>18758.555228364225</v>
      </c>
      <c r="BG36" s="212">
        <v>17060.075297693948</v>
      </c>
      <c r="BH36" s="370">
        <f t="shared" si="122"/>
        <v>68992.822292305762</v>
      </c>
      <c r="BI36" s="371">
        <f t="shared" si="123"/>
        <v>83479.347818018694</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14950.074257317083</v>
      </c>
      <c r="BX36" s="212">
        <v>2783.0912243073994</v>
      </c>
      <c r="BY36" s="212">
        <v>4126.3337508106033</v>
      </c>
      <c r="BZ36" s="212">
        <v>4566.2744459071873</v>
      </c>
      <c r="CA36" s="368">
        <f t="shared" si="127"/>
        <v>26425.77367834227</v>
      </c>
      <c r="CB36" s="373">
        <v>73362.42042169976</v>
      </c>
      <c r="CC36" s="212">
        <v>64396.632964517419</v>
      </c>
      <c r="CD36" s="212">
        <v>82469.289714731887</v>
      </c>
      <c r="CE36" s="212">
        <v>80362.464605921981</v>
      </c>
      <c r="CF36" s="370">
        <f t="shared" si="128"/>
        <v>300590.80770687107</v>
      </c>
      <c r="CG36" s="371">
        <f t="shared" si="129"/>
        <v>327016.58138521336</v>
      </c>
      <c r="CH36" s="210">
        <v>15</v>
      </c>
      <c r="CI36" s="370">
        <f t="shared" si="130"/>
        <v>754375.32856273791</v>
      </c>
      <c r="CJ36" s="370">
        <f t="shared" si="130"/>
        <v>512580.8136585679</v>
      </c>
      <c r="CK36" s="370">
        <f t="shared" si="130"/>
        <v>397700.29175891535</v>
      </c>
      <c r="CL36" s="370">
        <f t="shared" si="130"/>
        <v>353549.46293739026</v>
      </c>
      <c r="CM36" s="372">
        <f t="shared" si="133"/>
        <v>2018205.8969176114</v>
      </c>
      <c r="CN36" s="370">
        <f t="shared" si="131"/>
        <v>3311676.4218809474</v>
      </c>
      <c r="CO36" s="370">
        <f t="shared" si="131"/>
        <v>3042797.7383214189</v>
      </c>
      <c r="CP36" s="370">
        <f t="shared" si="131"/>
        <v>3191295.9359458396</v>
      </c>
      <c r="CQ36" s="370">
        <f t="shared" si="131"/>
        <v>3399074.2296812427</v>
      </c>
      <c r="CR36" s="372">
        <f t="shared" si="134"/>
        <v>12944844.325829448</v>
      </c>
      <c r="CS36" s="370">
        <f t="shared" si="132"/>
        <v>4066051.7504436853</v>
      </c>
      <c r="CT36" s="370">
        <f t="shared" si="132"/>
        <v>3555378.551979987</v>
      </c>
      <c r="CU36" s="370">
        <f t="shared" si="132"/>
        <v>3588996.227704755</v>
      </c>
      <c r="CV36" s="370">
        <f t="shared" si="132"/>
        <v>3752623.6926186332</v>
      </c>
      <c r="CW36" s="372">
        <f t="shared" si="135"/>
        <v>14963050.22274706</v>
      </c>
    </row>
    <row r="37" spans="1:106" ht="15.75" customHeight="1">
      <c r="A37" s="79" t="s">
        <v>223</v>
      </c>
      <c r="B37" s="210">
        <v>16</v>
      </c>
      <c r="C37" s="212">
        <v>62554.235553050246</v>
      </c>
      <c r="D37" s="212">
        <v>29008.108851675748</v>
      </c>
      <c r="E37" s="212">
        <v>20613.086345588905</v>
      </c>
      <c r="F37" s="212">
        <v>16818.9656984541</v>
      </c>
      <c r="G37" s="368">
        <f t="shared" si="109"/>
        <v>128994.396448769</v>
      </c>
      <c r="H37" s="373">
        <v>47654.875588872899</v>
      </c>
      <c r="I37" s="212">
        <v>46821.21348012067</v>
      </c>
      <c r="J37" s="212">
        <v>52953.769772089217</v>
      </c>
      <c r="K37" s="212">
        <v>30000.792782865588</v>
      </c>
      <c r="L37" s="370">
        <f t="shared" si="110"/>
        <v>177430.65162394836</v>
      </c>
      <c r="M37" s="371">
        <f t="shared" si="111"/>
        <v>306425.04807271739</v>
      </c>
      <c r="N37" s="210">
        <v>16</v>
      </c>
      <c r="O37" s="212">
        <v>88461.55153916149</v>
      </c>
      <c r="P37" s="212">
        <v>128271.76045684211</v>
      </c>
      <c r="Q37" s="212">
        <v>142164.51519827926</v>
      </c>
      <c r="R37" s="212">
        <v>136865.28969392652</v>
      </c>
      <c r="S37" s="368">
        <f t="shared" si="112"/>
        <v>495763.11688820942</v>
      </c>
      <c r="T37" s="373">
        <v>102502.57474199441</v>
      </c>
      <c r="U37" s="212">
        <v>128427.81756619323</v>
      </c>
      <c r="V37" s="212">
        <v>158127.05958622083</v>
      </c>
      <c r="W37" s="212">
        <v>130101.86893471642</v>
      </c>
      <c r="X37" s="370">
        <f t="shared" si="113"/>
        <v>519159.32082912489</v>
      </c>
      <c r="Y37" s="371">
        <f t="shared" si="114"/>
        <v>1014922.4377173344</v>
      </c>
      <c r="Z37" s="210">
        <v>16</v>
      </c>
      <c r="AA37" s="212">
        <v>42777.784076462878</v>
      </c>
      <c r="AB37" s="212">
        <v>52058.406931765508</v>
      </c>
      <c r="AC37" s="212">
        <v>40571.723475797691</v>
      </c>
      <c r="AD37" s="212">
        <v>38661.906094934056</v>
      </c>
      <c r="AE37" s="368">
        <f t="shared" si="115"/>
        <v>174069.82057896015</v>
      </c>
      <c r="AF37" s="373">
        <v>21555.742949734238</v>
      </c>
      <c r="AG37" s="212">
        <v>34249.417742073609</v>
      </c>
      <c r="AH37" s="212">
        <v>39449.840545529449</v>
      </c>
      <c r="AI37" s="212">
        <v>24830.211805598301</v>
      </c>
      <c r="AJ37" s="370">
        <f t="shared" si="116"/>
        <v>120085.2130429356</v>
      </c>
      <c r="AK37" s="371">
        <f t="shared" si="117"/>
        <v>294155.03362189577</v>
      </c>
      <c r="AL37" s="210">
        <v>16</v>
      </c>
      <c r="AM37" s="212">
        <v>595120.44263185258</v>
      </c>
      <c r="AN37" s="212">
        <v>562437.99396558001</v>
      </c>
      <c r="AO37" s="212">
        <v>537620.49068849278</v>
      </c>
      <c r="AP37" s="212">
        <v>555145.25820806634</v>
      </c>
      <c r="AQ37" s="368">
        <f t="shared" si="118"/>
        <v>2250324.1854939917</v>
      </c>
      <c r="AR37" s="373">
        <v>486593.30624651967</v>
      </c>
      <c r="AS37" s="212">
        <v>639427.04195888259</v>
      </c>
      <c r="AT37" s="212">
        <v>567373.11179907143</v>
      </c>
      <c r="AU37" s="212">
        <v>542117.94539988856</v>
      </c>
      <c r="AV37" s="370">
        <f t="shared" si="119"/>
        <v>2235511.4054043619</v>
      </c>
      <c r="AW37" s="371">
        <f t="shared" si="120"/>
        <v>4485835.5908983536</v>
      </c>
      <c r="AX37" s="210">
        <v>16</v>
      </c>
      <c r="AY37" s="212">
        <v>1141.2596344997862</v>
      </c>
      <c r="AZ37" s="212">
        <v>472.26676553691527</v>
      </c>
      <c r="BA37" s="212">
        <v>1006.1981138214929</v>
      </c>
      <c r="BB37" s="212">
        <v>673.72131111549425</v>
      </c>
      <c r="BC37" s="368">
        <f t="shared" si="121"/>
        <v>3293.4458249736886</v>
      </c>
      <c r="BD37" s="373">
        <v>2153.6303901737851</v>
      </c>
      <c r="BE37" s="212">
        <v>2102.1034287324865</v>
      </c>
      <c r="BF37" s="212">
        <v>4672.8236426974345</v>
      </c>
      <c r="BG37" s="212">
        <v>3166.5252560036242</v>
      </c>
      <c r="BH37" s="370">
        <f t="shared" si="122"/>
        <v>12095.082717607331</v>
      </c>
      <c r="BI37" s="371">
        <f t="shared" si="123"/>
        <v>15388.52854258102</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1072.4898397561919</v>
      </c>
      <c r="BX37" s="212">
        <v>697.64515254721232</v>
      </c>
      <c r="BY37" s="212">
        <v>1838.3269489319432</v>
      </c>
      <c r="BZ37" s="212">
        <v>4746.002354856093</v>
      </c>
      <c r="CA37" s="368">
        <f t="shared" si="127"/>
        <v>8354.4642960914407</v>
      </c>
      <c r="CB37" s="373">
        <v>5233.6184400040993</v>
      </c>
      <c r="CC37" s="212">
        <v>3779.184357174051</v>
      </c>
      <c r="CD37" s="212">
        <v>16043.378910682768</v>
      </c>
      <c r="CE37" s="212">
        <v>7555.971494704675</v>
      </c>
      <c r="CF37" s="370">
        <f t="shared" si="128"/>
        <v>32612.153202565591</v>
      </c>
      <c r="CG37" s="371">
        <f t="shared" si="129"/>
        <v>40966.617498657033</v>
      </c>
      <c r="CH37" s="210">
        <v>16</v>
      </c>
      <c r="CI37" s="370">
        <f t="shared" si="130"/>
        <v>791127.76327478315</v>
      </c>
      <c r="CJ37" s="370">
        <f t="shared" si="130"/>
        <v>772946.18212394754</v>
      </c>
      <c r="CK37" s="370">
        <f t="shared" si="130"/>
        <v>743814.34077091201</v>
      </c>
      <c r="CL37" s="370">
        <f t="shared" si="130"/>
        <v>752911.14336135273</v>
      </c>
      <c r="CM37" s="372">
        <f t="shared" si="133"/>
        <v>3060799.4295309954</v>
      </c>
      <c r="CN37" s="370">
        <f t="shared" si="131"/>
        <v>665693.74835729902</v>
      </c>
      <c r="CO37" s="370">
        <f t="shared" si="131"/>
        <v>854806.77853317675</v>
      </c>
      <c r="CP37" s="370">
        <f t="shared" si="131"/>
        <v>838619.98425629106</v>
      </c>
      <c r="CQ37" s="370">
        <f t="shared" si="131"/>
        <v>737773.31567377725</v>
      </c>
      <c r="CR37" s="372">
        <f t="shared" si="134"/>
        <v>3096893.8268205444</v>
      </c>
      <c r="CS37" s="370">
        <f t="shared" si="132"/>
        <v>1456821.5116320821</v>
      </c>
      <c r="CT37" s="370">
        <f t="shared" si="132"/>
        <v>1627752.9606571244</v>
      </c>
      <c r="CU37" s="370">
        <f t="shared" si="132"/>
        <v>1582434.3250272032</v>
      </c>
      <c r="CV37" s="370">
        <f t="shared" si="132"/>
        <v>1490684.45903513</v>
      </c>
      <c r="CW37" s="372">
        <f t="shared" si="135"/>
        <v>6157693.2563515399</v>
      </c>
    </row>
    <row r="38" spans="1:106" ht="15.75" customHeight="1">
      <c r="A38" s="79" t="s">
        <v>224</v>
      </c>
      <c r="B38" s="210">
        <v>17</v>
      </c>
      <c r="C38" s="212">
        <v>80643.213501464998</v>
      </c>
      <c r="D38" s="212">
        <v>38267.929533228562</v>
      </c>
      <c r="E38" s="212">
        <v>29556.612147104479</v>
      </c>
      <c r="F38" s="212">
        <v>21812.783038242658</v>
      </c>
      <c r="G38" s="368">
        <f t="shared" si="109"/>
        <v>170280.5382200407</v>
      </c>
      <c r="H38" s="373">
        <v>253670.24968370982</v>
      </c>
      <c r="I38" s="212">
        <v>204446.11136889824</v>
      </c>
      <c r="J38" s="212">
        <v>176119.53091296731</v>
      </c>
      <c r="K38" s="212">
        <v>129034.05013001303</v>
      </c>
      <c r="L38" s="370">
        <f t="shared" si="110"/>
        <v>763269.94209558843</v>
      </c>
      <c r="M38" s="371">
        <f t="shared" si="111"/>
        <v>933550.48031562916</v>
      </c>
      <c r="N38" s="210">
        <v>17</v>
      </c>
      <c r="O38" s="212">
        <v>75899.80506438209</v>
      </c>
      <c r="P38" s="212">
        <v>42664.731877858212</v>
      </c>
      <c r="Q38" s="212">
        <v>39624.984498367965</v>
      </c>
      <c r="R38" s="212">
        <v>40699.376794374417</v>
      </c>
      <c r="S38" s="368">
        <f t="shared" si="112"/>
        <v>198888.89823498268</v>
      </c>
      <c r="T38" s="373">
        <v>220934.43703022905</v>
      </c>
      <c r="U38" s="212">
        <v>220127.91482355999</v>
      </c>
      <c r="V38" s="212">
        <v>216259.10553892743</v>
      </c>
      <c r="W38" s="212">
        <v>211436.02486774052</v>
      </c>
      <c r="X38" s="370">
        <f t="shared" si="113"/>
        <v>868757.48226045701</v>
      </c>
      <c r="Y38" s="371">
        <f t="shared" si="114"/>
        <v>1067646.3804954397</v>
      </c>
      <c r="Z38" s="210">
        <v>17</v>
      </c>
      <c r="AA38" s="212">
        <v>12763.121430995801</v>
      </c>
      <c r="AB38" s="212">
        <v>7130.2549476118902</v>
      </c>
      <c r="AC38" s="212">
        <v>8004.644925556835</v>
      </c>
      <c r="AD38" s="212">
        <v>6702.4274643069512</v>
      </c>
      <c r="AE38" s="368">
        <f t="shared" si="115"/>
        <v>34600.448768471477</v>
      </c>
      <c r="AF38" s="373">
        <v>47175.592727031035</v>
      </c>
      <c r="AG38" s="212">
        <v>41248.103490471243</v>
      </c>
      <c r="AH38" s="212">
        <v>53189.769943341089</v>
      </c>
      <c r="AI38" s="212">
        <v>47003.098259320046</v>
      </c>
      <c r="AJ38" s="370">
        <f t="shared" si="116"/>
        <v>188616.56442016343</v>
      </c>
      <c r="AK38" s="371">
        <f t="shared" si="117"/>
        <v>223217.01318863491</v>
      </c>
      <c r="AL38" s="210">
        <v>17</v>
      </c>
      <c r="AM38" s="212">
        <v>318027.1898453816</v>
      </c>
      <c r="AN38" s="212">
        <v>220381.70129545446</v>
      </c>
      <c r="AO38" s="212">
        <v>204340.06415459333</v>
      </c>
      <c r="AP38" s="212">
        <v>191932.81939182593</v>
      </c>
      <c r="AQ38" s="368">
        <f t="shared" si="118"/>
        <v>934681.77468725527</v>
      </c>
      <c r="AR38" s="373">
        <v>1120068.2087976369</v>
      </c>
      <c r="AS38" s="212">
        <v>1243446.830660223</v>
      </c>
      <c r="AT38" s="212">
        <v>1184954.256525402</v>
      </c>
      <c r="AU38" s="212">
        <v>1219720.1225030152</v>
      </c>
      <c r="AV38" s="370">
        <f t="shared" si="119"/>
        <v>4768189.4184862766</v>
      </c>
      <c r="AW38" s="371">
        <f t="shared" si="120"/>
        <v>5702871.1931735314</v>
      </c>
      <c r="AX38" s="210">
        <v>17</v>
      </c>
      <c r="AY38" s="212">
        <v>4151.4991663703931</v>
      </c>
      <c r="AZ38" s="212">
        <v>3101.6517301667054</v>
      </c>
      <c r="BA38" s="212">
        <v>2785.351888737714</v>
      </c>
      <c r="BB38" s="212">
        <v>2724.4319754772168</v>
      </c>
      <c r="BC38" s="368">
        <f t="shared" si="121"/>
        <v>12762.93476075203</v>
      </c>
      <c r="BD38" s="373">
        <v>15399.562965836587</v>
      </c>
      <c r="BE38" s="212">
        <v>21036.142612198033</v>
      </c>
      <c r="BF38" s="212">
        <v>14516.505716694388</v>
      </c>
      <c r="BG38" s="212">
        <v>10609.899736757818</v>
      </c>
      <c r="BH38" s="370">
        <f t="shared" si="122"/>
        <v>61562.111031486827</v>
      </c>
      <c r="BI38" s="371">
        <f t="shared" si="123"/>
        <v>74325.04579223886</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12984.272673631665</v>
      </c>
      <c r="BX38" s="212">
        <v>6667.3319772394589</v>
      </c>
      <c r="BY38" s="212">
        <v>5579.7815443545369</v>
      </c>
      <c r="BZ38" s="212">
        <v>6878.3329327670472</v>
      </c>
      <c r="CA38" s="368">
        <f t="shared" si="127"/>
        <v>32109.719127992706</v>
      </c>
      <c r="CB38" s="373">
        <v>71297.543458833563</v>
      </c>
      <c r="CC38" s="212">
        <v>58876.240317114251</v>
      </c>
      <c r="CD38" s="212">
        <v>88348.862105212742</v>
      </c>
      <c r="CE38" s="212">
        <v>67889.931085851713</v>
      </c>
      <c r="CF38" s="370">
        <f t="shared" si="128"/>
        <v>286412.57696701225</v>
      </c>
      <c r="CG38" s="371">
        <f t="shared" si="129"/>
        <v>318522.29609500495</v>
      </c>
      <c r="CH38" s="210">
        <v>17</v>
      </c>
      <c r="CI38" s="370">
        <f t="shared" si="130"/>
        <v>504469.10168222652</v>
      </c>
      <c r="CJ38" s="370">
        <f t="shared" si="130"/>
        <v>318213.6013615593</v>
      </c>
      <c r="CK38" s="370">
        <f t="shared" si="130"/>
        <v>289891.43915871478</v>
      </c>
      <c r="CL38" s="370">
        <f t="shared" si="130"/>
        <v>270750.17159699422</v>
      </c>
      <c r="CM38" s="372">
        <f t="shared" si="133"/>
        <v>1383324.3137994949</v>
      </c>
      <c r="CN38" s="370">
        <f t="shared" si="131"/>
        <v>1728545.594663277</v>
      </c>
      <c r="CO38" s="370">
        <f t="shared" si="131"/>
        <v>1789181.3432724648</v>
      </c>
      <c r="CP38" s="370">
        <f t="shared" si="131"/>
        <v>1733388.0307425447</v>
      </c>
      <c r="CQ38" s="370">
        <f t="shared" si="131"/>
        <v>1685693.1265826984</v>
      </c>
      <c r="CR38" s="372">
        <f t="shared" si="134"/>
        <v>6936808.0952609852</v>
      </c>
      <c r="CS38" s="370">
        <f t="shared" si="132"/>
        <v>2233014.6963455034</v>
      </c>
      <c r="CT38" s="370">
        <f t="shared" si="132"/>
        <v>2107394.9446340241</v>
      </c>
      <c r="CU38" s="370">
        <f t="shared" si="132"/>
        <v>2023279.4699012595</v>
      </c>
      <c r="CV38" s="370">
        <f t="shared" si="132"/>
        <v>1956443.2981796926</v>
      </c>
      <c r="CW38" s="372">
        <f t="shared" si="135"/>
        <v>8320132.4090604791</v>
      </c>
    </row>
    <row r="39" spans="1:106" ht="15.75" customHeight="1">
      <c r="A39" s="79" t="s">
        <v>225</v>
      </c>
      <c r="B39" s="210">
        <v>18</v>
      </c>
      <c r="C39" s="212">
        <v>2493.4969932261588</v>
      </c>
      <c r="D39" s="212">
        <v>1484.2495764301234</v>
      </c>
      <c r="E39" s="212">
        <v>1261.7633185528523</v>
      </c>
      <c r="F39" s="212">
        <v>841.80400897536242</v>
      </c>
      <c r="G39" s="368">
        <f t="shared" si="109"/>
        <v>6081.3138971844965</v>
      </c>
      <c r="H39" s="373">
        <v>5919.5363786455046</v>
      </c>
      <c r="I39" s="212">
        <v>5743.0348830949424</v>
      </c>
      <c r="J39" s="212">
        <v>5792.8086834672104</v>
      </c>
      <c r="K39" s="212">
        <v>4536.9882918517987</v>
      </c>
      <c r="L39" s="370">
        <f t="shared" si="110"/>
        <v>21992.368237059454</v>
      </c>
      <c r="M39" s="371">
        <f t="shared" si="111"/>
        <v>28073.682134243951</v>
      </c>
      <c r="N39" s="210">
        <v>18</v>
      </c>
      <c r="O39" s="212">
        <v>2195.634930354031</v>
      </c>
      <c r="P39" s="212">
        <v>1605.7969145932559</v>
      </c>
      <c r="Q39" s="212">
        <v>1408.0217519386804</v>
      </c>
      <c r="R39" s="212">
        <v>1324.8671052853297</v>
      </c>
      <c r="S39" s="368">
        <f t="shared" si="112"/>
        <v>6534.3207021712969</v>
      </c>
      <c r="T39" s="373">
        <v>4467.9958283145688</v>
      </c>
      <c r="U39" s="212">
        <v>5356.4788392345326</v>
      </c>
      <c r="V39" s="212">
        <v>5359.1835687339262</v>
      </c>
      <c r="W39" s="212">
        <v>4365.0238275102656</v>
      </c>
      <c r="X39" s="370">
        <f t="shared" si="113"/>
        <v>19548.682063793291</v>
      </c>
      <c r="Y39" s="371">
        <f t="shared" si="114"/>
        <v>26083.002765964586</v>
      </c>
      <c r="Z39" s="210">
        <v>18</v>
      </c>
      <c r="AA39" s="212">
        <v>261.38102167983044</v>
      </c>
      <c r="AB39" s="212">
        <v>172.94445135580949</v>
      </c>
      <c r="AC39" s="212">
        <v>176.31033616750096</v>
      </c>
      <c r="AD39" s="212">
        <v>177.71259665558796</v>
      </c>
      <c r="AE39" s="368">
        <f t="shared" si="115"/>
        <v>788.34840585872882</v>
      </c>
      <c r="AF39" s="373">
        <v>909.51332260799677</v>
      </c>
      <c r="AG39" s="212">
        <v>648.53873868745529</v>
      </c>
      <c r="AH39" s="212">
        <v>649.79482093652371</v>
      </c>
      <c r="AI39" s="212">
        <v>661.07848761923015</v>
      </c>
      <c r="AJ39" s="370">
        <f t="shared" si="116"/>
        <v>2868.9253698512057</v>
      </c>
      <c r="AK39" s="371">
        <f t="shared" si="117"/>
        <v>3657.2737757099344</v>
      </c>
      <c r="AL39" s="210">
        <v>18</v>
      </c>
      <c r="AM39" s="212">
        <v>11782.243953582383</v>
      </c>
      <c r="AN39" s="212">
        <v>9556.4659708287472</v>
      </c>
      <c r="AO39" s="212">
        <v>14251.018832679165</v>
      </c>
      <c r="AP39" s="212">
        <v>8965.4067375378909</v>
      </c>
      <c r="AQ39" s="368">
        <f t="shared" si="118"/>
        <v>44555.135494628194</v>
      </c>
      <c r="AR39" s="373">
        <v>23715.186948567898</v>
      </c>
      <c r="AS39" s="212">
        <v>26125.59027903172</v>
      </c>
      <c r="AT39" s="212">
        <v>30240.505980098795</v>
      </c>
      <c r="AU39" s="212">
        <v>26163.422623109876</v>
      </c>
      <c r="AV39" s="370">
        <f t="shared" si="119"/>
        <v>106244.70583080828</v>
      </c>
      <c r="AW39" s="371">
        <f t="shared" si="120"/>
        <v>150799.84132543649</v>
      </c>
      <c r="AX39" s="210">
        <v>18</v>
      </c>
      <c r="AY39" s="212">
        <v>393.07813306128924</v>
      </c>
      <c r="AZ39" s="212">
        <v>224.92709286704576</v>
      </c>
      <c r="BA39" s="212">
        <v>205.41446952582018</v>
      </c>
      <c r="BB39" s="212">
        <v>188.37539564465433</v>
      </c>
      <c r="BC39" s="368">
        <f t="shared" si="121"/>
        <v>1011.7950910988095</v>
      </c>
      <c r="BD39" s="373">
        <v>390.97446992521179</v>
      </c>
      <c r="BE39" s="212">
        <v>385.3647596045929</v>
      </c>
      <c r="BF39" s="212">
        <v>290.08435373083944</v>
      </c>
      <c r="BG39" s="212">
        <v>257.15631927199109</v>
      </c>
      <c r="BH39" s="370">
        <f t="shared" si="122"/>
        <v>1323.5799025326353</v>
      </c>
      <c r="BI39" s="371">
        <f t="shared" si="123"/>
        <v>2335.3749936314448</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902.31117770580704</v>
      </c>
      <c r="BX39" s="212">
        <v>481.15261853890934</v>
      </c>
      <c r="BY39" s="212">
        <v>525.69173506857737</v>
      </c>
      <c r="BZ39" s="212">
        <v>531.5994959272748</v>
      </c>
      <c r="CA39" s="368">
        <f t="shared" si="127"/>
        <v>2440.7550272405688</v>
      </c>
      <c r="CB39" s="373">
        <v>1074.8903762490277</v>
      </c>
      <c r="CC39" s="212">
        <v>1432.8706004401947</v>
      </c>
      <c r="CD39" s="212">
        <v>1545.1318269229942</v>
      </c>
      <c r="CE39" s="212">
        <v>1470.0694868629876</v>
      </c>
      <c r="CF39" s="370">
        <f t="shared" si="128"/>
        <v>5522.9622904752041</v>
      </c>
      <c r="CG39" s="371">
        <f t="shared" si="129"/>
        <v>7963.7173177157729</v>
      </c>
      <c r="CH39" s="210">
        <v>18</v>
      </c>
      <c r="CI39" s="370">
        <f t="shared" si="130"/>
        <v>18028.146209609498</v>
      </c>
      <c r="CJ39" s="370">
        <f t="shared" si="130"/>
        <v>13525.536624613891</v>
      </c>
      <c r="CK39" s="370">
        <f t="shared" si="130"/>
        <v>17828.220443932598</v>
      </c>
      <c r="CL39" s="370">
        <f t="shared" si="130"/>
        <v>12029.765340026101</v>
      </c>
      <c r="CM39" s="372">
        <f t="shared" si="133"/>
        <v>61411.668618182084</v>
      </c>
      <c r="CN39" s="370">
        <f t="shared" si="131"/>
        <v>36478.097324310205</v>
      </c>
      <c r="CO39" s="370">
        <f t="shared" si="131"/>
        <v>39691.87810009344</v>
      </c>
      <c r="CP39" s="370">
        <f t="shared" si="131"/>
        <v>43877.50923389029</v>
      </c>
      <c r="CQ39" s="370">
        <f t="shared" si="131"/>
        <v>37453.73903622615</v>
      </c>
      <c r="CR39" s="372">
        <f t="shared" si="134"/>
        <v>157501.22369452007</v>
      </c>
      <c r="CS39" s="370">
        <f t="shared" si="132"/>
        <v>54506.243533919704</v>
      </c>
      <c r="CT39" s="370">
        <f t="shared" si="132"/>
        <v>53217.414724707327</v>
      </c>
      <c r="CU39" s="370">
        <f t="shared" si="132"/>
        <v>61705.729677822892</v>
      </c>
      <c r="CV39" s="370">
        <f t="shared" si="132"/>
        <v>49483.504376252255</v>
      </c>
      <c r="CW39" s="372">
        <f t="shared" si="135"/>
        <v>218912.89231270214</v>
      </c>
    </row>
    <row r="40" spans="1:106" ht="15.75" customHeight="1">
      <c r="A40" s="79" t="s">
        <v>226</v>
      </c>
      <c r="B40" s="210">
        <v>19</v>
      </c>
      <c r="C40" s="212">
        <v>27040.28</v>
      </c>
      <c r="D40" s="212">
        <v>26777.41</v>
      </c>
      <c r="E40" s="212">
        <v>18495</v>
      </c>
      <c r="F40" s="212">
        <v>21597</v>
      </c>
      <c r="G40" s="368">
        <f t="shared" si="109"/>
        <v>93909.69</v>
      </c>
      <c r="H40" s="373">
        <v>0</v>
      </c>
      <c r="I40" s="212">
        <v>0</v>
      </c>
      <c r="J40" s="212">
        <v>0</v>
      </c>
      <c r="K40" s="212">
        <v>0</v>
      </c>
      <c r="L40" s="370">
        <f t="shared" si="110"/>
        <v>0</v>
      </c>
      <c r="M40" s="371">
        <f t="shared" si="111"/>
        <v>93909.69</v>
      </c>
      <c r="N40" s="210">
        <v>19</v>
      </c>
      <c r="O40" s="212">
        <v>58257.279999999999</v>
      </c>
      <c r="P40" s="212">
        <v>71286.5</v>
      </c>
      <c r="Q40" s="212">
        <v>33977.72</v>
      </c>
      <c r="R40" s="212">
        <v>22135.72</v>
      </c>
      <c r="S40" s="368">
        <f t="shared" si="112"/>
        <v>185657.22</v>
      </c>
      <c r="T40" s="373">
        <v>0</v>
      </c>
      <c r="U40" s="212">
        <v>0</v>
      </c>
      <c r="V40" s="212">
        <v>0</v>
      </c>
      <c r="W40" s="212">
        <v>0</v>
      </c>
      <c r="X40" s="370">
        <f t="shared" si="113"/>
        <v>0</v>
      </c>
      <c r="Y40" s="371">
        <f t="shared" si="114"/>
        <v>185657.22</v>
      </c>
      <c r="Z40" s="210">
        <v>19</v>
      </c>
      <c r="AA40" s="212">
        <v>2488</v>
      </c>
      <c r="AB40" s="212">
        <v>8086</v>
      </c>
      <c r="AC40" s="212">
        <v>3204.2799999999997</v>
      </c>
      <c r="AD40" s="212">
        <v>4928</v>
      </c>
      <c r="AE40" s="368">
        <f t="shared" si="115"/>
        <v>18706.28</v>
      </c>
      <c r="AF40" s="373">
        <v>0</v>
      </c>
      <c r="AG40" s="212">
        <v>0</v>
      </c>
      <c r="AH40" s="212">
        <v>0</v>
      </c>
      <c r="AI40" s="212">
        <v>0</v>
      </c>
      <c r="AJ40" s="370">
        <f t="shared" si="116"/>
        <v>0</v>
      </c>
      <c r="AK40" s="371">
        <f t="shared" si="117"/>
        <v>18706.28</v>
      </c>
      <c r="AL40" s="210">
        <v>19</v>
      </c>
      <c r="AM40" s="212">
        <v>159781.44</v>
      </c>
      <c r="AN40" s="212">
        <v>202564.44</v>
      </c>
      <c r="AO40" s="212">
        <v>145264.72</v>
      </c>
      <c r="AP40" s="212">
        <v>133827.16</v>
      </c>
      <c r="AQ40" s="368">
        <f t="shared" si="118"/>
        <v>641437.76</v>
      </c>
      <c r="AR40" s="373">
        <v>0</v>
      </c>
      <c r="AS40" s="212">
        <v>0</v>
      </c>
      <c r="AT40" s="212">
        <v>0</v>
      </c>
      <c r="AU40" s="212">
        <v>0</v>
      </c>
      <c r="AV40" s="370">
        <f t="shared" si="119"/>
        <v>0</v>
      </c>
      <c r="AW40" s="371">
        <f t="shared" si="120"/>
        <v>641437.76</v>
      </c>
      <c r="AX40" s="210">
        <v>19</v>
      </c>
      <c r="AY40" s="212">
        <v>360</v>
      </c>
      <c r="AZ40" s="212">
        <v>552</v>
      </c>
      <c r="BA40" s="212">
        <v>475</v>
      </c>
      <c r="BB40" s="212">
        <v>379</v>
      </c>
      <c r="BC40" s="368">
        <f t="shared" si="121"/>
        <v>1766</v>
      </c>
      <c r="BD40" s="373">
        <v>0</v>
      </c>
      <c r="BE40" s="212">
        <v>0</v>
      </c>
      <c r="BF40" s="212">
        <v>0</v>
      </c>
      <c r="BG40" s="212">
        <v>0</v>
      </c>
      <c r="BH40" s="370">
        <f t="shared" si="122"/>
        <v>0</v>
      </c>
      <c r="BI40" s="371">
        <f t="shared" si="123"/>
        <v>1766</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2270</v>
      </c>
      <c r="BX40" s="212">
        <v>3788</v>
      </c>
      <c r="BY40" s="212">
        <v>2045</v>
      </c>
      <c r="BZ40" s="212">
        <v>5558</v>
      </c>
      <c r="CA40" s="368">
        <f t="shared" si="127"/>
        <v>13661</v>
      </c>
      <c r="CB40" s="373">
        <v>0</v>
      </c>
      <c r="CC40" s="212">
        <v>0</v>
      </c>
      <c r="CD40" s="212">
        <v>0</v>
      </c>
      <c r="CE40" s="212">
        <v>0</v>
      </c>
      <c r="CF40" s="370">
        <f t="shared" si="128"/>
        <v>0</v>
      </c>
      <c r="CG40" s="371">
        <f t="shared" si="129"/>
        <v>13661</v>
      </c>
      <c r="CH40" s="210">
        <v>19</v>
      </c>
      <c r="CI40" s="370">
        <f t="shared" si="130"/>
        <v>250197</v>
      </c>
      <c r="CJ40" s="370">
        <f t="shared" si="130"/>
        <v>313054.34999999998</v>
      </c>
      <c r="CK40" s="370">
        <f t="shared" si="130"/>
        <v>203461.72</v>
      </c>
      <c r="CL40" s="370">
        <f t="shared" si="130"/>
        <v>188424.88</v>
      </c>
      <c r="CM40" s="372">
        <f t="shared" si="133"/>
        <v>955137.95</v>
      </c>
      <c r="CN40" s="370">
        <f t="shared" si="131"/>
        <v>0</v>
      </c>
      <c r="CO40" s="370">
        <f t="shared" si="131"/>
        <v>0</v>
      </c>
      <c r="CP40" s="370">
        <f t="shared" si="131"/>
        <v>0</v>
      </c>
      <c r="CQ40" s="370">
        <f t="shared" si="131"/>
        <v>0</v>
      </c>
      <c r="CR40" s="372">
        <f t="shared" si="134"/>
        <v>0</v>
      </c>
      <c r="CS40" s="370">
        <f t="shared" si="132"/>
        <v>250197</v>
      </c>
      <c r="CT40" s="370">
        <f t="shared" si="132"/>
        <v>313054.34999999998</v>
      </c>
      <c r="CU40" s="370">
        <f t="shared" si="132"/>
        <v>203461.72</v>
      </c>
      <c r="CV40" s="370">
        <f t="shared" si="132"/>
        <v>188424.88</v>
      </c>
      <c r="CW40" s="372">
        <f t="shared" si="135"/>
        <v>955137.95</v>
      </c>
    </row>
    <row r="41" spans="1:106" ht="15.75" customHeight="1">
      <c r="A41" s="79" t="s">
        <v>227</v>
      </c>
      <c r="B41" s="210">
        <v>20</v>
      </c>
      <c r="C41" s="212">
        <v>3307.8081423939116</v>
      </c>
      <c r="D41" s="212">
        <v>2808.1418567035566</v>
      </c>
      <c r="E41" s="212">
        <v>1677.5695960980611</v>
      </c>
      <c r="F41" s="212">
        <v>1584.0707330285659</v>
      </c>
      <c r="G41" s="368">
        <f t="shared" si="109"/>
        <v>9377.5903282240943</v>
      </c>
      <c r="H41" s="373">
        <v>10805.517919464384</v>
      </c>
      <c r="I41" s="212">
        <v>10651.95990977604</v>
      </c>
      <c r="J41" s="212">
        <v>6455.4589797697045</v>
      </c>
      <c r="K41" s="212">
        <v>5781.0637537015873</v>
      </c>
      <c r="L41" s="370">
        <f t="shared" si="110"/>
        <v>33694.000562711713</v>
      </c>
      <c r="M41" s="371">
        <f t="shared" si="111"/>
        <v>43071.590890935811</v>
      </c>
      <c r="N41" s="210">
        <v>20</v>
      </c>
      <c r="O41" s="212">
        <v>4564.404486880544</v>
      </c>
      <c r="P41" s="212">
        <v>3055.5596518744214</v>
      </c>
      <c r="Q41" s="212">
        <v>2934.7511631700918</v>
      </c>
      <c r="R41" s="212">
        <v>2656.0338735254754</v>
      </c>
      <c r="S41" s="368">
        <f t="shared" si="112"/>
        <v>13210.749175450534</v>
      </c>
      <c r="T41" s="373">
        <v>10061.995726588533</v>
      </c>
      <c r="U41" s="212">
        <v>8627.677737589047</v>
      </c>
      <c r="V41" s="212">
        <v>8226.5488482682013</v>
      </c>
      <c r="W41" s="212">
        <v>7240.7523015139559</v>
      </c>
      <c r="X41" s="370">
        <f t="shared" si="113"/>
        <v>34156.974613959741</v>
      </c>
      <c r="Y41" s="371">
        <f t="shared" si="114"/>
        <v>47367.723789410273</v>
      </c>
      <c r="Z41" s="210">
        <v>20</v>
      </c>
      <c r="AA41" s="212">
        <v>0</v>
      </c>
      <c r="AB41" s="212">
        <v>151.99518435182202</v>
      </c>
      <c r="AC41" s="212">
        <v>40.861020747622334</v>
      </c>
      <c r="AD41" s="212">
        <v>0</v>
      </c>
      <c r="AE41" s="368">
        <f t="shared" si="115"/>
        <v>192.85620509944437</v>
      </c>
      <c r="AF41" s="373">
        <v>0</v>
      </c>
      <c r="AG41" s="212">
        <v>596.26721835479418</v>
      </c>
      <c r="AH41" s="212">
        <v>160.22816761533204</v>
      </c>
      <c r="AI41" s="212">
        <v>0</v>
      </c>
      <c r="AJ41" s="370">
        <f t="shared" si="116"/>
        <v>756.49538597012622</v>
      </c>
      <c r="AK41" s="371">
        <f t="shared" si="117"/>
        <v>949.35159106957053</v>
      </c>
      <c r="AL41" s="210">
        <v>20</v>
      </c>
      <c r="AM41" s="212">
        <v>21612.572365222051</v>
      </c>
      <c r="AN41" s="212">
        <v>17355.455491368495</v>
      </c>
      <c r="AO41" s="212">
        <v>15856.972751464156</v>
      </c>
      <c r="AP41" s="212">
        <v>14213.954085111374</v>
      </c>
      <c r="AQ41" s="368">
        <f t="shared" si="118"/>
        <v>69038.954693166073</v>
      </c>
      <c r="AR41" s="373">
        <v>55957.042995244694</v>
      </c>
      <c r="AS41" s="212">
        <v>56903.832658138403</v>
      </c>
      <c r="AT41" s="212">
        <v>53866.722942621804</v>
      </c>
      <c r="AU41" s="212">
        <v>52572.411556642175</v>
      </c>
      <c r="AV41" s="370">
        <f t="shared" si="119"/>
        <v>219300.01015264707</v>
      </c>
      <c r="AW41" s="371">
        <f t="shared" si="120"/>
        <v>288338.96484581311</v>
      </c>
      <c r="AX41" s="210">
        <v>20</v>
      </c>
      <c r="AY41" s="212">
        <v>760.54867685465922</v>
      </c>
      <c r="AZ41" s="212">
        <v>289.71532775637399</v>
      </c>
      <c r="BA41" s="212">
        <v>453.64556087341771</v>
      </c>
      <c r="BB41" s="212">
        <v>454.22289577003556</v>
      </c>
      <c r="BC41" s="368">
        <f t="shared" si="121"/>
        <v>1958.1324612544865</v>
      </c>
      <c r="BD41" s="373">
        <v>128.50993764835314</v>
      </c>
      <c r="BE41" s="212">
        <v>0</v>
      </c>
      <c r="BF41" s="212">
        <v>323.79039425167196</v>
      </c>
      <c r="BG41" s="212">
        <v>64.844715178867006</v>
      </c>
      <c r="BH41" s="370">
        <f t="shared" si="122"/>
        <v>517.14504707889205</v>
      </c>
      <c r="BI41" s="371">
        <f t="shared" si="123"/>
        <v>2475.2775083333786</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10.693119051800615</v>
      </c>
      <c r="BX41" s="212">
        <v>0</v>
      </c>
      <c r="BY41" s="212">
        <v>0</v>
      </c>
      <c r="BZ41" s="212">
        <v>0</v>
      </c>
      <c r="CA41" s="368">
        <f t="shared" si="127"/>
        <v>10.693119051800615</v>
      </c>
      <c r="CB41" s="373">
        <v>41.89304211696092</v>
      </c>
      <c r="CC41" s="212">
        <v>33.226714438040858</v>
      </c>
      <c r="CD41" s="212">
        <v>0</v>
      </c>
      <c r="CE41" s="212">
        <v>0</v>
      </c>
      <c r="CF41" s="370">
        <f t="shared" si="128"/>
        <v>75.119756555001771</v>
      </c>
      <c r="CG41" s="371">
        <f t="shared" si="129"/>
        <v>85.812875606802379</v>
      </c>
      <c r="CH41" s="210">
        <v>20</v>
      </c>
      <c r="CI41" s="370">
        <f t="shared" si="130"/>
        <v>30256.026790402964</v>
      </c>
      <c r="CJ41" s="370">
        <f t="shared" si="130"/>
        <v>23660.867512054669</v>
      </c>
      <c r="CK41" s="370">
        <f t="shared" si="130"/>
        <v>20963.800092353347</v>
      </c>
      <c r="CL41" s="370">
        <f t="shared" si="130"/>
        <v>18908.281587435449</v>
      </c>
      <c r="CM41" s="372">
        <f t="shared" si="133"/>
        <v>93788.975982246426</v>
      </c>
      <c r="CN41" s="370">
        <f t="shared" si="131"/>
        <v>76994.959621062939</v>
      </c>
      <c r="CO41" s="370">
        <f t="shared" si="131"/>
        <v>76812.964238296336</v>
      </c>
      <c r="CP41" s="370">
        <f t="shared" si="131"/>
        <v>69032.749332526713</v>
      </c>
      <c r="CQ41" s="370">
        <f t="shared" si="131"/>
        <v>65659.072327036585</v>
      </c>
      <c r="CR41" s="372">
        <f t="shared" si="134"/>
        <v>288499.74551892257</v>
      </c>
      <c r="CS41" s="370">
        <f t="shared" si="132"/>
        <v>107250.9864114659</v>
      </c>
      <c r="CT41" s="370">
        <f t="shared" si="132"/>
        <v>100473.831750351</v>
      </c>
      <c r="CU41" s="370">
        <f t="shared" si="132"/>
        <v>89996.549424880068</v>
      </c>
      <c r="CV41" s="370">
        <f t="shared" si="132"/>
        <v>84567.353914472042</v>
      </c>
      <c r="CW41" s="372">
        <f t="shared" si="135"/>
        <v>382288.72150116903</v>
      </c>
    </row>
    <row r="42" spans="1:106" ht="15.75" customHeight="1">
      <c r="A42" s="79" t="s">
        <v>228</v>
      </c>
      <c r="B42" s="210">
        <v>21</v>
      </c>
      <c r="C42" s="212">
        <v>0</v>
      </c>
      <c r="D42" s="212">
        <v>0</v>
      </c>
      <c r="E42" s="212">
        <v>0</v>
      </c>
      <c r="F42" s="212">
        <v>0</v>
      </c>
      <c r="G42" s="368">
        <f t="shared" si="109"/>
        <v>0</v>
      </c>
      <c r="H42" s="373">
        <v>844275.18169854896</v>
      </c>
      <c r="I42" s="212">
        <v>748316.03756178962</v>
      </c>
      <c r="J42" s="212">
        <v>754609.83854447107</v>
      </c>
      <c r="K42" s="212">
        <v>715258.47876073618</v>
      </c>
      <c r="L42" s="370">
        <f t="shared" si="110"/>
        <v>3062459.5365655459</v>
      </c>
      <c r="M42" s="371">
        <f t="shared" si="111"/>
        <v>3062459.5365655459</v>
      </c>
      <c r="N42" s="210">
        <v>21</v>
      </c>
      <c r="O42" s="212">
        <v>0</v>
      </c>
      <c r="P42" s="212">
        <v>0</v>
      </c>
      <c r="Q42" s="212">
        <v>0</v>
      </c>
      <c r="R42" s="212">
        <v>0</v>
      </c>
      <c r="S42" s="368">
        <f t="shared" si="112"/>
        <v>0</v>
      </c>
      <c r="T42" s="373">
        <v>586494.93342510716</v>
      </c>
      <c r="U42" s="212">
        <v>739492.64319094759</v>
      </c>
      <c r="V42" s="212">
        <v>697941.0372416859</v>
      </c>
      <c r="W42" s="212">
        <v>656860.67931566341</v>
      </c>
      <c r="X42" s="370">
        <f t="shared" si="113"/>
        <v>2680789.2931734044</v>
      </c>
      <c r="Y42" s="371">
        <f t="shared" si="114"/>
        <v>2680789.2931734044</v>
      </c>
      <c r="Z42" s="210">
        <v>21</v>
      </c>
      <c r="AA42" s="212">
        <v>0</v>
      </c>
      <c r="AB42" s="212">
        <v>0</v>
      </c>
      <c r="AC42" s="212">
        <v>0</v>
      </c>
      <c r="AD42" s="212">
        <v>0</v>
      </c>
      <c r="AE42" s="368">
        <f t="shared" si="115"/>
        <v>0</v>
      </c>
      <c r="AF42" s="373">
        <v>102545.6162349215</v>
      </c>
      <c r="AG42" s="212">
        <v>110953.46928624444</v>
      </c>
      <c r="AH42" s="212">
        <v>145924.54928439189</v>
      </c>
      <c r="AI42" s="212">
        <v>96300.309986791341</v>
      </c>
      <c r="AJ42" s="370">
        <f t="shared" si="116"/>
        <v>455723.94479234912</v>
      </c>
      <c r="AK42" s="371">
        <f t="shared" si="117"/>
        <v>455723.94479234912</v>
      </c>
      <c r="AL42" s="210">
        <v>21</v>
      </c>
      <c r="AM42" s="212">
        <v>0</v>
      </c>
      <c r="AN42" s="212">
        <v>0</v>
      </c>
      <c r="AO42" s="212">
        <v>0</v>
      </c>
      <c r="AP42" s="212">
        <v>0</v>
      </c>
      <c r="AQ42" s="368">
        <f t="shared" si="118"/>
        <v>0</v>
      </c>
      <c r="AR42" s="373">
        <v>2664621.1729148543</v>
      </c>
      <c r="AS42" s="212">
        <v>3118785.352732054</v>
      </c>
      <c r="AT42" s="212">
        <v>3544797.3520636051</v>
      </c>
      <c r="AU42" s="212">
        <v>3585847.1496475129</v>
      </c>
      <c r="AV42" s="370">
        <f t="shared" si="119"/>
        <v>12914051.027358027</v>
      </c>
      <c r="AW42" s="371">
        <f t="shared" si="120"/>
        <v>12914051.027358027</v>
      </c>
      <c r="AX42" s="210">
        <v>21</v>
      </c>
      <c r="AY42" s="212">
        <v>0</v>
      </c>
      <c r="AZ42" s="212">
        <v>0</v>
      </c>
      <c r="BA42" s="212">
        <v>0</v>
      </c>
      <c r="BB42" s="212">
        <v>0</v>
      </c>
      <c r="BC42" s="368">
        <f t="shared" si="121"/>
        <v>0</v>
      </c>
      <c r="BD42" s="373">
        <v>47084.815446315741</v>
      </c>
      <c r="BE42" s="212">
        <v>43070.803868461357</v>
      </c>
      <c r="BF42" s="212">
        <v>44618.92057736397</v>
      </c>
      <c r="BG42" s="212">
        <v>42815.494093709109</v>
      </c>
      <c r="BH42" s="370">
        <f t="shared" si="122"/>
        <v>177590.03398585017</v>
      </c>
      <c r="BI42" s="371">
        <f t="shared" si="123"/>
        <v>177590.03398585017</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102471.56278952774</v>
      </c>
      <c r="CC42" s="212">
        <v>156237.46206838897</v>
      </c>
      <c r="CD42" s="212">
        <v>200555.18058527022</v>
      </c>
      <c r="CE42" s="212">
        <v>151956.76014663422</v>
      </c>
      <c r="CF42" s="370">
        <f t="shared" si="128"/>
        <v>611220.96558982111</v>
      </c>
      <c r="CG42" s="371">
        <f t="shared" si="129"/>
        <v>611220.96558982111</v>
      </c>
      <c r="CH42" s="210">
        <v>21</v>
      </c>
      <c r="CI42" s="370">
        <f t="shared" si="130"/>
        <v>0</v>
      </c>
      <c r="CJ42" s="370">
        <f t="shared" si="130"/>
        <v>0</v>
      </c>
      <c r="CK42" s="370">
        <f t="shared" si="130"/>
        <v>0</v>
      </c>
      <c r="CL42" s="370">
        <f t="shared" si="130"/>
        <v>0</v>
      </c>
      <c r="CM42" s="372">
        <f t="shared" si="133"/>
        <v>0</v>
      </c>
      <c r="CN42" s="370">
        <f t="shared" si="131"/>
        <v>4347493.2825092748</v>
      </c>
      <c r="CO42" s="370">
        <f t="shared" si="131"/>
        <v>4916855.7687078863</v>
      </c>
      <c r="CP42" s="370">
        <f t="shared" si="131"/>
        <v>5388446.8782967879</v>
      </c>
      <c r="CQ42" s="370">
        <f t="shared" si="131"/>
        <v>5249038.8719510473</v>
      </c>
      <c r="CR42" s="372">
        <f t="shared" si="134"/>
        <v>19901834.801464997</v>
      </c>
      <c r="CS42" s="370">
        <f t="shared" si="132"/>
        <v>4347493.2825092748</v>
      </c>
      <c r="CT42" s="370">
        <f t="shared" si="132"/>
        <v>4916855.7687078863</v>
      </c>
      <c r="CU42" s="370">
        <f t="shared" si="132"/>
        <v>5388446.8782967879</v>
      </c>
      <c r="CV42" s="370">
        <f t="shared" si="132"/>
        <v>5249038.8719510473</v>
      </c>
      <c r="CW42" s="372">
        <f t="shared" si="135"/>
        <v>19901834.801464997</v>
      </c>
    </row>
    <row r="43" spans="1:106" ht="15.75" customHeight="1">
      <c r="A43" s="79" t="s">
        <v>230</v>
      </c>
      <c r="B43" s="210" t="s">
        <v>229</v>
      </c>
      <c r="C43" s="212">
        <v>0</v>
      </c>
      <c r="D43" s="212">
        <v>0</v>
      </c>
      <c r="E43" s="212">
        <v>0</v>
      </c>
      <c r="F43" s="212">
        <v>0</v>
      </c>
      <c r="G43" s="368">
        <f t="shared" si="109"/>
        <v>0</v>
      </c>
      <c r="H43" s="373">
        <v>601469.797832162</v>
      </c>
      <c r="I43" s="212">
        <v>401192.93539608305</v>
      </c>
      <c r="J43" s="212">
        <v>376175.3408829323</v>
      </c>
      <c r="K43" s="212">
        <v>358457.84630552656</v>
      </c>
      <c r="L43" s="370">
        <f t="shared" si="110"/>
        <v>1737295.9204167039</v>
      </c>
      <c r="M43" s="371">
        <f t="shared" si="111"/>
        <v>1737295.9204167039</v>
      </c>
      <c r="N43" s="210" t="s">
        <v>229</v>
      </c>
      <c r="O43" s="212">
        <v>0</v>
      </c>
      <c r="P43" s="212">
        <v>0</v>
      </c>
      <c r="Q43" s="212">
        <v>0</v>
      </c>
      <c r="R43" s="212">
        <v>0</v>
      </c>
      <c r="S43" s="368">
        <f t="shared" si="112"/>
        <v>0</v>
      </c>
      <c r="T43" s="373">
        <v>424557.67792273668</v>
      </c>
      <c r="U43" s="212">
        <v>393685.30574193725</v>
      </c>
      <c r="V43" s="212">
        <v>347684.62559116364</v>
      </c>
      <c r="W43" s="212">
        <v>329126.81507499737</v>
      </c>
      <c r="X43" s="370">
        <f t="shared" si="113"/>
        <v>1495054.4243308352</v>
      </c>
      <c r="Y43" s="371">
        <f t="shared" si="114"/>
        <v>1495054.4243308352</v>
      </c>
      <c r="Z43" s="210" t="s">
        <v>229</v>
      </c>
      <c r="AA43" s="212">
        <v>0</v>
      </c>
      <c r="AB43" s="212">
        <v>0</v>
      </c>
      <c r="AC43" s="212">
        <v>0</v>
      </c>
      <c r="AD43" s="212">
        <v>0</v>
      </c>
      <c r="AE43" s="368">
        <f t="shared" si="115"/>
        <v>0</v>
      </c>
      <c r="AF43" s="373">
        <v>73283.297968636194</v>
      </c>
      <c r="AG43" s="212">
        <v>59429.742317355034</v>
      </c>
      <c r="AH43" s="212">
        <v>72750.32930521763</v>
      </c>
      <c r="AI43" s="212">
        <v>48227.686114398835</v>
      </c>
      <c r="AJ43" s="370">
        <f t="shared" si="116"/>
        <v>253691.05570560769</v>
      </c>
      <c r="AK43" s="371">
        <f t="shared" si="117"/>
        <v>253691.05570560769</v>
      </c>
      <c r="AL43" s="210" t="s">
        <v>229</v>
      </c>
      <c r="AM43" s="212">
        <v>0</v>
      </c>
      <c r="AN43" s="212">
        <v>0</v>
      </c>
      <c r="AO43" s="212">
        <v>0</v>
      </c>
      <c r="AP43" s="212">
        <v>0</v>
      </c>
      <c r="AQ43" s="368">
        <f t="shared" si="118"/>
        <v>0</v>
      </c>
      <c r="AR43" s="373">
        <v>1938777.3934039618</v>
      </c>
      <c r="AS43" s="212">
        <v>1670654.8466191646</v>
      </c>
      <c r="AT43" s="212">
        <v>1766410.1319543836</v>
      </c>
      <c r="AU43" s="212">
        <v>1796647.8134051508</v>
      </c>
      <c r="AV43" s="370">
        <f t="shared" si="119"/>
        <v>7172490.1853826605</v>
      </c>
      <c r="AW43" s="371">
        <f t="shared" si="120"/>
        <v>7172490.1853826605</v>
      </c>
      <c r="AX43" s="210" t="s">
        <v>229</v>
      </c>
      <c r="AY43" s="212">
        <v>0</v>
      </c>
      <c r="AZ43" s="212">
        <v>0</v>
      </c>
      <c r="BA43" s="212">
        <v>0</v>
      </c>
      <c r="BB43" s="212">
        <v>0</v>
      </c>
      <c r="BC43" s="368">
        <f t="shared" si="121"/>
        <v>0</v>
      </c>
      <c r="BD43" s="373">
        <v>34604.035826860323</v>
      </c>
      <c r="BE43" s="212">
        <v>23000.796754568444</v>
      </c>
      <c r="BF43" s="212">
        <v>22250.567114895137</v>
      </c>
      <c r="BG43" s="212">
        <v>21438.542879887878</v>
      </c>
      <c r="BH43" s="370">
        <f t="shared" si="122"/>
        <v>101293.94257621179</v>
      </c>
      <c r="BI43" s="371">
        <f t="shared" si="123"/>
        <v>101293.94257621179</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73591.053580924417</v>
      </c>
      <c r="CC43" s="212">
        <v>83368.638830104115</v>
      </c>
      <c r="CD43" s="212">
        <v>99981.942844287027</v>
      </c>
      <c r="CE43" s="212">
        <v>76086.79518651322</v>
      </c>
      <c r="CF43" s="370">
        <f t="shared" si="128"/>
        <v>333028.43044182879</v>
      </c>
      <c r="CG43" s="371">
        <f t="shared" si="129"/>
        <v>333028.43044182879</v>
      </c>
      <c r="CH43" s="210" t="s">
        <v>229</v>
      </c>
      <c r="CI43" s="370">
        <f t="shared" si="130"/>
        <v>0</v>
      </c>
      <c r="CJ43" s="370">
        <f t="shared" si="130"/>
        <v>0</v>
      </c>
      <c r="CK43" s="370">
        <f t="shared" si="130"/>
        <v>0</v>
      </c>
      <c r="CL43" s="370">
        <f t="shared" si="130"/>
        <v>0</v>
      </c>
      <c r="CM43" s="372">
        <f t="shared" si="133"/>
        <v>0</v>
      </c>
      <c r="CN43" s="370">
        <f t="shared" si="131"/>
        <v>3146283.2565352814</v>
      </c>
      <c r="CO43" s="370">
        <f t="shared" si="131"/>
        <v>2631332.2656592121</v>
      </c>
      <c r="CP43" s="370">
        <f t="shared" si="131"/>
        <v>2685252.9376928792</v>
      </c>
      <c r="CQ43" s="370">
        <f t="shared" si="131"/>
        <v>2629985.4989664746</v>
      </c>
      <c r="CR43" s="372">
        <f t="shared" si="134"/>
        <v>11092853.958853846</v>
      </c>
      <c r="CS43" s="370">
        <f t="shared" si="132"/>
        <v>3146283.2565352814</v>
      </c>
      <c r="CT43" s="370">
        <f t="shared" si="132"/>
        <v>2631332.2656592121</v>
      </c>
      <c r="CU43" s="370">
        <f t="shared" si="132"/>
        <v>2685252.9376928792</v>
      </c>
      <c r="CV43" s="370">
        <f t="shared" si="132"/>
        <v>2629985.4989664746</v>
      </c>
      <c r="CW43" s="372">
        <f t="shared" si="135"/>
        <v>11092853.958853846</v>
      </c>
    </row>
    <row r="44" spans="1:106" ht="15.75" customHeight="1">
      <c r="A44" s="79" t="s">
        <v>233</v>
      </c>
      <c r="B44" s="210" t="s">
        <v>232</v>
      </c>
      <c r="C44" s="212">
        <v>0</v>
      </c>
      <c r="D44" s="212">
        <v>0</v>
      </c>
      <c r="E44" s="212">
        <v>0</v>
      </c>
      <c r="F44" s="212">
        <v>0</v>
      </c>
      <c r="G44" s="368">
        <f t="shared" si="109"/>
        <v>0</v>
      </c>
      <c r="H44" s="373">
        <v>348837.50396381447</v>
      </c>
      <c r="I44" s="212">
        <v>200326.49785330042</v>
      </c>
      <c r="J44" s="212">
        <v>178586.75625827885</v>
      </c>
      <c r="K44" s="212">
        <v>170845.50059615611</v>
      </c>
      <c r="L44" s="370">
        <f t="shared" si="110"/>
        <v>898596.25867154985</v>
      </c>
      <c r="M44" s="371">
        <f t="shared" si="111"/>
        <v>898596.25867154985</v>
      </c>
      <c r="N44" s="210" t="s">
        <v>232</v>
      </c>
      <c r="O44" s="212">
        <v>0</v>
      </c>
      <c r="P44" s="212">
        <v>0</v>
      </c>
      <c r="Q44" s="212">
        <v>0</v>
      </c>
      <c r="R44" s="212">
        <v>0</v>
      </c>
      <c r="S44" s="368">
        <f t="shared" si="112"/>
        <v>0</v>
      </c>
      <c r="T44" s="373">
        <v>247875.03851854955</v>
      </c>
      <c r="U44" s="212">
        <v>195672.10107334299</v>
      </c>
      <c r="V44" s="212">
        <v>164971.67756055747</v>
      </c>
      <c r="W44" s="212">
        <v>156836.53959841773</v>
      </c>
      <c r="X44" s="370">
        <f t="shared" si="113"/>
        <v>765355.35675086768</v>
      </c>
      <c r="Y44" s="371">
        <f t="shared" si="114"/>
        <v>765355.35675086768</v>
      </c>
      <c r="Z44" s="210" t="s">
        <v>232</v>
      </c>
      <c r="AA44" s="212">
        <v>0</v>
      </c>
      <c r="AB44" s="212">
        <v>0</v>
      </c>
      <c r="AC44" s="212">
        <v>0</v>
      </c>
      <c r="AD44" s="212">
        <v>0</v>
      </c>
      <c r="AE44" s="368">
        <f t="shared" si="115"/>
        <v>0</v>
      </c>
      <c r="AF44" s="373">
        <v>42556.092200510429</v>
      </c>
      <c r="AG44" s="212">
        <v>29654.560996124375</v>
      </c>
      <c r="AH44" s="212">
        <v>34539.895334558591</v>
      </c>
      <c r="AI44" s="212">
        <v>22969.534803861967</v>
      </c>
      <c r="AJ44" s="370">
        <f t="shared" si="116"/>
        <v>129720.08333505537</v>
      </c>
      <c r="AK44" s="371">
        <f t="shared" si="117"/>
        <v>129720.08333505537</v>
      </c>
      <c r="AL44" s="210" t="s">
        <v>232</v>
      </c>
      <c r="AM44" s="212">
        <v>0</v>
      </c>
      <c r="AN44" s="212">
        <v>0</v>
      </c>
      <c r="AO44" s="212">
        <v>0</v>
      </c>
      <c r="AP44" s="212">
        <v>0</v>
      </c>
      <c r="AQ44" s="368">
        <f t="shared" si="118"/>
        <v>0</v>
      </c>
      <c r="AR44" s="373">
        <v>1134298.7810945292</v>
      </c>
      <c r="AS44" s="212">
        <v>833680.49400700768</v>
      </c>
      <c r="AT44" s="212">
        <v>838295.7520184298</v>
      </c>
      <c r="AU44" s="212">
        <v>856080.53311911435</v>
      </c>
      <c r="AV44" s="370">
        <f t="shared" si="119"/>
        <v>3662355.5602390813</v>
      </c>
      <c r="AW44" s="371">
        <f t="shared" si="120"/>
        <v>3662355.5602390813</v>
      </c>
      <c r="AX44" s="210" t="s">
        <v>232</v>
      </c>
      <c r="AY44" s="212">
        <v>0</v>
      </c>
      <c r="AZ44" s="212">
        <v>0</v>
      </c>
      <c r="BA44" s="212">
        <v>0</v>
      </c>
      <c r="BB44" s="212">
        <v>0</v>
      </c>
      <c r="BC44" s="368">
        <f t="shared" si="121"/>
        <v>0</v>
      </c>
      <c r="BD44" s="373">
        <v>20328.008433875661</v>
      </c>
      <c r="BE44" s="212">
        <v>11452.085369160539</v>
      </c>
      <c r="BF44" s="212">
        <v>10562.306021213191</v>
      </c>
      <c r="BG44" s="212">
        <v>10207.948020014841</v>
      </c>
      <c r="BH44" s="370">
        <f t="shared" si="122"/>
        <v>52550.34784426423</v>
      </c>
      <c r="BI44" s="371">
        <f t="shared" si="123"/>
        <v>52550.34784426423</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42817.605507359222</v>
      </c>
      <c r="CC44" s="212">
        <v>41496.122073192586</v>
      </c>
      <c r="CD44" s="212">
        <v>47463.022250641799</v>
      </c>
      <c r="CE44" s="212">
        <v>36231.895323048979</v>
      </c>
      <c r="CF44" s="370">
        <f t="shared" si="128"/>
        <v>168008.64515424261</v>
      </c>
      <c r="CG44" s="371">
        <f t="shared" si="129"/>
        <v>168008.64515424261</v>
      </c>
      <c r="CH44" s="210" t="s">
        <v>232</v>
      </c>
      <c r="CI44" s="370">
        <f t="shared" si="130"/>
        <v>0</v>
      </c>
      <c r="CJ44" s="370">
        <f t="shared" si="130"/>
        <v>0</v>
      </c>
      <c r="CK44" s="370">
        <f t="shared" si="130"/>
        <v>0</v>
      </c>
      <c r="CL44" s="370">
        <f t="shared" si="130"/>
        <v>0</v>
      </c>
      <c r="CM44" s="372">
        <f t="shared" si="133"/>
        <v>0</v>
      </c>
      <c r="CN44" s="370">
        <f t="shared" si="131"/>
        <v>1836713.0297186384</v>
      </c>
      <c r="CO44" s="370">
        <f t="shared" si="131"/>
        <v>1312281.8613721288</v>
      </c>
      <c r="CP44" s="370">
        <f t="shared" si="131"/>
        <v>1274419.4094436797</v>
      </c>
      <c r="CQ44" s="370">
        <f t="shared" si="131"/>
        <v>1253171.9514606141</v>
      </c>
      <c r="CR44" s="372">
        <f t="shared" si="134"/>
        <v>5676586.2519950615</v>
      </c>
      <c r="CS44" s="370">
        <f t="shared" si="132"/>
        <v>1836713.0297186384</v>
      </c>
      <c r="CT44" s="370">
        <f t="shared" si="132"/>
        <v>1312281.8613721288</v>
      </c>
      <c r="CU44" s="370">
        <f t="shared" si="132"/>
        <v>1274419.4094436797</v>
      </c>
      <c r="CV44" s="370">
        <f t="shared" si="132"/>
        <v>1253171.9514606141</v>
      </c>
      <c r="CW44" s="372">
        <f t="shared" si="135"/>
        <v>5676586.2519950615</v>
      </c>
    </row>
    <row r="45" spans="1:106" ht="15.75" customHeight="1">
      <c r="A45" s="79" t="s">
        <v>236</v>
      </c>
      <c r="B45" s="210" t="s">
        <v>235</v>
      </c>
      <c r="C45" s="212">
        <v>44094.026985921621</v>
      </c>
      <c r="D45" s="212">
        <v>19868.645039828574</v>
      </c>
      <c r="E45" s="212">
        <v>15322.014499379837</v>
      </c>
      <c r="F45" s="212">
        <v>11111.73103830024</v>
      </c>
      <c r="G45" s="368">
        <f t="shared" si="109"/>
        <v>90396.417563430266</v>
      </c>
      <c r="H45" s="373">
        <v>198762.16044470516</v>
      </c>
      <c r="I45" s="212">
        <v>107186.12982231875</v>
      </c>
      <c r="J45" s="212">
        <v>101681.37664013247</v>
      </c>
      <c r="K45" s="212">
        <v>95839.098541216066</v>
      </c>
      <c r="L45" s="370">
        <f t="shared" si="110"/>
        <v>503468.7654483724</v>
      </c>
      <c r="M45" s="371">
        <f t="shared" si="111"/>
        <v>593865.18301180261</v>
      </c>
      <c r="N45" s="210" t="s">
        <v>235</v>
      </c>
      <c r="O45" s="212">
        <v>7965.9581444106925</v>
      </c>
      <c r="P45" s="212">
        <v>6607.7503252040688</v>
      </c>
      <c r="Q45" s="212">
        <v>5461.3995748621892</v>
      </c>
      <c r="R45" s="212">
        <v>6067.8035574908436</v>
      </c>
      <c r="S45" s="368">
        <f t="shared" si="112"/>
        <v>26102.911601967793</v>
      </c>
      <c r="T45" s="373">
        <v>48296.158951171754</v>
      </c>
      <c r="U45" s="212">
        <v>84715.619744560652</v>
      </c>
      <c r="V45" s="212">
        <v>94276.292262237606</v>
      </c>
      <c r="W45" s="212">
        <v>93519.677731043819</v>
      </c>
      <c r="X45" s="370">
        <f t="shared" si="113"/>
        <v>320807.74868901382</v>
      </c>
      <c r="Y45" s="371">
        <f t="shared" si="114"/>
        <v>346910.66029098164</v>
      </c>
      <c r="Z45" s="210" t="s">
        <v>235</v>
      </c>
      <c r="AA45" s="212">
        <v>401.70799049755908</v>
      </c>
      <c r="AB45" s="212">
        <v>515.5734106491509</v>
      </c>
      <c r="AC45" s="212">
        <v>605.69066864076137</v>
      </c>
      <c r="AD45" s="212">
        <v>793.78269673298314</v>
      </c>
      <c r="AE45" s="368">
        <f t="shared" si="115"/>
        <v>2316.7547665204547</v>
      </c>
      <c r="AF45" s="373">
        <v>5210.686180268819</v>
      </c>
      <c r="AG45" s="212">
        <v>9235.6934904749032</v>
      </c>
      <c r="AH45" s="212">
        <v>8999.5586157139278</v>
      </c>
      <c r="AI45" s="212">
        <v>9060.1177655629144</v>
      </c>
      <c r="AJ45" s="370">
        <f t="shared" si="116"/>
        <v>32506.056052020562</v>
      </c>
      <c r="AK45" s="371">
        <f t="shared" si="117"/>
        <v>34822.810818541016</v>
      </c>
      <c r="AL45" s="210" t="s">
        <v>235</v>
      </c>
      <c r="AM45" s="212">
        <v>57058.303371807175</v>
      </c>
      <c r="AN45" s="212">
        <v>48427.968003115464</v>
      </c>
      <c r="AO45" s="212">
        <v>46052.032487442368</v>
      </c>
      <c r="AP45" s="212">
        <v>54090.114680602586</v>
      </c>
      <c r="AQ45" s="368">
        <f t="shared" si="118"/>
        <v>205628.41854296761</v>
      </c>
      <c r="AR45" s="373">
        <v>323573.72625686484</v>
      </c>
      <c r="AS45" s="212">
        <v>375848.22132575064</v>
      </c>
      <c r="AT45" s="212">
        <v>571090.95037562703</v>
      </c>
      <c r="AU45" s="212">
        <v>858738.60667808005</v>
      </c>
      <c r="AV45" s="370">
        <f t="shared" si="119"/>
        <v>2129251.5046363226</v>
      </c>
      <c r="AW45" s="371">
        <f t="shared" si="120"/>
        <v>2334879.9231792903</v>
      </c>
      <c r="AX45" s="210" t="s">
        <v>235</v>
      </c>
      <c r="AY45" s="212">
        <v>1366.7168385182297</v>
      </c>
      <c r="AZ45" s="212">
        <v>689.14781018377721</v>
      </c>
      <c r="BA45" s="212">
        <v>433.80252447988437</v>
      </c>
      <c r="BB45" s="212">
        <v>350.39742125559974</v>
      </c>
      <c r="BC45" s="368">
        <f t="shared" si="121"/>
        <v>2840.064594437491</v>
      </c>
      <c r="BD45" s="373">
        <v>5748.1888820780141</v>
      </c>
      <c r="BE45" s="212">
        <v>3351.1306432142824</v>
      </c>
      <c r="BF45" s="212">
        <v>1941.7482249019567</v>
      </c>
      <c r="BG45" s="212">
        <v>5084.4792047598148</v>
      </c>
      <c r="BH45" s="370">
        <f t="shared" si="122"/>
        <v>16125.546954954067</v>
      </c>
      <c r="BI45" s="371">
        <f t="shared" si="123"/>
        <v>18965.611549391557</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236.83603647804497</v>
      </c>
      <c r="BX45" s="212">
        <v>17.171297130710794</v>
      </c>
      <c r="BY45" s="212">
        <v>211.7031609377878</v>
      </c>
      <c r="BZ45" s="212">
        <v>1193.8114</v>
      </c>
      <c r="CA45" s="368">
        <f t="shared" si="127"/>
        <v>1659.5218945465435</v>
      </c>
      <c r="CB45" s="373">
        <v>1066.1194887806375</v>
      </c>
      <c r="CC45" s="212">
        <v>152.39868565355397</v>
      </c>
      <c r="CD45" s="212">
        <v>972.85141689409261</v>
      </c>
      <c r="CE45" s="212">
        <v>4989.174414955497</v>
      </c>
      <c r="CF45" s="370">
        <f t="shared" si="128"/>
        <v>7180.5440062837806</v>
      </c>
      <c r="CG45" s="371">
        <f t="shared" si="129"/>
        <v>8840.0659008303246</v>
      </c>
      <c r="CH45" s="210" t="s">
        <v>235</v>
      </c>
      <c r="CI45" s="370">
        <f t="shared" si="130"/>
        <v>111123.54936763333</v>
      </c>
      <c r="CJ45" s="370">
        <f t="shared" si="130"/>
        <v>76126.255886111743</v>
      </c>
      <c r="CK45" s="370">
        <f t="shared" si="130"/>
        <v>68086.642915742821</v>
      </c>
      <c r="CL45" s="370">
        <f t="shared" si="130"/>
        <v>73607.640794382271</v>
      </c>
      <c r="CM45" s="372">
        <f t="shared" si="133"/>
        <v>328944.08896387013</v>
      </c>
      <c r="CN45" s="370">
        <f t="shared" si="131"/>
        <v>582657.04020386923</v>
      </c>
      <c r="CO45" s="370">
        <f t="shared" si="131"/>
        <v>580489.19371197291</v>
      </c>
      <c r="CP45" s="370">
        <f t="shared" si="131"/>
        <v>778962.77753550711</v>
      </c>
      <c r="CQ45" s="370">
        <f t="shared" si="131"/>
        <v>1067231.154335618</v>
      </c>
      <c r="CR45" s="372">
        <f t="shared" si="134"/>
        <v>3009340.1657869671</v>
      </c>
      <c r="CS45" s="370">
        <f t="shared" si="132"/>
        <v>693780.58957150253</v>
      </c>
      <c r="CT45" s="370">
        <f t="shared" si="132"/>
        <v>656615.44959808467</v>
      </c>
      <c r="CU45" s="370">
        <f t="shared" si="132"/>
        <v>847049.42045124993</v>
      </c>
      <c r="CV45" s="370">
        <f t="shared" si="132"/>
        <v>1140838.7951300002</v>
      </c>
      <c r="CW45" s="372">
        <f t="shared" si="135"/>
        <v>3338284.2547508376</v>
      </c>
    </row>
    <row r="46" spans="1:106" ht="15.75" customHeight="1">
      <c r="A46" s="79" t="s">
        <v>238</v>
      </c>
      <c r="B46" s="210" t="s">
        <v>237</v>
      </c>
      <c r="C46" s="212">
        <v>40278.084295247281</v>
      </c>
      <c r="D46" s="212">
        <v>18108.638018547343</v>
      </c>
      <c r="E46" s="212">
        <v>14385.200626280757</v>
      </c>
      <c r="F46" s="212">
        <v>10422.429653408191</v>
      </c>
      <c r="G46" s="368">
        <f t="shared" si="109"/>
        <v>83194.352593483578</v>
      </c>
      <c r="H46" s="373">
        <v>181767.73180825653</v>
      </c>
      <c r="I46" s="212">
        <v>95701.996080202909</v>
      </c>
      <c r="J46" s="212">
        <v>91627.588398117747</v>
      </c>
      <c r="K46" s="212">
        <v>85850.022390282247</v>
      </c>
      <c r="L46" s="370">
        <f t="shared" si="110"/>
        <v>454947.33867685945</v>
      </c>
      <c r="M46" s="371">
        <f t="shared" si="111"/>
        <v>538141.69127034303</v>
      </c>
      <c r="N46" s="210" t="s">
        <v>237</v>
      </c>
      <c r="O46" s="212">
        <v>7455.7331682051381</v>
      </c>
      <c r="P46" s="212">
        <v>6082.1263389434753</v>
      </c>
      <c r="Q46" s="212">
        <v>4802.9027139865193</v>
      </c>
      <c r="R46" s="212">
        <v>5382.9550929026673</v>
      </c>
      <c r="S46" s="368">
        <f t="shared" si="112"/>
        <v>23723.7173140378</v>
      </c>
      <c r="T46" s="373">
        <v>43405.248155483365</v>
      </c>
      <c r="U46" s="212">
        <v>75353.79372665257</v>
      </c>
      <c r="V46" s="212">
        <v>81055.714162647142</v>
      </c>
      <c r="W46" s="212">
        <v>80851.319094739622</v>
      </c>
      <c r="X46" s="370">
        <f t="shared" si="113"/>
        <v>280666.07513952267</v>
      </c>
      <c r="Y46" s="371">
        <f t="shared" si="114"/>
        <v>304389.79245356045</v>
      </c>
      <c r="Z46" s="210" t="s">
        <v>237</v>
      </c>
      <c r="AA46" s="212">
        <v>339.87743888160531</v>
      </c>
      <c r="AB46" s="212">
        <v>436.56037281955139</v>
      </c>
      <c r="AC46" s="212">
        <v>536.99434017598412</v>
      </c>
      <c r="AD46" s="212">
        <v>725.41408172268643</v>
      </c>
      <c r="AE46" s="368">
        <f t="shared" si="115"/>
        <v>2038.8462335998272</v>
      </c>
      <c r="AF46" s="373">
        <v>4406.5965343111438</v>
      </c>
      <c r="AG46" s="212">
        <v>7811.4251415485314</v>
      </c>
      <c r="AH46" s="212">
        <v>7706.8220544620763</v>
      </c>
      <c r="AI46" s="212">
        <v>7877.4561416414917</v>
      </c>
      <c r="AJ46" s="370">
        <f t="shared" si="116"/>
        <v>27802.299871963241</v>
      </c>
      <c r="AK46" s="371">
        <f t="shared" si="117"/>
        <v>29841.146105563068</v>
      </c>
      <c r="AL46" s="210" t="s">
        <v>237</v>
      </c>
      <c r="AM46" s="212">
        <v>52671.529648848453</v>
      </c>
      <c r="AN46" s="212">
        <v>43918.895706672854</v>
      </c>
      <c r="AO46" s="212">
        <v>41147.045940829834</v>
      </c>
      <c r="AP46" s="212">
        <v>48552.137430802752</v>
      </c>
      <c r="AQ46" s="368">
        <f t="shared" si="118"/>
        <v>186289.60872715389</v>
      </c>
      <c r="AR46" s="373">
        <v>298899.84008845693</v>
      </c>
      <c r="AS46" s="212">
        <v>333157.37964410544</v>
      </c>
      <c r="AT46" s="212">
        <v>512466.65303843305</v>
      </c>
      <c r="AU46" s="212">
        <v>781044.76642119884</v>
      </c>
      <c r="AV46" s="370">
        <f t="shared" si="119"/>
        <v>1925568.6391921942</v>
      </c>
      <c r="AW46" s="371">
        <f t="shared" si="120"/>
        <v>2111858.2479193481</v>
      </c>
      <c r="AX46" s="210" t="s">
        <v>237</v>
      </c>
      <c r="AY46" s="212">
        <v>1342.9114600515904</v>
      </c>
      <c r="AZ46" s="212">
        <v>664.84821208190067</v>
      </c>
      <c r="BA46" s="212">
        <v>413.11776969172678</v>
      </c>
      <c r="BB46" s="212">
        <v>313.71844856937105</v>
      </c>
      <c r="BC46" s="368">
        <f t="shared" si="121"/>
        <v>2734.5958903945889</v>
      </c>
      <c r="BD46" s="373">
        <v>5524.8211032209329</v>
      </c>
      <c r="BE46" s="212">
        <v>3162.1886274526387</v>
      </c>
      <c r="BF46" s="212">
        <v>1823.3946027360978</v>
      </c>
      <c r="BG46" s="212">
        <v>4877.0376849318918</v>
      </c>
      <c r="BH46" s="370">
        <f t="shared" si="122"/>
        <v>15387.44201834156</v>
      </c>
      <c r="BI46" s="371">
        <f t="shared" si="123"/>
        <v>18122.037908736151</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222.16927975958808</v>
      </c>
      <c r="BX46" s="212">
        <v>14.521642781098102</v>
      </c>
      <c r="BY46" s="212">
        <v>179.03807170713608</v>
      </c>
      <c r="BZ46" s="212">
        <v>1009.3829561719976</v>
      </c>
      <c r="CA46" s="368">
        <f t="shared" si="127"/>
        <v>1425.11195041982</v>
      </c>
      <c r="CB46" s="373">
        <v>987.35245618599538</v>
      </c>
      <c r="CC46" s="212">
        <v>128.87050336443545</v>
      </c>
      <c r="CD46" s="212">
        <v>823.54925785074772</v>
      </c>
      <c r="CE46" s="212">
        <v>4229.4782087858011</v>
      </c>
      <c r="CF46" s="370">
        <f t="shared" si="128"/>
        <v>6169.2504261869799</v>
      </c>
      <c r="CG46" s="371">
        <f t="shared" si="129"/>
        <v>7594.3623766067994</v>
      </c>
      <c r="CH46" s="210" t="s">
        <v>237</v>
      </c>
      <c r="CI46" s="370">
        <f t="shared" si="130"/>
        <v>102310.30529099365</v>
      </c>
      <c r="CJ46" s="370">
        <f t="shared" si="130"/>
        <v>69225.590291846209</v>
      </c>
      <c r="CK46" s="370">
        <f t="shared" si="130"/>
        <v>61464.299462671959</v>
      </c>
      <c r="CL46" s="370">
        <f t="shared" si="130"/>
        <v>66406.037663577677</v>
      </c>
      <c r="CM46" s="372">
        <f t="shared" si="133"/>
        <v>299406.23270908953</v>
      </c>
      <c r="CN46" s="370">
        <f t="shared" si="131"/>
        <v>534991.59014591482</v>
      </c>
      <c r="CO46" s="370">
        <f t="shared" si="131"/>
        <v>515315.65372332651</v>
      </c>
      <c r="CP46" s="370">
        <f t="shared" si="131"/>
        <v>695503.72151424689</v>
      </c>
      <c r="CQ46" s="370">
        <f t="shared" si="131"/>
        <v>964730.07994157984</v>
      </c>
      <c r="CR46" s="372">
        <f t="shared" si="134"/>
        <v>2710541.0453250678</v>
      </c>
      <c r="CS46" s="370">
        <f t="shared" si="132"/>
        <v>637301.89543690847</v>
      </c>
      <c r="CT46" s="370">
        <f t="shared" si="132"/>
        <v>584541.24401517271</v>
      </c>
      <c r="CU46" s="370">
        <f t="shared" si="132"/>
        <v>756968.02097691887</v>
      </c>
      <c r="CV46" s="370">
        <f t="shared" si="132"/>
        <v>1031136.1176051575</v>
      </c>
      <c r="CW46" s="372">
        <f t="shared" si="135"/>
        <v>3009947.2780341576</v>
      </c>
    </row>
    <row r="47" spans="1:106" ht="15.75" customHeight="1">
      <c r="A47" s="79" t="s">
        <v>239</v>
      </c>
      <c r="B47" s="210">
        <v>24</v>
      </c>
      <c r="C47" s="212">
        <v>8231.3227613715408</v>
      </c>
      <c r="D47" s="212">
        <v>5949.972597091406</v>
      </c>
      <c r="E47" s="212">
        <v>2584.1219113346247</v>
      </c>
      <c r="F47" s="212">
        <v>3242.0248490112508</v>
      </c>
      <c r="G47" s="368">
        <f t="shared" si="109"/>
        <v>20007.44211880882</v>
      </c>
      <c r="H47" s="373">
        <v>63250.8040205738</v>
      </c>
      <c r="I47" s="212">
        <v>53880.011118263472</v>
      </c>
      <c r="J47" s="212">
        <v>39870.996433941633</v>
      </c>
      <c r="K47" s="212">
        <v>35787.316202649294</v>
      </c>
      <c r="L47" s="370">
        <f t="shared" si="110"/>
        <v>192789.12777542821</v>
      </c>
      <c r="M47" s="371">
        <f t="shared" si="111"/>
        <v>212796.56989423704</v>
      </c>
      <c r="N47" s="210">
        <v>24</v>
      </c>
      <c r="O47" s="212">
        <v>7436.4191245913007</v>
      </c>
      <c r="P47" s="212">
        <v>4725.2155069498367</v>
      </c>
      <c r="Q47" s="212">
        <v>3933.171713752401</v>
      </c>
      <c r="R47" s="212">
        <v>4361.9319523136537</v>
      </c>
      <c r="S47" s="368">
        <f t="shared" si="112"/>
        <v>20456.738297607193</v>
      </c>
      <c r="T47" s="373">
        <v>63215.99951797531</v>
      </c>
      <c r="U47" s="212">
        <v>65330.799068410379</v>
      </c>
      <c r="V47" s="212">
        <v>52554.273559110108</v>
      </c>
      <c r="W47" s="212">
        <v>50731.684757984993</v>
      </c>
      <c r="X47" s="370">
        <f t="shared" si="113"/>
        <v>231832.7569034808</v>
      </c>
      <c r="Y47" s="371">
        <f t="shared" si="114"/>
        <v>252289.49520108799</v>
      </c>
      <c r="Z47" s="210">
        <v>24</v>
      </c>
      <c r="AA47" s="212">
        <v>935.60835675672911</v>
      </c>
      <c r="AB47" s="212">
        <v>868.65070056293632</v>
      </c>
      <c r="AC47" s="212">
        <v>1605.5822206557248</v>
      </c>
      <c r="AD47" s="212">
        <v>489.15116356721541</v>
      </c>
      <c r="AE47" s="368">
        <f t="shared" si="115"/>
        <v>3898.9924415426053</v>
      </c>
      <c r="AF47" s="373">
        <v>14746.18867137266</v>
      </c>
      <c r="AG47" s="212">
        <v>17687.276377575297</v>
      </c>
      <c r="AH47" s="212">
        <v>15780.740343926607</v>
      </c>
      <c r="AI47" s="212">
        <v>9345.9917811548403</v>
      </c>
      <c r="AJ47" s="370">
        <f t="shared" si="116"/>
        <v>57560.19717402941</v>
      </c>
      <c r="AK47" s="371">
        <f t="shared" si="117"/>
        <v>61459.189615572017</v>
      </c>
      <c r="AL47" s="210">
        <v>24</v>
      </c>
      <c r="AM47" s="212">
        <v>28057.265058620134</v>
      </c>
      <c r="AN47" s="212">
        <v>22136.173400917738</v>
      </c>
      <c r="AO47" s="212">
        <v>17059.59625428099</v>
      </c>
      <c r="AP47" s="212">
        <v>19194.289196704551</v>
      </c>
      <c r="AQ47" s="368">
        <f t="shared" si="118"/>
        <v>86447.32391052341</v>
      </c>
      <c r="AR47" s="373">
        <v>303990.88367499533</v>
      </c>
      <c r="AS47" s="212">
        <v>306083.57926720963</v>
      </c>
      <c r="AT47" s="212">
        <v>258360.86681783551</v>
      </c>
      <c r="AU47" s="212">
        <v>256937.0327017534</v>
      </c>
      <c r="AV47" s="370">
        <f t="shared" si="119"/>
        <v>1125372.3624617937</v>
      </c>
      <c r="AW47" s="371">
        <f t="shared" si="120"/>
        <v>1211819.6863723171</v>
      </c>
      <c r="AX47" s="210">
        <v>24</v>
      </c>
      <c r="AY47" s="212">
        <v>460.30560703260312</v>
      </c>
      <c r="AZ47" s="212">
        <v>324.61220120048341</v>
      </c>
      <c r="BA47" s="212">
        <v>73.140656339390318</v>
      </c>
      <c r="BB47" s="212">
        <v>54.096428951440529</v>
      </c>
      <c r="BC47" s="368">
        <f t="shared" si="121"/>
        <v>912.15489352391739</v>
      </c>
      <c r="BD47" s="373">
        <v>2339.0661307904466</v>
      </c>
      <c r="BE47" s="212">
        <v>2172.8594030083718</v>
      </c>
      <c r="BF47" s="212">
        <v>511.64523170622613</v>
      </c>
      <c r="BG47" s="212">
        <v>432.84581528029986</v>
      </c>
      <c r="BH47" s="370">
        <f t="shared" si="122"/>
        <v>5456.4165807853433</v>
      </c>
      <c r="BI47" s="371">
        <f t="shared" si="123"/>
        <v>6368.5714743092603</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1459.3652088191695</v>
      </c>
      <c r="BX47" s="212">
        <v>319.43272055309262</v>
      </c>
      <c r="BY47" s="212">
        <v>214.12677990801029</v>
      </c>
      <c r="BZ47" s="212">
        <v>221.75520943262779</v>
      </c>
      <c r="CA47" s="368">
        <f t="shared" si="127"/>
        <v>2214.6799187129004</v>
      </c>
      <c r="CB47" s="373">
        <v>7345.436568820397</v>
      </c>
      <c r="CC47" s="212">
        <v>4233.5740569828622</v>
      </c>
      <c r="CD47" s="212">
        <v>7796.2330739633162</v>
      </c>
      <c r="CE47" s="212">
        <v>4654.9148221373434</v>
      </c>
      <c r="CF47" s="370">
        <f t="shared" si="128"/>
        <v>24030.158521903919</v>
      </c>
      <c r="CG47" s="371">
        <f t="shared" si="129"/>
        <v>26244.838440616819</v>
      </c>
      <c r="CH47" s="210">
        <v>24</v>
      </c>
      <c r="CI47" s="370">
        <f t="shared" si="130"/>
        <v>46580.286117191477</v>
      </c>
      <c r="CJ47" s="370">
        <f t="shared" si="130"/>
        <v>34324.057127275497</v>
      </c>
      <c r="CK47" s="370">
        <f t="shared" si="130"/>
        <v>25469.73953627114</v>
      </c>
      <c r="CL47" s="370">
        <f t="shared" si="130"/>
        <v>27563.248799980738</v>
      </c>
      <c r="CM47" s="372">
        <f t="shared" si="133"/>
        <v>133937.33158071886</v>
      </c>
      <c r="CN47" s="370">
        <f t="shared" si="131"/>
        <v>454888.37858452793</v>
      </c>
      <c r="CO47" s="370">
        <f t="shared" si="131"/>
        <v>449388.09929144999</v>
      </c>
      <c r="CP47" s="370">
        <f t="shared" si="131"/>
        <v>374874.75546048337</v>
      </c>
      <c r="CQ47" s="370">
        <f t="shared" si="131"/>
        <v>357889.78608096013</v>
      </c>
      <c r="CR47" s="372">
        <f t="shared" si="134"/>
        <v>1637041.0194174214</v>
      </c>
      <c r="CS47" s="370">
        <f t="shared" si="132"/>
        <v>501468.66470171942</v>
      </c>
      <c r="CT47" s="370">
        <f t="shared" si="132"/>
        <v>483712.1564187255</v>
      </c>
      <c r="CU47" s="370">
        <f t="shared" si="132"/>
        <v>400344.49499675451</v>
      </c>
      <c r="CV47" s="370">
        <f t="shared" si="132"/>
        <v>385453.03488094086</v>
      </c>
      <c r="CW47" s="372">
        <f t="shared" si="135"/>
        <v>1770978.3509981402</v>
      </c>
    </row>
    <row r="48" spans="1:106" ht="15.75" customHeight="1">
      <c r="A48" s="79" t="s">
        <v>240</v>
      </c>
      <c r="B48" s="210">
        <v>25</v>
      </c>
      <c r="C48" s="212">
        <v>8418.7011373635487</v>
      </c>
      <c r="D48" s="212">
        <v>43970.033861062293</v>
      </c>
      <c r="E48" s="212">
        <v>14415.978639220635</v>
      </c>
      <c r="F48" s="212">
        <v>10811.025373238257</v>
      </c>
      <c r="G48" s="368">
        <f t="shared" si="109"/>
        <v>77615.739010884732</v>
      </c>
      <c r="H48" s="373">
        <v>56097.686177764845</v>
      </c>
      <c r="I48" s="212">
        <v>31936.604492608443</v>
      </c>
      <c r="J48" s="212">
        <v>29684.47570771246</v>
      </c>
      <c r="K48" s="212">
        <v>19260.208493982889</v>
      </c>
      <c r="L48" s="370">
        <f t="shared" si="110"/>
        <v>136978.97487206862</v>
      </c>
      <c r="M48" s="371">
        <f t="shared" si="111"/>
        <v>214594.71388295334</v>
      </c>
      <c r="N48" s="210">
        <v>25</v>
      </c>
      <c r="O48" s="212">
        <v>21.518082247127602</v>
      </c>
      <c r="P48" s="212">
        <v>6406.0109814188318</v>
      </c>
      <c r="Q48" s="212">
        <v>18274.461418512299</v>
      </c>
      <c r="R48" s="212">
        <v>4481.5936342192826</v>
      </c>
      <c r="S48" s="368">
        <f t="shared" si="112"/>
        <v>29183.584116397542</v>
      </c>
      <c r="T48" s="373">
        <v>23542.953061286924</v>
      </c>
      <c r="U48" s="212">
        <v>26024.385401271291</v>
      </c>
      <c r="V48" s="212">
        <v>19523.032855611913</v>
      </c>
      <c r="W48" s="212">
        <v>954.34929713043255</v>
      </c>
      <c r="X48" s="370">
        <f t="shared" si="113"/>
        <v>70044.720615300568</v>
      </c>
      <c r="Y48" s="371">
        <f t="shared" si="114"/>
        <v>99228.30473169811</v>
      </c>
      <c r="Z48" s="210">
        <v>25</v>
      </c>
      <c r="AA48" s="212">
        <v>0</v>
      </c>
      <c r="AB48" s="212">
        <v>0</v>
      </c>
      <c r="AC48" s="212">
        <v>0</v>
      </c>
      <c r="AD48" s="212">
        <v>0</v>
      </c>
      <c r="AE48" s="368">
        <f t="shared" si="115"/>
        <v>0</v>
      </c>
      <c r="AF48" s="373">
        <v>0</v>
      </c>
      <c r="AG48" s="212">
        <v>0</v>
      </c>
      <c r="AH48" s="212">
        <v>0</v>
      </c>
      <c r="AI48" s="212">
        <v>0</v>
      </c>
      <c r="AJ48" s="370">
        <f t="shared" si="116"/>
        <v>0</v>
      </c>
      <c r="AK48" s="371">
        <f t="shared" si="117"/>
        <v>0</v>
      </c>
      <c r="AL48" s="210">
        <v>25</v>
      </c>
      <c r="AM48" s="212">
        <v>77067.760320484609</v>
      </c>
      <c r="AN48" s="212">
        <v>98656.349622054462</v>
      </c>
      <c r="AO48" s="212">
        <v>41388.198502684179</v>
      </c>
      <c r="AP48" s="212">
        <v>82540.684173908274</v>
      </c>
      <c r="AQ48" s="368">
        <f t="shared" si="118"/>
        <v>299652.99261913152</v>
      </c>
      <c r="AR48" s="373">
        <v>336498.29101236723</v>
      </c>
      <c r="AS48" s="212">
        <v>249240.8387928693</v>
      </c>
      <c r="AT48" s="212">
        <v>303577.04573496309</v>
      </c>
      <c r="AU48" s="212">
        <v>246109.3252972347</v>
      </c>
      <c r="AV48" s="370">
        <f t="shared" si="119"/>
        <v>1135425.5008374345</v>
      </c>
      <c r="AW48" s="371">
        <f t="shared" si="120"/>
        <v>1435078.493456566</v>
      </c>
      <c r="AX48" s="210">
        <v>25</v>
      </c>
      <c r="AY48" s="212">
        <v>0</v>
      </c>
      <c r="AZ48" s="212">
        <v>0</v>
      </c>
      <c r="BA48" s="212">
        <v>0</v>
      </c>
      <c r="BB48" s="212">
        <v>0</v>
      </c>
      <c r="BC48" s="368">
        <f t="shared" si="121"/>
        <v>0</v>
      </c>
      <c r="BD48" s="373">
        <v>0</v>
      </c>
      <c r="BE48" s="212">
        <v>0</v>
      </c>
      <c r="BF48" s="212">
        <v>0</v>
      </c>
      <c r="BG48" s="212">
        <v>0</v>
      </c>
      <c r="BH48" s="370">
        <f t="shared" si="122"/>
        <v>0</v>
      </c>
      <c r="BI48" s="371">
        <f t="shared" si="123"/>
        <v>0</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724470.23684475129</v>
      </c>
      <c r="BX48" s="212">
        <v>715148.85094311205</v>
      </c>
      <c r="BY48" s="212">
        <v>687578.74891351501</v>
      </c>
      <c r="BZ48" s="212">
        <v>808273.41202680185</v>
      </c>
      <c r="CA48" s="368">
        <f t="shared" si="127"/>
        <v>2935471.2487281803</v>
      </c>
      <c r="CB48" s="373">
        <v>91724.090000058408</v>
      </c>
      <c r="CC48" s="212">
        <v>88532.731880986074</v>
      </c>
      <c r="CD48" s="212">
        <v>199292.54077798515</v>
      </c>
      <c r="CE48" s="212">
        <v>118556.6401262521</v>
      </c>
      <c r="CF48" s="370">
        <f t="shared" si="128"/>
        <v>498106.00278528174</v>
      </c>
      <c r="CG48" s="371">
        <f t="shared" si="129"/>
        <v>3433577.251513462</v>
      </c>
      <c r="CH48" s="210">
        <v>25</v>
      </c>
      <c r="CI48" s="370">
        <f t="shared" si="130"/>
        <v>809978.2163848466</v>
      </c>
      <c r="CJ48" s="370">
        <f t="shared" si="130"/>
        <v>864181.24540764769</v>
      </c>
      <c r="CK48" s="370">
        <f t="shared" si="130"/>
        <v>761657.38747393212</v>
      </c>
      <c r="CL48" s="370">
        <f t="shared" si="130"/>
        <v>906106.71520816768</v>
      </c>
      <c r="CM48" s="372">
        <f t="shared" si="133"/>
        <v>3341923.5644745938</v>
      </c>
      <c r="CN48" s="370">
        <f t="shared" si="131"/>
        <v>507863.02025147743</v>
      </c>
      <c r="CO48" s="370">
        <f t="shared" si="131"/>
        <v>395734.56056773511</v>
      </c>
      <c r="CP48" s="370">
        <f t="shared" si="131"/>
        <v>552077.09507627261</v>
      </c>
      <c r="CQ48" s="370">
        <f t="shared" si="131"/>
        <v>384880.52321460011</v>
      </c>
      <c r="CR48" s="372">
        <f t="shared" si="134"/>
        <v>1840555.1991100851</v>
      </c>
      <c r="CS48" s="370">
        <f t="shared" si="132"/>
        <v>1317841.2366363241</v>
      </c>
      <c r="CT48" s="370">
        <f t="shared" si="132"/>
        <v>1259915.8059753827</v>
      </c>
      <c r="CU48" s="370">
        <f t="shared" si="132"/>
        <v>1313734.4825502047</v>
      </c>
      <c r="CV48" s="370">
        <f t="shared" si="132"/>
        <v>1290987.2384227677</v>
      </c>
      <c r="CW48" s="372">
        <f t="shared" si="135"/>
        <v>5182478.763584679</v>
      </c>
    </row>
    <row r="49" spans="1:101" ht="15.75" customHeight="1">
      <c r="A49" s="79" t="s">
        <v>241</v>
      </c>
      <c r="B49" s="210">
        <v>26</v>
      </c>
      <c r="C49" s="212">
        <v>108321.71531182512</v>
      </c>
      <c r="D49" s="212">
        <v>65271.220714583011</v>
      </c>
      <c r="E49" s="212">
        <v>30060.637606887234</v>
      </c>
      <c r="F49" s="212">
        <v>15242.9412276573</v>
      </c>
      <c r="G49" s="368">
        <f t="shared" si="109"/>
        <v>218896.51486095268</v>
      </c>
      <c r="H49" s="373">
        <v>250.31233881074181</v>
      </c>
      <c r="I49" s="212">
        <v>282.79953441335999</v>
      </c>
      <c r="J49" s="212">
        <v>120.22313570056437</v>
      </c>
      <c r="K49" s="212">
        <v>213.76305502140715</v>
      </c>
      <c r="L49" s="370">
        <f t="shared" si="110"/>
        <v>867.09806394607335</v>
      </c>
      <c r="M49" s="371">
        <f t="shared" si="111"/>
        <v>219763.61292489874</v>
      </c>
      <c r="N49" s="210">
        <v>26</v>
      </c>
      <c r="O49" s="212">
        <v>4010.608494532602</v>
      </c>
      <c r="P49" s="212">
        <v>863.82179040717369</v>
      </c>
      <c r="Q49" s="212">
        <v>522.81867919793171</v>
      </c>
      <c r="R49" s="212">
        <v>121.57477536026184</v>
      </c>
      <c r="S49" s="368">
        <f t="shared" si="112"/>
        <v>5518.8237394979687</v>
      </c>
      <c r="T49" s="373">
        <v>212.21221971604311</v>
      </c>
      <c r="U49" s="212">
        <v>212.10353346465863</v>
      </c>
      <c r="V49" s="212">
        <v>0</v>
      </c>
      <c r="W49" s="212">
        <v>0</v>
      </c>
      <c r="X49" s="370">
        <f t="shared" si="113"/>
        <v>424.31575318070173</v>
      </c>
      <c r="Y49" s="371">
        <f t="shared" si="114"/>
        <v>5943.1394926786706</v>
      </c>
      <c r="Z49" s="210">
        <v>26</v>
      </c>
      <c r="AA49" s="212">
        <v>0</v>
      </c>
      <c r="AB49" s="212">
        <v>0</v>
      </c>
      <c r="AC49" s="212">
        <v>0</v>
      </c>
      <c r="AD49" s="212">
        <v>0</v>
      </c>
      <c r="AE49" s="368">
        <f t="shared" si="115"/>
        <v>0</v>
      </c>
      <c r="AF49" s="373">
        <v>0</v>
      </c>
      <c r="AG49" s="212">
        <v>0</v>
      </c>
      <c r="AH49" s="212">
        <v>0</v>
      </c>
      <c r="AI49" s="212">
        <v>0</v>
      </c>
      <c r="AJ49" s="370">
        <f t="shared" si="116"/>
        <v>0</v>
      </c>
      <c r="AK49" s="371">
        <f t="shared" si="117"/>
        <v>0</v>
      </c>
      <c r="AL49" s="210">
        <v>26</v>
      </c>
      <c r="AM49" s="212">
        <v>1395621.6603061724</v>
      </c>
      <c r="AN49" s="212">
        <v>1387789.6650255995</v>
      </c>
      <c r="AO49" s="212">
        <v>1471617.1175605506</v>
      </c>
      <c r="AP49" s="212">
        <v>1467209.77911258</v>
      </c>
      <c r="AQ49" s="368">
        <f t="shared" si="118"/>
        <v>5722238.2220049025</v>
      </c>
      <c r="AR49" s="373">
        <v>4341.6711465632361</v>
      </c>
      <c r="AS49" s="212">
        <v>6984.8249682752521</v>
      </c>
      <c r="AT49" s="212">
        <v>3842.1288644100637</v>
      </c>
      <c r="AU49" s="212">
        <v>3762.2075949320065</v>
      </c>
      <c r="AV49" s="370">
        <f t="shared" si="119"/>
        <v>18930.83257418056</v>
      </c>
      <c r="AW49" s="371">
        <f t="shared" si="120"/>
        <v>5741169.0545790829</v>
      </c>
      <c r="AX49" s="210">
        <v>26</v>
      </c>
      <c r="AY49" s="212">
        <v>224805.3527447872</v>
      </c>
      <c r="AZ49" s="212">
        <v>191564.51233223273</v>
      </c>
      <c r="BA49" s="212">
        <v>184506.45901774993</v>
      </c>
      <c r="BB49" s="212">
        <v>199096.25377598219</v>
      </c>
      <c r="BC49" s="368">
        <f t="shared" si="121"/>
        <v>799972.57787075196</v>
      </c>
      <c r="BD49" s="373">
        <v>389.52475814886822</v>
      </c>
      <c r="BE49" s="212">
        <v>246.99353805178166</v>
      </c>
      <c r="BF49" s="212">
        <v>0</v>
      </c>
      <c r="BG49" s="212">
        <v>368.71078308345619</v>
      </c>
      <c r="BH49" s="370">
        <f t="shared" si="122"/>
        <v>1005.2290792841061</v>
      </c>
      <c r="BI49" s="371">
        <f t="shared" si="123"/>
        <v>800977.80695003609</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72.840732509295407</v>
      </c>
      <c r="BX49" s="212">
        <v>580.25301418360471</v>
      </c>
      <c r="BY49" s="212">
        <v>213.85720960749899</v>
      </c>
      <c r="BZ49" s="212">
        <v>213.75237397459813</v>
      </c>
      <c r="CA49" s="368">
        <f t="shared" si="127"/>
        <v>1080.7033302749974</v>
      </c>
      <c r="CB49" s="373">
        <v>0</v>
      </c>
      <c r="CC49" s="212">
        <v>0</v>
      </c>
      <c r="CD49" s="212">
        <v>0</v>
      </c>
      <c r="CE49" s="212">
        <v>0</v>
      </c>
      <c r="CF49" s="370">
        <f t="shared" si="128"/>
        <v>0</v>
      </c>
      <c r="CG49" s="371">
        <f t="shared" si="129"/>
        <v>1080.7033302749974</v>
      </c>
      <c r="CH49" s="210">
        <v>26</v>
      </c>
      <c r="CI49" s="370">
        <f t="shared" si="130"/>
        <v>1732832.1775898268</v>
      </c>
      <c r="CJ49" s="370">
        <f t="shared" si="130"/>
        <v>1646069.472877006</v>
      </c>
      <c r="CK49" s="370">
        <f t="shared" si="130"/>
        <v>1686920.890073993</v>
      </c>
      <c r="CL49" s="370">
        <f t="shared" si="130"/>
        <v>1681884.3012655543</v>
      </c>
      <c r="CM49" s="372">
        <f t="shared" si="133"/>
        <v>6747706.8418063801</v>
      </c>
      <c r="CN49" s="370">
        <f t="shared" si="131"/>
        <v>5193.7204632388894</v>
      </c>
      <c r="CO49" s="370">
        <f t="shared" si="131"/>
        <v>7726.7215742050521</v>
      </c>
      <c r="CP49" s="370">
        <f t="shared" si="131"/>
        <v>3962.3520001106281</v>
      </c>
      <c r="CQ49" s="370">
        <f t="shared" si="131"/>
        <v>4344.6814330368697</v>
      </c>
      <c r="CR49" s="372">
        <f t="shared" si="134"/>
        <v>21227.475470591438</v>
      </c>
      <c r="CS49" s="370">
        <f t="shared" si="132"/>
        <v>1738025.8980530656</v>
      </c>
      <c r="CT49" s="370">
        <f t="shared" si="132"/>
        <v>1653796.194451211</v>
      </c>
      <c r="CU49" s="370">
        <f t="shared" si="132"/>
        <v>1690883.2420741036</v>
      </c>
      <c r="CV49" s="370">
        <f t="shared" si="132"/>
        <v>1686228.9826985912</v>
      </c>
      <c r="CW49" s="372">
        <f t="shared" si="135"/>
        <v>6768934.3172769714</v>
      </c>
    </row>
    <row r="50" spans="1:101" ht="15.75" customHeight="1">
      <c r="A50" s="79" t="s">
        <v>242</v>
      </c>
      <c r="B50" s="210">
        <v>27</v>
      </c>
      <c r="C50" s="212">
        <v>65945.637589904436</v>
      </c>
      <c r="D50" s="212">
        <v>18659.851393005367</v>
      </c>
      <c r="E50" s="212">
        <v>12896.284675672061</v>
      </c>
      <c r="F50" s="212">
        <v>5368.5920608501183</v>
      </c>
      <c r="G50" s="368">
        <f t="shared" si="109"/>
        <v>102870.36571943198</v>
      </c>
      <c r="H50" s="373">
        <v>104571.19577701572</v>
      </c>
      <c r="I50" s="212">
        <v>80786.774086590114</v>
      </c>
      <c r="J50" s="212">
        <v>97522.721230096708</v>
      </c>
      <c r="K50" s="212">
        <v>90974.872171120602</v>
      </c>
      <c r="L50" s="370">
        <f t="shared" si="110"/>
        <v>373855.56326482317</v>
      </c>
      <c r="M50" s="371">
        <f t="shared" si="111"/>
        <v>476725.92898425518</v>
      </c>
      <c r="N50" s="210">
        <v>27</v>
      </c>
      <c r="O50" s="212">
        <v>15871.842114227018</v>
      </c>
      <c r="P50" s="212">
        <v>13816.268493764244</v>
      </c>
      <c r="Q50" s="212">
        <v>10890.326291161917</v>
      </c>
      <c r="R50" s="212">
        <v>4117.342737011325</v>
      </c>
      <c r="S50" s="368">
        <f t="shared" si="112"/>
        <v>44695.779636164509</v>
      </c>
      <c r="T50" s="373">
        <v>70042.796848656159</v>
      </c>
      <c r="U50" s="212">
        <v>74128.393574380985</v>
      </c>
      <c r="V50" s="212">
        <v>60752.201977802644</v>
      </c>
      <c r="W50" s="212">
        <v>66575.983940393024</v>
      </c>
      <c r="X50" s="370">
        <f t="shared" si="113"/>
        <v>271499.3763412328</v>
      </c>
      <c r="Y50" s="371">
        <f t="shared" si="114"/>
        <v>316195.15597739728</v>
      </c>
      <c r="Z50" s="210">
        <v>27</v>
      </c>
      <c r="AA50" s="212">
        <v>1115.9282463666575</v>
      </c>
      <c r="AB50" s="212">
        <v>451.80218727762423</v>
      </c>
      <c r="AC50" s="212">
        <v>110.53119996249613</v>
      </c>
      <c r="AD50" s="212">
        <v>0</v>
      </c>
      <c r="AE50" s="368">
        <f t="shared" si="115"/>
        <v>1678.2616336067779</v>
      </c>
      <c r="AF50" s="373">
        <v>2562.9441313234465</v>
      </c>
      <c r="AG50" s="212">
        <v>1574.5781188199098</v>
      </c>
      <c r="AH50" s="212">
        <v>855.72683726744867</v>
      </c>
      <c r="AI50" s="212">
        <v>1283.1042353558009</v>
      </c>
      <c r="AJ50" s="370">
        <f t="shared" si="116"/>
        <v>6276.3533227666067</v>
      </c>
      <c r="AK50" s="371">
        <f t="shared" si="117"/>
        <v>7954.6149563733843</v>
      </c>
      <c r="AL50" s="210">
        <v>27</v>
      </c>
      <c r="AM50" s="212">
        <v>256633.92127334344</v>
      </c>
      <c r="AN50" s="212">
        <v>234887.13438686528</v>
      </c>
      <c r="AO50" s="212">
        <v>195244.58381383697</v>
      </c>
      <c r="AP50" s="212">
        <v>146118.56451571308</v>
      </c>
      <c r="AQ50" s="368">
        <f t="shared" si="118"/>
        <v>832884.20398975885</v>
      </c>
      <c r="AR50" s="373">
        <v>1392364.7138044685</v>
      </c>
      <c r="AS50" s="212">
        <v>1384802.5027119133</v>
      </c>
      <c r="AT50" s="212">
        <v>1465526.1052979438</v>
      </c>
      <c r="AU50" s="212">
        <v>1494253.2595120119</v>
      </c>
      <c r="AV50" s="370">
        <f t="shared" si="119"/>
        <v>5736946.5813263375</v>
      </c>
      <c r="AW50" s="371">
        <f t="shared" si="120"/>
        <v>6569830.7853160966</v>
      </c>
      <c r="AX50" s="210">
        <v>27</v>
      </c>
      <c r="AY50" s="212">
        <v>55733.520774760385</v>
      </c>
      <c r="AZ50" s="212">
        <v>108603.67879565031</v>
      </c>
      <c r="BA50" s="212">
        <v>120802.20124944471</v>
      </c>
      <c r="BB50" s="212">
        <v>160026.43097668648</v>
      </c>
      <c r="BC50" s="368">
        <f t="shared" si="121"/>
        <v>445165.83179654187</v>
      </c>
      <c r="BD50" s="373">
        <v>36807.291855599608</v>
      </c>
      <c r="BE50" s="212">
        <v>52042.109705955532</v>
      </c>
      <c r="BF50" s="212">
        <v>33927.311465527448</v>
      </c>
      <c r="BG50" s="212">
        <v>52024.834689271127</v>
      </c>
      <c r="BH50" s="370">
        <f t="shared" si="122"/>
        <v>174801.54771635373</v>
      </c>
      <c r="BI50" s="371">
        <f t="shared" si="123"/>
        <v>619967.3795128956</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868.99923176828293</v>
      </c>
      <c r="BX50" s="212">
        <v>865.09787630546657</v>
      </c>
      <c r="BY50" s="212">
        <v>151.99958651361482</v>
      </c>
      <c r="BZ50" s="212">
        <v>125.8436484607728</v>
      </c>
      <c r="CA50" s="368">
        <f t="shared" si="127"/>
        <v>2011.940343048137</v>
      </c>
      <c r="CB50" s="373">
        <v>9409.9468448392272</v>
      </c>
      <c r="CC50" s="212">
        <v>3113.5102400028231</v>
      </c>
      <c r="CD50" s="212">
        <v>0</v>
      </c>
      <c r="CE50" s="212">
        <v>190.15478657016612</v>
      </c>
      <c r="CF50" s="370">
        <f t="shared" si="128"/>
        <v>12713.611871412217</v>
      </c>
      <c r="CG50" s="371">
        <f t="shared" si="129"/>
        <v>14725.552214460353</v>
      </c>
      <c r="CH50" s="210">
        <v>27</v>
      </c>
      <c r="CI50" s="370">
        <f t="shared" si="130"/>
        <v>396169.84923037025</v>
      </c>
      <c r="CJ50" s="370">
        <f t="shared" si="130"/>
        <v>377283.83313286828</v>
      </c>
      <c r="CK50" s="370">
        <f t="shared" si="130"/>
        <v>340095.92681659176</v>
      </c>
      <c r="CL50" s="370">
        <f t="shared" si="130"/>
        <v>315756.77393872174</v>
      </c>
      <c r="CM50" s="372">
        <f t="shared" si="133"/>
        <v>1429306.3831185519</v>
      </c>
      <c r="CN50" s="370">
        <f t="shared" si="131"/>
        <v>1615758.8892619025</v>
      </c>
      <c r="CO50" s="370">
        <f t="shared" si="131"/>
        <v>1596447.8684376627</v>
      </c>
      <c r="CP50" s="370">
        <f t="shared" si="131"/>
        <v>1658584.0668086379</v>
      </c>
      <c r="CQ50" s="370">
        <f t="shared" si="131"/>
        <v>1705302.2093347227</v>
      </c>
      <c r="CR50" s="372">
        <f t="shared" si="134"/>
        <v>6576093.0338429259</v>
      </c>
      <c r="CS50" s="370">
        <f t="shared" si="132"/>
        <v>2011928.7384922728</v>
      </c>
      <c r="CT50" s="370">
        <f t="shared" si="132"/>
        <v>1973731.7015705309</v>
      </c>
      <c r="CU50" s="370">
        <f t="shared" si="132"/>
        <v>1998679.9936252297</v>
      </c>
      <c r="CV50" s="370">
        <f t="shared" si="132"/>
        <v>2021058.9832734445</v>
      </c>
      <c r="CW50" s="372">
        <f t="shared" si="135"/>
        <v>8005399.4169614781</v>
      </c>
    </row>
    <row r="51" spans="1:101" ht="15.75" customHeight="1">
      <c r="A51" s="79" t="s">
        <v>243</v>
      </c>
      <c r="B51" s="210">
        <v>28</v>
      </c>
      <c r="C51" s="212">
        <v>25483.33680521373</v>
      </c>
      <c r="D51" s="212">
        <v>8190.0438365755681</v>
      </c>
      <c r="E51" s="212">
        <v>18536.309426770495</v>
      </c>
      <c r="F51" s="212">
        <v>18753.452745163726</v>
      </c>
      <c r="G51" s="368">
        <f t="shared" si="109"/>
        <v>70963.14281372352</v>
      </c>
      <c r="H51" s="373">
        <v>119.71116688249013</v>
      </c>
      <c r="I51" s="212">
        <v>120.11210583208313</v>
      </c>
      <c r="J51" s="212">
        <v>421.9358772833782</v>
      </c>
      <c r="K51" s="212">
        <v>0</v>
      </c>
      <c r="L51" s="370">
        <f t="shared" si="110"/>
        <v>661.75914999795145</v>
      </c>
      <c r="M51" s="371">
        <f t="shared" si="111"/>
        <v>71624.901963721466</v>
      </c>
      <c r="N51" s="210">
        <v>28</v>
      </c>
      <c r="O51" s="212">
        <v>4941.6642711786808</v>
      </c>
      <c r="P51" s="212">
        <v>14722.66308830872</v>
      </c>
      <c r="Q51" s="212">
        <v>18498.570936530698</v>
      </c>
      <c r="R51" s="212">
        <v>11808.346125464148</v>
      </c>
      <c r="S51" s="368">
        <f t="shared" si="112"/>
        <v>49971.244421482246</v>
      </c>
      <c r="T51" s="373">
        <v>239.85096349584933</v>
      </c>
      <c r="U51" s="212">
        <v>59.936005311917974</v>
      </c>
      <c r="V51" s="212">
        <v>0</v>
      </c>
      <c r="W51" s="212">
        <v>0</v>
      </c>
      <c r="X51" s="370">
        <f t="shared" si="113"/>
        <v>299.78696880776732</v>
      </c>
      <c r="Y51" s="371">
        <f t="shared" si="114"/>
        <v>50271.031390290016</v>
      </c>
      <c r="Z51" s="210">
        <v>28</v>
      </c>
      <c r="AA51" s="212">
        <v>0</v>
      </c>
      <c r="AB51" s="212">
        <v>2308.7562063583464</v>
      </c>
      <c r="AC51" s="212">
        <v>3000.6481706831373</v>
      </c>
      <c r="AD51" s="212">
        <v>3522.6557589116528</v>
      </c>
      <c r="AE51" s="368">
        <f t="shared" si="115"/>
        <v>8832.0601359531356</v>
      </c>
      <c r="AF51" s="373">
        <v>0</v>
      </c>
      <c r="AG51" s="212">
        <v>0</v>
      </c>
      <c r="AH51" s="212">
        <v>0</v>
      </c>
      <c r="AI51" s="212">
        <v>0</v>
      </c>
      <c r="AJ51" s="370">
        <f t="shared" si="116"/>
        <v>0</v>
      </c>
      <c r="AK51" s="371">
        <f t="shared" si="117"/>
        <v>8832.0601359531356</v>
      </c>
      <c r="AL51" s="210">
        <v>28</v>
      </c>
      <c r="AM51" s="212">
        <v>595491.28956876742</v>
      </c>
      <c r="AN51" s="212">
        <v>620652.69416793878</v>
      </c>
      <c r="AO51" s="212">
        <v>615417.33207375626</v>
      </c>
      <c r="AP51" s="212">
        <v>670578.79689898028</v>
      </c>
      <c r="AQ51" s="368">
        <f t="shared" si="118"/>
        <v>2502140.1127094426</v>
      </c>
      <c r="AR51" s="373">
        <v>2936.2839123116346</v>
      </c>
      <c r="AS51" s="212">
        <v>1440.5510496133604</v>
      </c>
      <c r="AT51" s="212">
        <v>1507.1456825150476</v>
      </c>
      <c r="AU51" s="212">
        <v>664.0478761961964</v>
      </c>
      <c r="AV51" s="370">
        <f t="shared" si="119"/>
        <v>6548.0285206362387</v>
      </c>
      <c r="AW51" s="371">
        <f t="shared" si="120"/>
        <v>2508688.1412300789</v>
      </c>
      <c r="AX51" s="210">
        <v>28</v>
      </c>
      <c r="AY51" s="212">
        <v>18644.521105100968</v>
      </c>
      <c r="AZ51" s="212">
        <v>16902.600046221603</v>
      </c>
      <c r="BA51" s="212">
        <v>17162.155776925822</v>
      </c>
      <c r="BB51" s="212">
        <v>17277.941960010328</v>
      </c>
      <c r="BC51" s="368">
        <f t="shared" si="121"/>
        <v>69987.218888258722</v>
      </c>
      <c r="BD51" s="373">
        <v>119.82230120586911</v>
      </c>
      <c r="BE51" s="212">
        <v>120.24142739942411</v>
      </c>
      <c r="BF51" s="212">
        <v>422.16064162267105</v>
      </c>
      <c r="BG51" s="212">
        <v>120.80990252234189</v>
      </c>
      <c r="BH51" s="370">
        <f t="shared" si="122"/>
        <v>783.03427275030617</v>
      </c>
      <c r="BI51" s="371">
        <f t="shared" si="123"/>
        <v>70770.253161009023</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1173.3256869386541</v>
      </c>
      <c r="BX51" s="212">
        <v>0</v>
      </c>
      <c r="BY51" s="212">
        <v>0</v>
      </c>
      <c r="BZ51" s="212">
        <v>0</v>
      </c>
      <c r="CA51" s="368">
        <f t="shared" si="127"/>
        <v>1173.3256869386541</v>
      </c>
      <c r="CB51" s="373">
        <v>0</v>
      </c>
      <c r="CC51" s="212">
        <v>0</v>
      </c>
      <c r="CD51" s="212">
        <v>0</v>
      </c>
      <c r="CE51" s="212">
        <v>0</v>
      </c>
      <c r="CF51" s="370">
        <f t="shared" si="128"/>
        <v>0</v>
      </c>
      <c r="CG51" s="371">
        <f t="shared" si="129"/>
        <v>1173.3256869386541</v>
      </c>
      <c r="CH51" s="210">
        <v>28</v>
      </c>
      <c r="CI51" s="370">
        <f t="shared" si="130"/>
        <v>645734.13743719948</v>
      </c>
      <c r="CJ51" s="370">
        <f t="shared" si="130"/>
        <v>662776.75734540308</v>
      </c>
      <c r="CK51" s="370">
        <f t="shared" si="130"/>
        <v>672615.01638466644</v>
      </c>
      <c r="CL51" s="370">
        <f t="shared" si="130"/>
        <v>721941.19348853012</v>
      </c>
      <c r="CM51" s="372">
        <f t="shared" si="133"/>
        <v>2703067.1046557995</v>
      </c>
      <c r="CN51" s="370">
        <f t="shared" si="131"/>
        <v>3415.6683438958435</v>
      </c>
      <c r="CO51" s="370">
        <f t="shared" si="131"/>
        <v>1740.8405881567855</v>
      </c>
      <c r="CP51" s="370">
        <f t="shared" si="131"/>
        <v>2351.242201421097</v>
      </c>
      <c r="CQ51" s="370">
        <f t="shared" si="131"/>
        <v>784.85777871853827</v>
      </c>
      <c r="CR51" s="372">
        <f t="shared" si="134"/>
        <v>8292.6089121922651</v>
      </c>
      <c r="CS51" s="370">
        <f t="shared" si="132"/>
        <v>649149.80578109529</v>
      </c>
      <c r="CT51" s="370">
        <f t="shared" si="132"/>
        <v>664517.59793355991</v>
      </c>
      <c r="CU51" s="370">
        <f t="shared" si="132"/>
        <v>674966.2585860875</v>
      </c>
      <c r="CV51" s="370">
        <f t="shared" si="132"/>
        <v>722726.05126724869</v>
      </c>
      <c r="CW51" s="372">
        <f t="shared" si="135"/>
        <v>2711359.7135679913</v>
      </c>
    </row>
    <row r="52" spans="1:101" ht="15.75" customHeight="1">
      <c r="A52" s="79" t="s">
        <v>244</v>
      </c>
      <c r="B52" s="210">
        <v>29</v>
      </c>
      <c r="C52" s="212">
        <v>743.82716715239451</v>
      </c>
      <c r="D52" s="212">
        <v>9074.6293155384519</v>
      </c>
      <c r="E52" s="212">
        <v>12348.269937067498</v>
      </c>
      <c r="F52" s="212">
        <v>8737.7572177742422</v>
      </c>
      <c r="G52" s="368">
        <f t="shared" si="109"/>
        <v>30904.483637532583</v>
      </c>
      <c r="H52" s="373">
        <v>0</v>
      </c>
      <c r="I52" s="212">
        <v>0</v>
      </c>
      <c r="J52" s="212">
        <v>0</v>
      </c>
      <c r="K52" s="212">
        <v>0</v>
      </c>
      <c r="L52" s="370">
        <f t="shared" si="110"/>
        <v>0</v>
      </c>
      <c r="M52" s="371">
        <f t="shared" si="111"/>
        <v>30904.483637532583</v>
      </c>
      <c r="N52" s="210">
        <v>29</v>
      </c>
      <c r="O52" s="212">
        <v>0</v>
      </c>
      <c r="P52" s="212">
        <v>213.06780935177949</v>
      </c>
      <c r="Q52" s="212">
        <v>0</v>
      </c>
      <c r="R52" s="212">
        <v>0</v>
      </c>
      <c r="S52" s="368">
        <f t="shared" si="112"/>
        <v>213.06780935177949</v>
      </c>
      <c r="T52" s="373">
        <v>0</v>
      </c>
      <c r="U52" s="212">
        <v>0</v>
      </c>
      <c r="V52" s="212">
        <v>0</v>
      </c>
      <c r="W52" s="212">
        <v>0</v>
      </c>
      <c r="X52" s="370">
        <f t="shared" si="113"/>
        <v>0</v>
      </c>
      <c r="Y52" s="371">
        <f t="shared" si="114"/>
        <v>213.06780935177949</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177802.31331192449</v>
      </c>
      <c r="AN52" s="212">
        <v>162975.980882011</v>
      </c>
      <c r="AO52" s="212">
        <v>147059.46510718809</v>
      </c>
      <c r="AP52" s="212">
        <v>142420.8875808444</v>
      </c>
      <c r="AQ52" s="368">
        <f t="shared" si="118"/>
        <v>630258.64688196802</v>
      </c>
      <c r="AR52" s="373">
        <v>0</v>
      </c>
      <c r="AS52" s="212">
        <v>0</v>
      </c>
      <c r="AT52" s="212">
        <v>0</v>
      </c>
      <c r="AU52" s="212">
        <v>0</v>
      </c>
      <c r="AV52" s="370">
        <f t="shared" si="119"/>
        <v>0</v>
      </c>
      <c r="AW52" s="371">
        <f t="shared" si="120"/>
        <v>630258.64688196802</v>
      </c>
      <c r="AX52" s="210">
        <v>29</v>
      </c>
      <c r="AY52" s="212">
        <v>6985.6981830076993</v>
      </c>
      <c r="AZ52" s="212">
        <v>5334.1784854310918</v>
      </c>
      <c r="BA52" s="212">
        <v>6879.5994007120198</v>
      </c>
      <c r="BB52" s="212">
        <v>5874.9047908314387</v>
      </c>
      <c r="BC52" s="368">
        <f t="shared" si="121"/>
        <v>25074.380859982251</v>
      </c>
      <c r="BD52" s="373">
        <v>0</v>
      </c>
      <c r="BE52" s="212">
        <v>0</v>
      </c>
      <c r="BF52" s="212">
        <v>0</v>
      </c>
      <c r="BG52" s="212">
        <v>0</v>
      </c>
      <c r="BH52" s="370">
        <f t="shared" si="122"/>
        <v>0</v>
      </c>
      <c r="BI52" s="371">
        <f t="shared" si="123"/>
        <v>25074.380859982251</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185531.8386620846</v>
      </c>
      <c r="CJ52" s="370">
        <f t="shared" si="130"/>
        <v>177597.85649233233</v>
      </c>
      <c r="CK52" s="370">
        <f t="shared" si="130"/>
        <v>166287.33444496762</v>
      </c>
      <c r="CL52" s="370">
        <f t="shared" si="130"/>
        <v>157033.54958945009</v>
      </c>
      <c r="CM52" s="372">
        <f t="shared" si="133"/>
        <v>686450.57918883476</v>
      </c>
      <c r="CN52" s="370">
        <f t="shared" si="131"/>
        <v>0</v>
      </c>
      <c r="CO52" s="370">
        <f t="shared" si="131"/>
        <v>0</v>
      </c>
      <c r="CP52" s="370">
        <f t="shared" si="131"/>
        <v>0</v>
      </c>
      <c r="CQ52" s="370">
        <f t="shared" si="131"/>
        <v>0</v>
      </c>
      <c r="CR52" s="372">
        <f t="shared" si="134"/>
        <v>0</v>
      </c>
      <c r="CS52" s="370">
        <f t="shared" si="132"/>
        <v>185531.8386620846</v>
      </c>
      <c r="CT52" s="370">
        <f t="shared" si="132"/>
        <v>177597.85649233233</v>
      </c>
      <c r="CU52" s="370">
        <f t="shared" si="132"/>
        <v>166287.33444496762</v>
      </c>
      <c r="CV52" s="370">
        <f t="shared" si="132"/>
        <v>157033.54958945009</v>
      </c>
      <c r="CW52" s="372">
        <f t="shared" si="135"/>
        <v>686450.57918883476</v>
      </c>
    </row>
    <row r="53" spans="1:101" ht="15.75" customHeight="1">
      <c r="A53" s="79" t="s">
        <v>245</v>
      </c>
      <c r="B53" s="210">
        <v>30</v>
      </c>
      <c r="C53" s="212">
        <v>16116.035032293375</v>
      </c>
      <c r="D53" s="212">
        <v>10052.057703199986</v>
      </c>
      <c r="E53" s="212">
        <v>11912.136887572698</v>
      </c>
      <c r="F53" s="212">
        <v>8117.2817016873987</v>
      </c>
      <c r="G53" s="368">
        <f t="shared" si="109"/>
        <v>46197.511324753454</v>
      </c>
      <c r="H53" s="373">
        <v>0</v>
      </c>
      <c r="I53" s="212">
        <v>0</v>
      </c>
      <c r="J53" s="212">
        <v>0</v>
      </c>
      <c r="K53" s="212">
        <v>0</v>
      </c>
      <c r="L53" s="370">
        <f t="shared" si="110"/>
        <v>0</v>
      </c>
      <c r="M53" s="371">
        <f t="shared" si="111"/>
        <v>46197.511324753454</v>
      </c>
      <c r="N53" s="210">
        <v>30</v>
      </c>
      <c r="O53" s="212">
        <v>19012.055386844117</v>
      </c>
      <c r="P53" s="212">
        <v>23343.849358198389</v>
      </c>
      <c r="Q53" s="212">
        <v>23436.136589443737</v>
      </c>
      <c r="R53" s="212">
        <v>18423.590259624583</v>
      </c>
      <c r="S53" s="368">
        <f t="shared" si="112"/>
        <v>84215.631594110833</v>
      </c>
      <c r="T53" s="373">
        <v>0</v>
      </c>
      <c r="U53" s="212">
        <v>0</v>
      </c>
      <c r="V53" s="212">
        <v>0</v>
      </c>
      <c r="W53" s="212">
        <v>0</v>
      </c>
      <c r="X53" s="370">
        <f t="shared" si="113"/>
        <v>0</v>
      </c>
      <c r="Y53" s="371">
        <f t="shared" si="114"/>
        <v>84215.631594110833</v>
      </c>
      <c r="Z53" s="210">
        <v>30</v>
      </c>
      <c r="AA53" s="212">
        <v>8076.1337754865763</v>
      </c>
      <c r="AB53" s="212">
        <v>9954.9086293237287</v>
      </c>
      <c r="AC53" s="212">
        <v>9923.2475582894222</v>
      </c>
      <c r="AD53" s="212">
        <v>10932.870540481703</v>
      </c>
      <c r="AE53" s="368">
        <f t="shared" si="115"/>
        <v>38887.160503581428</v>
      </c>
      <c r="AF53" s="373">
        <v>0</v>
      </c>
      <c r="AG53" s="212">
        <v>0</v>
      </c>
      <c r="AH53" s="212">
        <v>0</v>
      </c>
      <c r="AI53" s="212">
        <v>0</v>
      </c>
      <c r="AJ53" s="370">
        <f t="shared" si="116"/>
        <v>0</v>
      </c>
      <c r="AK53" s="371">
        <f t="shared" si="117"/>
        <v>38887.160503581428</v>
      </c>
      <c r="AL53" s="210">
        <v>30</v>
      </c>
      <c r="AM53" s="212">
        <v>60967.114721158621</v>
      </c>
      <c r="AN53" s="212">
        <v>66253.409829929151</v>
      </c>
      <c r="AO53" s="212">
        <v>69723.746653426802</v>
      </c>
      <c r="AP53" s="212">
        <v>66221.087943307677</v>
      </c>
      <c r="AQ53" s="368">
        <f t="shared" si="118"/>
        <v>263165.35914782225</v>
      </c>
      <c r="AR53" s="373">
        <v>1095.72</v>
      </c>
      <c r="AS53" s="212">
        <v>3013.23</v>
      </c>
      <c r="AT53" s="212">
        <v>1349.9159999999999</v>
      </c>
      <c r="AU53" s="212">
        <v>0</v>
      </c>
      <c r="AV53" s="370">
        <f t="shared" si="119"/>
        <v>5458.866</v>
      </c>
      <c r="AW53" s="371">
        <f t="shared" si="120"/>
        <v>268624.22514782223</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0</v>
      </c>
      <c r="BX53" s="212">
        <v>2523.1828436210089</v>
      </c>
      <c r="BY53" s="212">
        <v>0</v>
      </c>
      <c r="BZ53" s="212">
        <v>0</v>
      </c>
      <c r="CA53" s="368">
        <f t="shared" si="127"/>
        <v>2523.1828436210089</v>
      </c>
      <c r="CB53" s="373">
        <v>0</v>
      </c>
      <c r="CC53" s="212">
        <v>0</v>
      </c>
      <c r="CD53" s="212">
        <v>0</v>
      </c>
      <c r="CE53" s="212">
        <v>0</v>
      </c>
      <c r="CF53" s="370">
        <f t="shared" si="128"/>
        <v>0</v>
      </c>
      <c r="CG53" s="371">
        <f t="shared" si="129"/>
        <v>2523.1828436210089</v>
      </c>
      <c r="CH53" s="210">
        <v>30</v>
      </c>
      <c r="CI53" s="370">
        <f t="shared" si="130"/>
        <v>104171.33891578269</v>
      </c>
      <c r="CJ53" s="370">
        <f t="shared" si="130"/>
        <v>112127.40836427227</v>
      </c>
      <c r="CK53" s="370">
        <f t="shared" si="130"/>
        <v>114995.26768873267</v>
      </c>
      <c r="CL53" s="370">
        <f t="shared" si="130"/>
        <v>103694.83044510137</v>
      </c>
      <c r="CM53" s="372">
        <f t="shared" si="133"/>
        <v>434988.84541388898</v>
      </c>
      <c r="CN53" s="370">
        <f t="shared" si="131"/>
        <v>1095.72</v>
      </c>
      <c r="CO53" s="370">
        <f t="shared" si="131"/>
        <v>3013.23</v>
      </c>
      <c r="CP53" s="370">
        <f t="shared" si="131"/>
        <v>1349.9159999999999</v>
      </c>
      <c r="CQ53" s="370">
        <f t="shared" si="131"/>
        <v>0</v>
      </c>
      <c r="CR53" s="372">
        <f t="shared" si="134"/>
        <v>5458.866</v>
      </c>
      <c r="CS53" s="370">
        <f t="shared" si="132"/>
        <v>105267.05891578269</v>
      </c>
      <c r="CT53" s="370">
        <f t="shared" si="132"/>
        <v>115140.63836427226</v>
      </c>
      <c r="CU53" s="370">
        <f t="shared" si="132"/>
        <v>116345.18368873266</v>
      </c>
      <c r="CV53" s="370">
        <f t="shared" si="132"/>
        <v>103694.83044510137</v>
      </c>
      <c r="CW53" s="372">
        <f t="shared" si="135"/>
        <v>440447.71141388902</v>
      </c>
    </row>
    <row r="54" spans="1:101" ht="15.75" customHeight="1">
      <c r="A54" s="79" t="s">
        <v>246</v>
      </c>
      <c r="B54" s="210">
        <v>31</v>
      </c>
      <c r="C54" s="212">
        <v>27593.469260150927</v>
      </c>
      <c r="D54" s="212">
        <v>21467.403106006721</v>
      </c>
      <c r="E54" s="212">
        <v>33570.969049475061</v>
      </c>
      <c r="F54" s="212">
        <v>33990.732634921093</v>
      </c>
      <c r="G54" s="368">
        <f t="shared" si="109"/>
        <v>116622.57405055381</v>
      </c>
      <c r="H54" s="373">
        <v>1107.6292724546583</v>
      </c>
      <c r="I54" s="212">
        <v>1402.7610759407917</v>
      </c>
      <c r="J54" s="212">
        <v>808.16031474814667</v>
      </c>
      <c r="K54" s="212">
        <v>139.71594288631184</v>
      </c>
      <c r="L54" s="370">
        <f t="shared" si="110"/>
        <v>3458.2666060299084</v>
      </c>
      <c r="M54" s="371">
        <f t="shared" si="111"/>
        <v>120080.84065658372</v>
      </c>
      <c r="N54" s="210">
        <v>31</v>
      </c>
      <c r="O54" s="212">
        <v>78754.572272227626</v>
      </c>
      <c r="P54" s="212">
        <v>71186.497866960068</v>
      </c>
      <c r="Q54" s="212">
        <v>69158.823281023811</v>
      </c>
      <c r="R54" s="212">
        <v>76159.309612892146</v>
      </c>
      <c r="S54" s="368">
        <f t="shared" si="112"/>
        <v>295259.20303310367</v>
      </c>
      <c r="T54" s="373">
        <v>820.87757217215824</v>
      </c>
      <c r="U54" s="212">
        <v>566.71764246257442</v>
      </c>
      <c r="V54" s="212">
        <v>1266.9883347453474</v>
      </c>
      <c r="W54" s="212">
        <v>861.70723092034928</v>
      </c>
      <c r="X54" s="370">
        <f t="shared" si="113"/>
        <v>3516.2907803004291</v>
      </c>
      <c r="Y54" s="371">
        <f t="shared" si="114"/>
        <v>298775.49381340411</v>
      </c>
      <c r="Z54" s="210">
        <v>31</v>
      </c>
      <c r="AA54" s="212">
        <v>12434.277494792777</v>
      </c>
      <c r="AB54" s="212">
        <v>10457.340508704279</v>
      </c>
      <c r="AC54" s="212">
        <v>7030.3508902067078</v>
      </c>
      <c r="AD54" s="212">
        <v>7907.0607273953392</v>
      </c>
      <c r="AE54" s="368">
        <f t="shared" si="115"/>
        <v>37829.029621099107</v>
      </c>
      <c r="AF54" s="373">
        <v>355.45341744966635</v>
      </c>
      <c r="AG54" s="212">
        <v>137.95699770293925</v>
      </c>
      <c r="AH54" s="212">
        <v>143.31367070297335</v>
      </c>
      <c r="AI54" s="212">
        <v>193.69318949019552</v>
      </c>
      <c r="AJ54" s="370">
        <f t="shared" si="116"/>
        <v>830.41727534577456</v>
      </c>
      <c r="AK54" s="371">
        <f t="shared" si="117"/>
        <v>38659.446896444882</v>
      </c>
      <c r="AL54" s="210">
        <v>31</v>
      </c>
      <c r="AM54" s="212">
        <v>517457.4489702037</v>
      </c>
      <c r="AN54" s="212">
        <v>641579.3439077721</v>
      </c>
      <c r="AO54" s="212">
        <v>663574.98138839216</v>
      </c>
      <c r="AP54" s="212">
        <v>696090.53218014538</v>
      </c>
      <c r="AQ54" s="368">
        <f t="shared" si="118"/>
        <v>2518702.3064465132</v>
      </c>
      <c r="AR54" s="373">
        <v>4204.3075295139161</v>
      </c>
      <c r="AS54" s="212">
        <v>6778.114509581038</v>
      </c>
      <c r="AT54" s="212">
        <v>8147.8672501062774</v>
      </c>
      <c r="AU54" s="212">
        <v>11073.500446828579</v>
      </c>
      <c r="AV54" s="370">
        <f t="shared" si="119"/>
        <v>30203.789736029808</v>
      </c>
      <c r="AW54" s="371">
        <f t="shared" si="120"/>
        <v>2548906.0961825429</v>
      </c>
      <c r="AX54" s="210">
        <v>31</v>
      </c>
      <c r="AY54" s="212">
        <v>5943.9148730855495</v>
      </c>
      <c r="AZ54" s="212">
        <v>5467.4828677833739</v>
      </c>
      <c r="BA54" s="212">
        <v>7391.8461571906828</v>
      </c>
      <c r="BB54" s="212">
        <v>5190.2407142410411</v>
      </c>
      <c r="BC54" s="368">
        <f t="shared" si="121"/>
        <v>23993.484612300646</v>
      </c>
      <c r="BD54" s="373">
        <v>7.1955819300842965</v>
      </c>
      <c r="BE54" s="212">
        <v>18.72515194238758</v>
      </c>
      <c r="BF54" s="212">
        <v>137.14229781403657</v>
      </c>
      <c r="BG54" s="212">
        <v>54.558560208827714</v>
      </c>
      <c r="BH54" s="370">
        <f t="shared" si="122"/>
        <v>217.62159189533617</v>
      </c>
      <c r="BI54" s="371">
        <f t="shared" si="123"/>
        <v>24211.106204195981</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15990.560299672126</v>
      </c>
      <c r="BX54" s="212">
        <v>13221.696509727317</v>
      </c>
      <c r="BY54" s="212">
        <v>13381.1701760548</v>
      </c>
      <c r="BZ54" s="212">
        <v>13834.237866537962</v>
      </c>
      <c r="CA54" s="368">
        <f t="shared" si="127"/>
        <v>56427.664851992202</v>
      </c>
      <c r="CB54" s="373">
        <v>72.403408906818186</v>
      </c>
      <c r="CC54" s="212">
        <v>198.87765495916204</v>
      </c>
      <c r="CD54" s="212">
        <v>313.04385304363473</v>
      </c>
      <c r="CE54" s="212">
        <v>2.0108253829122843E-2</v>
      </c>
      <c r="CF54" s="370">
        <f t="shared" si="128"/>
        <v>584.34502516344412</v>
      </c>
      <c r="CG54" s="371">
        <f t="shared" si="129"/>
        <v>57012.009877155644</v>
      </c>
      <c r="CH54" s="210">
        <v>31</v>
      </c>
      <c r="CI54" s="370">
        <f t="shared" si="130"/>
        <v>658174.24317013263</v>
      </c>
      <c r="CJ54" s="370">
        <f t="shared" si="130"/>
        <v>763379.76476695389</v>
      </c>
      <c r="CK54" s="370">
        <f t="shared" si="130"/>
        <v>794108.14094234328</v>
      </c>
      <c r="CL54" s="370">
        <f t="shared" si="130"/>
        <v>833172.11373613297</v>
      </c>
      <c r="CM54" s="372">
        <f t="shared" si="133"/>
        <v>3048834.2626155629</v>
      </c>
      <c r="CN54" s="370">
        <f t="shared" si="131"/>
        <v>6567.8667824273016</v>
      </c>
      <c r="CO54" s="370">
        <f t="shared" si="131"/>
        <v>9103.1530325888943</v>
      </c>
      <c r="CP54" s="370">
        <f t="shared" si="131"/>
        <v>10816.515721160416</v>
      </c>
      <c r="CQ54" s="370">
        <f t="shared" si="131"/>
        <v>12323.195478588093</v>
      </c>
      <c r="CR54" s="372">
        <f t="shared" si="134"/>
        <v>38810.731014764708</v>
      </c>
      <c r="CS54" s="370">
        <f t="shared" si="132"/>
        <v>664742.10995255993</v>
      </c>
      <c r="CT54" s="370">
        <f t="shared" si="132"/>
        <v>772482.91779954277</v>
      </c>
      <c r="CU54" s="370">
        <f t="shared" si="132"/>
        <v>804924.65666350373</v>
      </c>
      <c r="CV54" s="370">
        <f t="shared" si="132"/>
        <v>845495.30921472108</v>
      </c>
      <c r="CW54" s="372">
        <f t="shared" si="135"/>
        <v>3087644.9936303277</v>
      </c>
    </row>
    <row r="55" spans="1:101" ht="15.75" customHeight="1">
      <c r="A55" s="79" t="s">
        <v>247</v>
      </c>
      <c r="B55" s="210">
        <v>32</v>
      </c>
      <c r="C55" s="212">
        <v>66957.47492537956</v>
      </c>
      <c r="D55" s="212">
        <v>35677.630701284666</v>
      </c>
      <c r="E55" s="212">
        <v>36235.326825940589</v>
      </c>
      <c r="F55" s="212">
        <v>21773.117767781812</v>
      </c>
      <c r="G55" s="368">
        <f t="shared" si="109"/>
        <v>160643.55022038662</v>
      </c>
      <c r="H55" s="373">
        <v>52944.960373203903</v>
      </c>
      <c r="I55" s="212">
        <v>38061.112321785797</v>
      </c>
      <c r="J55" s="212">
        <v>29525.02512310263</v>
      </c>
      <c r="K55" s="212">
        <v>10930.189597517132</v>
      </c>
      <c r="L55" s="370">
        <f t="shared" si="110"/>
        <v>131461.28741560946</v>
      </c>
      <c r="M55" s="371">
        <f t="shared" si="111"/>
        <v>292104.83763599605</v>
      </c>
      <c r="N55" s="210">
        <v>32</v>
      </c>
      <c r="O55" s="212">
        <v>71937.105096180734</v>
      </c>
      <c r="P55" s="212">
        <v>66469.940413394492</v>
      </c>
      <c r="Q55" s="212">
        <v>85452.822023293193</v>
      </c>
      <c r="R55" s="212">
        <v>83950.53418648451</v>
      </c>
      <c r="S55" s="368">
        <f t="shared" si="112"/>
        <v>307810.40171935293</v>
      </c>
      <c r="T55" s="373">
        <v>29264.726862353768</v>
      </c>
      <c r="U55" s="212">
        <v>23412.952214204663</v>
      </c>
      <c r="V55" s="212">
        <v>37748.720950715804</v>
      </c>
      <c r="W55" s="212">
        <v>47689.306081425311</v>
      </c>
      <c r="X55" s="370">
        <f t="shared" si="113"/>
        <v>138115.70610869955</v>
      </c>
      <c r="Y55" s="371">
        <f t="shared" si="114"/>
        <v>445926.10782805248</v>
      </c>
      <c r="Z55" s="210">
        <v>32</v>
      </c>
      <c r="AA55" s="212">
        <v>22919.094045601389</v>
      </c>
      <c r="AB55" s="212">
        <v>17171.265236643601</v>
      </c>
      <c r="AC55" s="212">
        <v>14486.645271771817</v>
      </c>
      <c r="AD55" s="212">
        <v>12101.004582399988</v>
      </c>
      <c r="AE55" s="368">
        <f t="shared" si="115"/>
        <v>66678.009136416789</v>
      </c>
      <c r="AF55" s="373">
        <v>7717.3504268567804</v>
      </c>
      <c r="AG55" s="212">
        <v>9307.5501378979643</v>
      </c>
      <c r="AH55" s="212">
        <v>13317.093298137836</v>
      </c>
      <c r="AI55" s="212">
        <v>10090.048580645209</v>
      </c>
      <c r="AJ55" s="370">
        <f t="shared" si="116"/>
        <v>40432.042443537794</v>
      </c>
      <c r="AK55" s="371">
        <f t="shared" si="117"/>
        <v>107110.05157995458</v>
      </c>
      <c r="AL55" s="210">
        <v>32</v>
      </c>
      <c r="AM55" s="212">
        <v>822375.63790427055</v>
      </c>
      <c r="AN55" s="212">
        <v>825905.01713220729</v>
      </c>
      <c r="AO55" s="212">
        <v>747080.37181105092</v>
      </c>
      <c r="AP55" s="212">
        <v>772340.33500509453</v>
      </c>
      <c r="AQ55" s="368">
        <f t="shared" si="118"/>
        <v>3167701.3618526235</v>
      </c>
      <c r="AR55" s="373">
        <v>212660.0447732945</v>
      </c>
      <c r="AS55" s="212">
        <v>248735.28305487314</v>
      </c>
      <c r="AT55" s="212">
        <v>260056.99481426502</v>
      </c>
      <c r="AU55" s="212">
        <v>240506.74915661197</v>
      </c>
      <c r="AV55" s="370">
        <f t="shared" si="119"/>
        <v>961959.07179904461</v>
      </c>
      <c r="AW55" s="371">
        <f t="shared" si="120"/>
        <v>4129660.433651668</v>
      </c>
      <c r="AX55" s="210">
        <v>32</v>
      </c>
      <c r="AY55" s="212">
        <v>9926.5260255274279</v>
      </c>
      <c r="AZ55" s="212">
        <v>11410.268209320386</v>
      </c>
      <c r="BA55" s="212">
        <v>10729.941896723016</v>
      </c>
      <c r="BB55" s="212">
        <v>9494.1999967476204</v>
      </c>
      <c r="BC55" s="368">
        <f t="shared" si="121"/>
        <v>41560.936128318448</v>
      </c>
      <c r="BD55" s="373">
        <v>3677.5144625766147</v>
      </c>
      <c r="BE55" s="212">
        <v>4237.957723720845</v>
      </c>
      <c r="BF55" s="212">
        <v>2614.2278287172762</v>
      </c>
      <c r="BG55" s="212">
        <v>5919.4643190269953</v>
      </c>
      <c r="BH55" s="370">
        <f t="shared" si="122"/>
        <v>16449.164334041732</v>
      </c>
      <c r="BI55" s="371">
        <f t="shared" si="123"/>
        <v>58010.100462360177</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15902.64644819863</v>
      </c>
      <c r="BX55" s="212">
        <v>10622.616081305845</v>
      </c>
      <c r="BY55" s="212">
        <v>44952.242199347675</v>
      </c>
      <c r="BZ55" s="212">
        <v>48996.299598244499</v>
      </c>
      <c r="CA55" s="368">
        <f t="shared" si="127"/>
        <v>120473.80432709664</v>
      </c>
      <c r="CB55" s="373">
        <v>32544.373290756179</v>
      </c>
      <c r="CC55" s="212">
        <v>33265.08159074944</v>
      </c>
      <c r="CD55" s="212">
        <v>30882.639093276848</v>
      </c>
      <c r="CE55" s="212">
        <v>22446.697599793501</v>
      </c>
      <c r="CF55" s="370">
        <f t="shared" si="128"/>
        <v>119138.79157457597</v>
      </c>
      <c r="CG55" s="371">
        <f t="shared" si="129"/>
        <v>239612.59590167261</v>
      </c>
      <c r="CH55" s="210">
        <v>32</v>
      </c>
      <c r="CI55" s="370">
        <f t="shared" si="130"/>
        <v>1010018.4844451583</v>
      </c>
      <c r="CJ55" s="370">
        <f t="shared" si="130"/>
        <v>967256.73777415627</v>
      </c>
      <c r="CK55" s="370">
        <f t="shared" si="130"/>
        <v>938937.3500281272</v>
      </c>
      <c r="CL55" s="370">
        <f t="shared" si="130"/>
        <v>948655.491136753</v>
      </c>
      <c r="CM55" s="372">
        <f t="shared" si="133"/>
        <v>3864868.0633841949</v>
      </c>
      <c r="CN55" s="370">
        <f t="shared" si="131"/>
        <v>338808.97018904175</v>
      </c>
      <c r="CO55" s="370">
        <f t="shared" si="131"/>
        <v>357019.93704323185</v>
      </c>
      <c r="CP55" s="370">
        <f t="shared" si="131"/>
        <v>374144.70110821543</v>
      </c>
      <c r="CQ55" s="370">
        <f t="shared" si="131"/>
        <v>337582.45533502009</v>
      </c>
      <c r="CR55" s="372">
        <f t="shared" si="134"/>
        <v>1407556.0636755091</v>
      </c>
      <c r="CS55" s="370">
        <f t="shared" si="132"/>
        <v>1348827.4546342001</v>
      </c>
      <c r="CT55" s="370">
        <f t="shared" si="132"/>
        <v>1324276.6748173882</v>
      </c>
      <c r="CU55" s="370">
        <f t="shared" si="132"/>
        <v>1313082.0511363426</v>
      </c>
      <c r="CV55" s="370">
        <f t="shared" si="132"/>
        <v>1286237.9464717731</v>
      </c>
      <c r="CW55" s="372">
        <f t="shared" si="135"/>
        <v>5272424.1270597037</v>
      </c>
    </row>
    <row r="56" spans="1:101" ht="15.75" customHeight="1">
      <c r="A56" s="79" t="s">
        <v>248</v>
      </c>
      <c r="B56" s="210">
        <v>33</v>
      </c>
      <c r="C56" s="212">
        <v>9647.8025778422234</v>
      </c>
      <c r="D56" s="212">
        <v>6498.984080967306</v>
      </c>
      <c r="E56" s="212">
        <v>5455.6957551907572</v>
      </c>
      <c r="F56" s="212">
        <v>2690.7556508953148</v>
      </c>
      <c r="G56" s="368">
        <f t="shared" si="109"/>
        <v>24293.238064895602</v>
      </c>
      <c r="H56" s="373">
        <v>27216.721585186908</v>
      </c>
      <c r="I56" s="212">
        <v>18800.06745890122</v>
      </c>
      <c r="J56" s="212">
        <v>20787.655552575889</v>
      </c>
      <c r="K56" s="212">
        <v>8746.4855506811418</v>
      </c>
      <c r="L56" s="370">
        <f t="shared" si="110"/>
        <v>75550.930147345163</v>
      </c>
      <c r="M56" s="371">
        <f t="shared" si="111"/>
        <v>99844.168212240766</v>
      </c>
      <c r="N56" s="210">
        <v>33</v>
      </c>
      <c r="O56" s="212">
        <v>8263.4630708089499</v>
      </c>
      <c r="P56" s="212">
        <v>7122.3121659918297</v>
      </c>
      <c r="Q56" s="212">
        <v>6210.0700978931554</v>
      </c>
      <c r="R56" s="212">
        <v>5561.268625702427</v>
      </c>
      <c r="S56" s="368">
        <f t="shared" si="112"/>
        <v>27157.11396039636</v>
      </c>
      <c r="T56" s="373">
        <v>21509.030777946631</v>
      </c>
      <c r="U56" s="212">
        <v>23651.487808101632</v>
      </c>
      <c r="V56" s="212">
        <v>15359.003072534169</v>
      </c>
      <c r="W56" s="212">
        <v>22448.625377536187</v>
      </c>
      <c r="X56" s="370">
        <f t="shared" si="113"/>
        <v>82968.147036118622</v>
      </c>
      <c r="Y56" s="371">
        <f t="shared" si="114"/>
        <v>110125.26099651499</v>
      </c>
      <c r="Z56" s="210">
        <v>33</v>
      </c>
      <c r="AA56" s="212">
        <v>892.66517850082471</v>
      </c>
      <c r="AB56" s="212">
        <v>415.69081254286289</v>
      </c>
      <c r="AC56" s="212">
        <v>531.87929832700183</v>
      </c>
      <c r="AD56" s="212">
        <v>700.83007578041577</v>
      </c>
      <c r="AE56" s="368">
        <f t="shared" si="115"/>
        <v>2541.0653651511052</v>
      </c>
      <c r="AF56" s="373">
        <v>1889.8629599283563</v>
      </c>
      <c r="AG56" s="212">
        <v>2123.8601539471256</v>
      </c>
      <c r="AH56" s="212">
        <v>2516.4507520267398</v>
      </c>
      <c r="AI56" s="212">
        <v>16405.615617323223</v>
      </c>
      <c r="AJ56" s="370">
        <f t="shared" si="116"/>
        <v>22935.789483225446</v>
      </c>
      <c r="AK56" s="371">
        <f t="shared" si="117"/>
        <v>25476.854848376552</v>
      </c>
      <c r="AL56" s="210">
        <v>33</v>
      </c>
      <c r="AM56" s="212">
        <v>101289.42616989616</v>
      </c>
      <c r="AN56" s="212">
        <v>83248.539554322066</v>
      </c>
      <c r="AO56" s="212">
        <v>88317.55112329741</v>
      </c>
      <c r="AP56" s="212">
        <v>73364.703535573746</v>
      </c>
      <c r="AQ56" s="368">
        <f t="shared" si="118"/>
        <v>346220.22038308938</v>
      </c>
      <c r="AR56" s="373">
        <v>241138.09754769059</v>
      </c>
      <c r="AS56" s="212">
        <v>263241.34347396111</v>
      </c>
      <c r="AT56" s="212">
        <v>303260.48230129143</v>
      </c>
      <c r="AU56" s="212">
        <v>254056.74002068452</v>
      </c>
      <c r="AV56" s="370">
        <f t="shared" si="119"/>
        <v>1061696.6633436277</v>
      </c>
      <c r="AW56" s="371">
        <f t="shared" si="120"/>
        <v>1407916.883726717</v>
      </c>
      <c r="AX56" s="210">
        <v>33</v>
      </c>
      <c r="AY56" s="212">
        <v>5716.1363632935145</v>
      </c>
      <c r="AZ56" s="212">
        <v>5583.9204572625003</v>
      </c>
      <c r="BA56" s="212">
        <v>10322.580749295368</v>
      </c>
      <c r="BB56" s="212">
        <v>6838.1375940236976</v>
      </c>
      <c r="BC56" s="368">
        <f t="shared" si="121"/>
        <v>28460.775163875081</v>
      </c>
      <c r="BD56" s="373">
        <v>6998.2955324776185</v>
      </c>
      <c r="BE56" s="212">
        <v>11195.48339684374</v>
      </c>
      <c r="BF56" s="212">
        <v>30922.064397608519</v>
      </c>
      <c r="BG56" s="212">
        <v>14244.210289055571</v>
      </c>
      <c r="BH56" s="370">
        <f t="shared" si="122"/>
        <v>63360.053615985446</v>
      </c>
      <c r="BI56" s="371">
        <f t="shared" si="123"/>
        <v>91820.828779860531</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2679.9445580254983</v>
      </c>
      <c r="BX56" s="212">
        <v>1343.3174944161242</v>
      </c>
      <c r="BY56" s="212">
        <v>1282.9381042383648</v>
      </c>
      <c r="BZ56" s="212">
        <v>1055.1123409263221</v>
      </c>
      <c r="CA56" s="368">
        <f t="shared" si="127"/>
        <v>6361.3124976063091</v>
      </c>
      <c r="CB56" s="373">
        <v>13435.803181894529</v>
      </c>
      <c r="CC56" s="212">
        <v>17263.429754734818</v>
      </c>
      <c r="CD56" s="212">
        <v>3570.1347808898095</v>
      </c>
      <c r="CE56" s="212">
        <v>6480.0763177922481</v>
      </c>
      <c r="CF56" s="370">
        <f t="shared" si="128"/>
        <v>40749.444035311404</v>
      </c>
      <c r="CG56" s="371">
        <f t="shared" si="129"/>
        <v>47110.756532917716</v>
      </c>
      <c r="CH56" s="210">
        <v>33</v>
      </c>
      <c r="CI56" s="370">
        <f t="shared" si="130"/>
        <v>128489.43791836717</v>
      </c>
      <c r="CJ56" s="370">
        <f t="shared" si="130"/>
        <v>104212.7645655027</v>
      </c>
      <c r="CK56" s="370">
        <f t="shared" si="130"/>
        <v>112120.71512824204</v>
      </c>
      <c r="CL56" s="370">
        <f t="shared" si="130"/>
        <v>90210.807822901916</v>
      </c>
      <c r="CM56" s="372">
        <f t="shared" si="133"/>
        <v>435033.72543501382</v>
      </c>
      <c r="CN56" s="370">
        <f t="shared" si="131"/>
        <v>312187.81158512464</v>
      </c>
      <c r="CO56" s="370">
        <f t="shared" si="131"/>
        <v>336275.67204648961</v>
      </c>
      <c r="CP56" s="370">
        <f t="shared" si="131"/>
        <v>376415.79085692653</v>
      </c>
      <c r="CQ56" s="370">
        <f t="shared" si="131"/>
        <v>322381.75317307288</v>
      </c>
      <c r="CR56" s="372">
        <f t="shared" si="134"/>
        <v>1347261.0276616137</v>
      </c>
      <c r="CS56" s="370">
        <f t="shared" si="132"/>
        <v>440677.2495034918</v>
      </c>
      <c r="CT56" s="370">
        <f t="shared" si="132"/>
        <v>440488.43661199231</v>
      </c>
      <c r="CU56" s="370">
        <f t="shared" si="132"/>
        <v>488536.50598516857</v>
      </c>
      <c r="CV56" s="370">
        <f t="shared" si="132"/>
        <v>412592.56099597481</v>
      </c>
      <c r="CW56" s="372">
        <f t="shared" si="135"/>
        <v>1782294.7530966275</v>
      </c>
    </row>
    <row r="57" spans="1:101" ht="15.75" customHeight="1">
      <c r="A57" s="79" t="s">
        <v>249</v>
      </c>
      <c r="B57" s="210">
        <v>34</v>
      </c>
      <c r="C57" s="212">
        <v>0</v>
      </c>
      <c r="D57" s="212">
        <v>0</v>
      </c>
      <c r="E57" s="212">
        <v>0</v>
      </c>
      <c r="F57" s="212">
        <v>0</v>
      </c>
      <c r="G57" s="368">
        <f t="shared" si="109"/>
        <v>0</v>
      </c>
      <c r="H57" s="373">
        <v>0</v>
      </c>
      <c r="I57" s="212">
        <v>0</v>
      </c>
      <c r="J57" s="212">
        <v>31.827614986870717</v>
      </c>
      <c r="K57" s="212">
        <v>0</v>
      </c>
      <c r="L57" s="370">
        <f t="shared" si="110"/>
        <v>31.827614986870717</v>
      </c>
      <c r="M57" s="371">
        <f t="shared" si="111"/>
        <v>31.827614986870717</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44.4584643121052</v>
      </c>
      <c r="AN57" s="212">
        <v>21.440643532764785</v>
      </c>
      <c r="AO57" s="212">
        <v>0</v>
      </c>
      <c r="AP57" s="212">
        <v>0</v>
      </c>
      <c r="AQ57" s="368">
        <f t="shared" si="118"/>
        <v>65.899107844869988</v>
      </c>
      <c r="AR57" s="373">
        <v>175.67054921526332</v>
      </c>
      <c r="AS57" s="212">
        <v>163.62293543794837</v>
      </c>
      <c r="AT57" s="212">
        <v>63.689229132775004</v>
      </c>
      <c r="AU57" s="212">
        <v>63.662874427818224</v>
      </c>
      <c r="AV57" s="370">
        <f t="shared" si="119"/>
        <v>466.6455882138049</v>
      </c>
      <c r="AW57" s="371">
        <f t="shared" si="120"/>
        <v>532.54469605867484</v>
      </c>
      <c r="AX57" s="210">
        <v>34</v>
      </c>
      <c r="AY57" s="212">
        <v>0</v>
      </c>
      <c r="AZ57" s="212">
        <v>0</v>
      </c>
      <c r="BA57" s="212">
        <v>0</v>
      </c>
      <c r="BB57" s="212">
        <v>0</v>
      </c>
      <c r="BC57" s="368">
        <f t="shared" si="121"/>
        <v>0</v>
      </c>
      <c r="BD57" s="373">
        <v>0</v>
      </c>
      <c r="BE57" s="212">
        <v>0</v>
      </c>
      <c r="BF57" s="212">
        <v>0</v>
      </c>
      <c r="BG57" s="212">
        <v>0</v>
      </c>
      <c r="BH57" s="370">
        <f t="shared" si="122"/>
        <v>0</v>
      </c>
      <c r="BI57" s="371">
        <f t="shared" si="123"/>
        <v>0</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8260.6252555891133</v>
      </c>
      <c r="BX57" s="212">
        <v>21113.73045434579</v>
      </c>
      <c r="BY57" s="212">
        <v>25327.553975727496</v>
      </c>
      <c r="BZ57" s="212">
        <v>24636.032635992582</v>
      </c>
      <c r="CA57" s="368">
        <f t="shared" si="127"/>
        <v>79337.942321654991</v>
      </c>
      <c r="CB57" s="373">
        <v>5849.1860891809738</v>
      </c>
      <c r="CC57" s="212">
        <v>3922.3093072706338</v>
      </c>
      <c r="CD57" s="212">
        <v>0</v>
      </c>
      <c r="CE57" s="212">
        <v>0</v>
      </c>
      <c r="CF57" s="370">
        <f t="shared" si="128"/>
        <v>9771.495396451608</v>
      </c>
      <c r="CG57" s="371">
        <f t="shared" si="129"/>
        <v>89109.437718106594</v>
      </c>
      <c r="CH57" s="210">
        <v>34</v>
      </c>
      <c r="CI57" s="370">
        <f t="shared" si="130"/>
        <v>8305.0837199012185</v>
      </c>
      <c r="CJ57" s="370">
        <f t="shared" si="130"/>
        <v>21135.171097878556</v>
      </c>
      <c r="CK57" s="370">
        <f t="shared" si="130"/>
        <v>25327.553975727496</v>
      </c>
      <c r="CL57" s="370">
        <f t="shared" si="130"/>
        <v>24636.032635992582</v>
      </c>
      <c r="CM57" s="372">
        <f t="shared" si="133"/>
        <v>79403.841429499851</v>
      </c>
      <c r="CN57" s="370">
        <f t="shared" si="131"/>
        <v>6024.856638396237</v>
      </c>
      <c r="CO57" s="370">
        <f t="shared" si="131"/>
        <v>4085.9322427085822</v>
      </c>
      <c r="CP57" s="370">
        <f t="shared" si="131"/>
        <v>95.516844119645725</v>
      </c>
      <c r="CQ57" s="370">
        <f t="shared" si="131"/>
        <v>63.662874427818224</v>
      </c>
      <c r="CR57" s="372">
        <f t="shared" si="134"/>
        <v>10269.968599652284</v>
      </c>
      <c r="CS57" s="370">
        <f t="shared" si="132"/>
        <v>14329.940358297456</v>
      </c>
      <c r="CT57" s="370">
        <f t="shared" si="132"/>
        <v>25221.103340587139</v>
      </c>
      <c r="CU57" s="370">
        <f t="shared" si="132"/>
        <v>25423.070819847144</v>
      </c>
      <c r="CV57" s="370">
        <f t="shared" si="132"/>
        <v>24699.695510420399</v>
      </c>
      <c r="CW57" s="372">
        <f t="shared" si="135"/>
        <v>89673.810029152126</v>
      </c>
    </row>
    <row r="58" spans="1:101" ht="15.75" customHeight="1">
      <c r="A58" s="79" t="s">
        <v>524</v>
      </c>
      <c r="B58" s="210">
        <v>35</v>
      </c>
      <c r="C58" s="212">
        <v>1657.8535602994527</v>
      </c>
      <c r="D58" s="212">
        <v>1577.3385900011031</v>
      </c>
      <c r="E58" s="212">
        <v>1208.9826008861546</v>
      </c>
      <c r="F58" s="212">
        <v>825.19457579735399</v>
      </c>
      <c r="G58" s="368">
        <f t="shared" si="109"/>
        <v>5269.3693269840642</v>
      </c>
      <c r="H58" s="373">
        <v>8225.6464397005493</v>
      </c>
      <c r="I58" s="212">
        <v>7826.161409998901</v>
      </c>
      <c r="J58" s="212">
        <v>5998.517399113849</v>
      </c>
      <c r="K58" s="212">
        <v>4094.3054242026456</v>
      </c>
      <c r="L58" s="370">
        <f t="shared" si="110"/>
        <v>26144.630673015945</v>
      </c>
      <c r="M58" s="371">
        <f t="shared" si="111"/>
        <v>31414.000000000007</v>
      </c>
      <c r="N58" s="210">
        <v>35</v>
      </c>
      <c r="O58" s="212">
        <v>1670.7695034514788</v>
      </c>
      <c r="P58" s="212">
        <v>1564.7581258919865</v>
      </c>
      <c r="Q58" s="212">
        <v>1301.5748167292563</v>
      </c>
      <c r="R58" s="212">
        <v>1361.1223468457433</v>
      </c>
      <c r="S58" s="368">
        <f t="shared" si="112"/>
        <v>5898.224792918465</v>
      </c>
      <c r="T58" s="373">
        <v>8289.7304965485218</v>
      </c>
      <c r="U58" s="212">
        <v>7763.7418741080219</v>
      </c>
      <c r="V58" s="212">
        <v>6457.9251832707487</v>
      </c>
      <c r="W58" s="212">
        <v>6753.3776531542608</v>
      </c>
      <c r="X58" s="370">
        <f t="shared" si="113"/>
        <v>29264.775207081555</v>
      </c>
      <c r="Y58" s="371">
        <f t="shared" si="114"/>
        <v>35163.000000000022</v>
      </c>
      <c r="Z58" s="210">
        <v>35</v>
      </c>
      <c r="AA58" s="212">
        <v>344.70471658980841</v>
      </c>
      <c r="AB58" s="212">
        <v>274.25411757875258</v>
      </c>
      <c r="AC58" s="212">
        <v>230.64184200048007</v>
      </c>
      <c r="AD58" s="212">
        <v>303.60853383335916</v>
      </c>
      <c r="AE58" s="368">
        <f t="shared" si="115"/>
        <v>1153.2092100024001</v>
      </c>
      <c r="AF58" s="373">
        <v>1710.2952834101914</v>
      </c>
      <c r="AG58" s="212">
        <v>1360.7458824212474</v>
      </c>
      <c r="AH58" s="212">
        <v>1144.3581579995193</v>
      </c>
      <c r="AI58" s="212">
        <v>1506.3914661666399</v>
      </c>
      <c r="AJ58" s="370">
        <f t="shared" si="116"/>
        <v>5721.790789997598</v>
      </c>
      <c r="AK58" s="371">
        <f t="shared" si="117"/>
        <v>6874.9999999999982</v>
      </c>
      <c r="AL58" s="210">
        <v>35</v>
      </c>
      <c r="AM58" s="212">
        <v>24366.534812063986</v>
      </c>
      <c r="AN58" s="212">
        <v>24497.958727123911</v>
      </c>
      <c r="AO58" s="212">
        <v>25329.10805593288</v>
      </c>
      <c r="AP58" s="212">
        <v>25333.301543969268</v>
      </c>
      <c r="AQ58" s="368">
        <f t="shared" si="118"/>
        <v>99526.903139090049</v>
      </c>
      <c r="AR58" s="373">
        <v>120897.59018793581</v>
      </c>
      <c r="AS58" s="212">
        <v>121549.66627287604</v>
      </c>
      <c r="AT58" s="212">
        <v>125673.51694406703</v>
      </c>
      <c r="AU58" s="212">
        <v>125694.32345603064</v>
      </c>
      <c r="AV58" s="370">
        <f t="shared" si="119"/>
        <v>493815.09686090954</v>
      </c>
      <c r="AW58" s="371">
        <f t="shared" si="120"/>
        <v>593341.99999999953</v>
      </c>
      <c r="AX58" s="210">
        <v>35</v>
      </c>
      <c r="AY58" s="212">
        <v>33.547904290978934</v>
      </c>
      <c r="AZ58" s="212">
        <v>32.709206683704458</v>
      </c>
      <c r="BA58" s="212">
        <v>40.25748514917472</v>
      </c>
      <c r="BB58" s="212">
        <v>40.25748514917472</v>
      </c>
      <c r="BC58" s="368">
        <f t="shared" si="121"/>
        <v>146.77208127303285</v>
      </c>
      <c r="BD58" s="373">
        <v>166.45209570902105</v>
      </c>
      <c r="BE58" s="212">
        <v>162.29079331629555</v>
      </c>
      <c r="BF58" s="212">
        <v>199.7425148508253</v>
      </c>
      <c r="BG58" s="212">
        <v>199.74251485082527</v>
      </c>
      <c r="BH58" s="370">
        <f t="shared" si="122"/>
        <v>728.22791872696712</v>
      </c>
      <c r="BI58" s="371">
        <f t="shared" si="123"/>
        <v>875</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12.5804641091171</v>
      </c>
      <c r="BX58" s="212">
        <v>9.2256736800192076</v>
      </c>
      <c r="BY58" s="212">
        <v>7.5482784654702595</v>
      </c>
      <c r="BZ58" s="212">
        <v>10.064371287293682</v>
      </c>
      <c r="CA58" s="368">
        <f t="shared" si="127"/>
        <v>39.418787541900251</v>
      </c>
      <c r="CB58" s="373">
        <v>62.419535890882898</v>
      </c>
      <c r="CC58" s="212">
        <v>45.774326319980794</v>
      </c>
      <c r="CD58" s="212">
        <v>37.451721534529739</v>
      </c>
      <c r="CE58" s="212">
        <v>49.935628712706318</v>
      </c>
      <c r="CF58" s="370">
        <f t="shared" si="128"/>
        <v>195.58121245809974</v>
      </c>
      <c r="CG58" s="371">
        <f t="shared" si="129"/>
        <v>235</v>
      </c>
      <c r="CH58" s="210">
        <v>35</v>
      </c>
      <c r="CI58" s="370">
        <f t="shared" si="130"/>
        <v>28085.990960804822</v>
      </c>
      <c r="CJ58" s="370">
        <f t="shared" si="130"/>
        <v>27956.244440959475</v>
      </c>
      <c r="CK58" s="370">
        <f t="shared" si="130"/>
        <v>28118.113079163417</v>
      </c>
      <c r="CL58" s="370">
        <f t="shared" si="130"/>
        <v>27873.548856882193</v>
      </c>
      <c r="CM58" s="372">
        <f t="shared" si="133"/>
        <v>112033.8973378099</v>
      </c>
      <c r="CN58" s="370">
        <f t="shared" si="131"/>
        <v>139352.13403919499</v>
      </c>
      <c r="CO58" s="370">
        <f t="shared" si="131"/>
        <v>138708.3805590405</v>
      </c>
      <c r="CP58" s="370">
        <f t="shared" si="131"/>
        <v>139511.51192083652</v>
      </c>
      <c r="CQ58" s="370">
        <f t="shared" si="131"/>
        <v>138298.07614311774</v>
      </c>
      <c r="CR58" s="372">
        <f t="shared" si="134"/>
        <v>555870.10266218975</v>
      </c>
      <c r="CS58" s="370">
        <f t="shared" si="132"/>
        <v>167438.12499999983</v>
      </c>
      <c r="CT58" s="370">
        <f t="shared" si="132"/>
        <v>166664.62499999997</v>
      </c>
      <c r="CU58" s="370">
        <f t="shared" si="132"/>
        <v>167629.62499999994</v>
      </c>
      <c r="CV58" s="370">
        <f t="shared" si="132"/>
        <v>166171.62499999994</v>
      </c>
      <c r="CW58" s="372">
        <f t="shared" si="135"/>
        <v>667903.99999999965</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10825.489859592552</v>
      </c>
      <c r="D60" s="212">
        <v>9598.9332380998494</v>
      </c>
      <c r="E60" s="212">
        <v>6061.5590509798403</v>
      </c>
      <c r="F60" s="212">
        <v>2694.7128361298974</v>
      </c>
      <c r="G60" s="368">
        <f t="shared" si="109"/>
        <v>29180.69498480214</v>
      </c>
      <c r="H60" s="373">
        <v>-2102.922047143104</v>
      </c>
      <c r="I60" s="212">
        <v>-1826.8368540881634</v>
      </c>
      <c r="J60" s="212">
        <v>-2274.6728719501593</v>
      </c>
      <c r="K60" s="212">
        <v>-1050.546201128557</v>
      </c>
      <c r="L60" s="370">
        <f t="shared" si="110"/>
        <v>-7254.9779743099834</v>
      </c>
      <c r="M60" s="371">
        <f t="shared" si="111"/>
        <v>21925.717010492157</v>
      </c>
      <c r="N60" s="898">
        <v>37</v>
      </c>
      <c r="O60" s="212">
        <v>5212.1138418712353</v>
      </c>
      <c r="P60" s="212">
        <v>8263.9996007160189</v>
      </c>
      <c r="Q60" s="212">
        <v>8069.9737738174681</v>
      </c>
      <c r="R60" s="212">
        <v>8096.8818845405658</v>
      </c>
      <c r="S60" s="368">
        <f t="shared" si="112"/>
        <v>29642.969100945291</v>
      </c>
      <c r="T60" s="373">
        <v>-1218.230465600579</v>
      </c>
      <c r="U60" s="212">
        <v>-2036.2828135824864</v>
      </c>
      <c r="V60" s="212">
        <v>-2195.5042513949502</v>
      </c>
      <c r="W60" s="212">
        <v>-1399.0793183409519</v>
      </c>
      <c r="X60" s="370">
        <f t="shared" si="113"/>
        <v>-6849.0968489189672</v>
      </c>
      <c r="Y60" s="371">
        <f t="shared" si="114"/>
        <v>22793.872252026325</v>
      </c>
      <c r="Z60" s="898">
        <v>37</v>
      </c>
      <c r="AA60" s="212">
        <v>1649.3312264769129</v>
      </c>
      <c r="AB60" s="212">
        <v>78.936833898176133</v>
      </c>
      <c r="AC60" s="212">
        <v>1089.2658534017742</v>
      </c>
      <c r="AD60" s="212">
        <v>-100.61168572636393</v>
      </c>
      <c r="AE60" s="368">
        <f t="shared" si="115"/>
        <v>2716.9222280504991</v>
      </c>
      <c r="AF60" s="373">
        <v>156.24443727305584</v>
      </c>
      <c r="AG60" s="212">
        <v>-204.44588446201999</v>
      </c>
      <c r="AH60" s="212">
        <v>-443.32616206802641</v>
      </c>
      <c r="AI60" s="212">
        <v>-65.556365722855162</v>
      </c>
      <c r="AJ60" s="370">
        <f t="shared" si="116"/>
        <v>-557.08397497984572</v>
      </c>
      <c r="AK60" s="371">
        <f t="shared" si="117"/>
        <v>2159.8382530706535</v>
      </c>
      <c r="AL60" s="898">
        <v>37</v>
      </c>
      <c r="AM60" s="212">
        <v>17365.51048265845</v>
      </c>
      <c r="AN60" s="212">
        <v>18354.894768867009</v>
      </c>
      <c r="AO60" s="212">
        <v>6577.4075920666874</v>
      </c>
      <c r="AP60" s="212">
        <v>-414.57224542872427</v>
      </c>
      <c r="AQ60" s="368">
        <f t="shared" si="118"/>
        <v>41883.240598163422</v>
      </c>
      <c r="AR60" s="373">
        <v>61373.690406656184</v>
      </c>
      <c r="AS60" s="212">
        <v>54702.072341797451</v>
      </c>
      <c r="AT60" s="212">
        <v>56425.696744956178</v>
      </c>
      <c r="AU60" s="212">
        <v>37327.662009677544</v>
      </c>
      <c r="AV60" s="370">
        <f t="shared" si="119"/>
        <v>209829.12150308734</v>
      </c>
      <c r="AW60" s="371">
        <f t="shared" si="120"/>
        <v>251712.36210125076</v>
      </c>
      <c r="AX60" s="898">
        <v>37</v>
      </c>
      <c r="AY60" s="212">
        <v>-568.37418014436707</v>
      </c>
      <c r="AZ60" s="212">
        <v>494.27727262907774</v>
      </c>
      <c r="BA60" s="212">
        <v>356.80366192219913</v>
      </c>
      <c r="BB60" s="212">
        <v>676.59687364217643</v>
      </c>
      <c r="BC60" s="368">
        <f t="shared" si="121"/>
        <v>959.30362804908623</v>
      </c>
      <c r="BD60" s="373">
        <v>1426.6163952870295</v>
      </c>
      <c r="BE60" s="212">
        <v>2071.6504648320188</v>
      </c>
      <c r="BF60" s="212">
        <v>3648.5440194349453</v>
      </c>
      <c r="BG60" s="212">
        <v>3194.838920299595</v>
      </c>
      <c r="BH60" s="370">
        <f t="shared" si="122"/>
        <v>10341.649799853589</v>
      </c>
      <c r="BI60" s="371">
        <f t="shared" si="123"/>
        <v>11300.953427902676</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-2567.5772216550486</v>
      </c>
      <c r="BX60" s="212">
        <v>-2392.441492159192</v>
      </c>
      <c r="BY60" s="212">
        <v>-2538.6218598027053</v>
      </c>
      <c r="BZ60" s="212">
        <v>-2703.276641753429</v>
      </c>
      <c r="CA60" s="368">
        <f t="shared" si="127"/>
        <v>-10201.917215370375</v>
      </c>
      <c r="CB60" s="373">
        <v>-695.15847789310646</v>
      </c>
      <c r="CC60" s="212">
        <v>-718.32683250068123</v>
      </c>
      <c r="CD60" s="212">
        <v>-345.60787732404867</v>
      </c>
      <c r="CE60" s="212">
        <v>-381.3325426735463</v>
      </c>
      <c r="CF60" s="370">
        <f t="shared" si="128"/>
        <v>-2140.4257303913828</v>
      </c>
      <c r="CG60" s="371">
        <f t="shared" si="129"/>
        <v>-12342.342945761757</v>
      </c>
      <c r="CH60" s="898">
        <v>37</v>
      </c>
      <c r="CI60" s="370">
        <f t="shared" si="130"/>
        <v>31916.494008799731</v>
      </c>
      <c r="CJ60" s="370">
        <f t="shared" si="130"/>
        <v>34398.60022205094</v>
      </c>
      <c r="CK60" s="370">
        <f t="shared" si="130"/>
        <v>19616.388072385267</v>
      </c>
      <c r="CL60" s="370">
        <f t="shared" si="130"/>
        <v>8249.7310214041208</v>
      </c>
      <c r="CM60" s="372">
        <f t="shared" si="133"/>
        <v>94181.213324640048</v>
      </c>
      <c r="CN60" s="370">
        <f t="shared" si="131"/>
        <v>58940.240248579474</v>
      </c>
      <c r="CO60" s="370">
        <f t="shared" si="131"/>
        <v>51987.830421996121</v>
      </c>
      <c r="CP60" s="370">
        <f t="shared" si="131"/>
        <v>54815.129601653935</v>
      </c>
      <c r="CQ60" s="370">
        <f t="shared" si="131"/>
        <v>37625.986502111235</v>
      </c>
      <c r="CR60" s="372">
        <f t="shared" si="134"/>
        <v>203369.18677434075</v>
      </c>
      <c r="CS60" s="370">
        <f t="shared" si="132"/>
        <v>90856.734257379198</v>
      </c>
      <c r="CT60" s="370">
        <f t="shared" si="132"/>
        <v>86386.430644047068</v>
      </c>
      <c r="CU60" s="370">
        <f t="shared" si="132"/>
        <v>74431.517674039205</v>
      </c>
      <c r="CV60" s="370">
        <f t="shared" si="132"/>
        <v>45875.717523515355</v>
      </c>
      <c r="CW60" s="372">
        <f t="shared" si="135"/>
        <v>297550.40009898081</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-1398.1127320912422</v>
      </c>
      <c r="D62" s="212">
        <v>-1167.2379535727437</v>
      </c>
      <c r="E62" s="212">
        <v>-1090.6330600762055</v>
      </c>
      <c r="F62" s="212">
        <v>-994.89621292197387</v>
      </c>
      <c r="G62" s="368">
        <f t="shared" si="109"/>
        <v>-4650.8799586621653</v>
      </c>
      <c r="H62" s="373">
        <v>-11144.401953098082</v>
      </c>
      <c r="I62" s="212">
        <v>-8711.3214679454577</v>
      </c>
      <c r="J62" s="212">
        <v>-7666.0145349986051</v>
      </c>
      <c r="K62" s="212">
        <v>-6640.0740389027942</v>
      </c>
      <c r="L62" s="370">
        <f t="shared" si="110"/>
        <v>-34161.811994944939</v>
      </c>
      <c r="M62" s="371">
        <f t="shared" si="111"/>
        <v>-38812.691953607107</v>
      </c>
      <c r="N62" s="898">
        <v>39</v>
      </c>
      <c r="O62" s="212">
        <v>-3524.3413283842697</v>
      </c>
      <c r="P62" s="212">
        <v>-3403.1392559481656</v>
      </c>
      <c r="Q62" s="212">
        <v>-3160.933959485325</v>
      </c>
      <c r="R62" s="212">
        <v>-2969.5593127747061</v>
      </c>
      <c r="S62" s="368">
        <f t="shared" si="112"/>
        <v>-13057.973856592467</v>
      </c>
      <c r="T62" s="373">
        <v>-9190.7989599462198</v>
      </c>
      <c r="U62" s="212">
        <v>-8657.5751642705436</v>
      </c>
      <c r="V62" s="212">
        <v>-7803.1684704665031</v>
      </c>
      <c r="W62" s="212">
        <v>-7136.5190889641162</v>
      </c>
      <c r="X62" s="370">
        <f t="shared" si="113"/>
        <v>-32788.061683647378</v>
      </c>
      <c r="Y62" s="371">
        <f t="shared" si="114"/>
        <v>-45846.035540239842</v>
      </c>
      <c r="Z62" s="898">
        <v>39</v>
      </c>
      <c r="AA62" s="212">
        <v>-859.70723877787543</v>
      </c>
      <c r="AB62" s="212">
        <v>-789.36976092347288</v>
      </c>
      <c r="AC62" s="212">
        <v>-751.06851931708013</v>
      </c>
      <c r="AD62" s="212">
        <v>-777.25236065614661</v>
      </c>
      <c r="AE62" s="368">
        <f t="shared" si="115"/>
        <v>-3177.3978796745751</v>
      </c>
      <c r="AF62" s="373">
        <v>-1732.2883778260762</v>
      </c>
      <c r="AG62" s="212">
        <v>-1625.6989594033848</v>
      </c>
      <c r="AH62" s="212">
        <v>-1500.0370577191286</v>
      </c>
      <c r="AI62" s="212">
        <v>-1570.1613716480508</v>
      </c>
      <c r="AJ62" s="370">
        <f t="shared" si="116"/>
        <v>-6428.18576659664</v>
      </c>
      <c r="AK62" s="371">
        <f t="shared" si="117"/>
        <v>-9605.5836462712141</v>
      </c>
      <c r="AL62" s="898">
        <v>39</v>
      </c>
      <c r="AM62" s="212">
        <v>-34436.384453489729</v>
      </c>
      <c r="AN62" s="212">
        <v>-35315.333991728192</v>
      </c>
      <c r="AO62" s="212">
        <v>-35448.783067397424</v>
      </c>
      <c r="AP62" s="212">
        <v>-35865.604433193206</v>
      </c>
      <c r="AQ62" s="368">
        <f t="shared" si="118"/>
        <v>-141066.10594580855</v>
      </c>
      <c r="AR62" s="373">
        <v>-46226.400386411093</v>
      </c>
      <c r="AS62" s="212">
        <v>-45634.738607772153</v>
      </c>
      <c r="AT62" s="212">
        <v>-44478.377358722581</v>
      </c>
      <c r="AU62" s="212">
        <v>-44427.42663758999</v>
      </c>
      <c r="AV62" s="370">
        <f t="shared" si="119"/>
        <v>-180766.94299049582</v>
      </c>
      <c r="AW62" s="371">
        <f t="shared" si="120"/>
        <v>-321833.0489363044</v>
      </c>
      <c r="AX62" s="898">
        <v>39</v>
      </c>
      <c r="AY62" s="212">
        <v>-1357.9419388299425</v>
      </c>
      <c r="AZ62" s="212">
        <v>-1248.4050120654592</v>
      </c>
      <c r="BA62" s="212">
        <v>-1289.8447695068592</v>
      </c>
      <c r="BB62" s="212">
        <v>-1182.8524998113687</v>
      </c>
      <c r="BC62" s="368">
        <f t="shared" si="121"/>
        <v>-5079.0442202136301</v>
      </c>
      <c r="BD62" s="373">
        <v>-862.8981603464656</v>
      </c>
      <c r="BE62" s="212">
        <v>-992.83849066609764</v>
      </c>
      <c r="BF62" s="212">
        <v>-1017.7495456532311</v>
      </c>
      <c r="BG62" s="212">
        <v>-902.22283185865638</v>
      </c>
      <c r="BH62" s="370">
        <f t="shared" si="122"/>
        <v>-3775.7090285244508</v>
      </c>
      <c r="BI62" s="371">
        <f t="shared" si="123"/>
        <v>-8854.7532487380813</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-2688.6058428197157</v>
      </c>
      <c r="BX62" s="212">
        <v>-2527.8986171512443</v>
      </c>
      <c r="BY62" s="212">
        <v>-2678.740024181659</v>
      </c>
      <c r="BZ62" s="212">
        <v>-2699.3777775050085</v>
      </c>
      <c r="CA62" s="368">
        <f t="shared" si="127"/>
        <v>-10594.622261657627</v>
      </c>
      <c r="CB62" s="373">
        <v>-2542.8801430228386</v>
      </c>
      <c r="CC62" s="212">
        <v>-2337.8122877436749</v>
      </c>
      <c r="CD62" s="212">
        <v>-2687.519605943673</v>
      </c>
      <c r="CE62" s="212">
        <v>-2674.3990852118463</v>
      </c>
      <c r="CF62" s="370">
        <f t="shared" si="128"/>
        <v>-10242.611121922033</v>
      </c>
      <c r="CG62" s="371">
        <f t="shared" si="129"/>
        <v>-20837.23338357966</v>
      </c>
      <c r="CH62" s="898">
        <v>39</v>
      </c>
      <c r="CI62" s="370">
        <f t="shared" si="130"/>
        <v>-44265.09353439277</v>
      </c>
      <c r="CJ62" s="370">
        <f t="shared" si="130"/>
        <v>-44451.38459138928</v>
      </c>
      <c r="CK62" s="370">
        <f t="shared" si="130"/>
        <v>-44420.003399964553</v>
      </c>
      <c r="CL62" s="370">
        <f t="shared" si="130"/>
        <v>-44489.542596862419</v>
      </c>
      <c r="CM62" s="372">
        <f t="shared" si="133"/>
        <v>-177626.024122609</v>
      </c>
      <c r="CN62" s="370">
        <f t="shared" si="131"/>
        <v>-71699.667980650775</v>
      </c>
      <c r="CO62" s="370">
        <f t="shared" si="131"/>
        <v>-67959.984977801301</v>
      </c>
      <c r="CP62" s="370">
        <f t="shared" si="131"/>
        <v>-65152.866573503721</v>
      </c>
      <c r="CQ62" s="370">
        <f t="shared" si="131"/>
        <v>-63350.803054175456</v>
      </c>
      <c r="CR62" s="372">
        <f t="shared" si="134"/>
        <v>-268163.32258613122</v>
      </c>
      <c r="CS62" s="370">
        <f t="shared" si="132"/>
        <v>-115964.76151504354</v>
      </c>
      <c r="CT62" s="370">
        <f t="shared" si="132"/>
        <v>-112411.36956919057</v>
      </c>
      <c r="CU62" s="370">
        <f t="shared" si="132"/>
        <v>-109572.86997346827</v>
      </c>
      <c r="CV62" s="370">
        <f t="shared" si="132"/>
        <v>-107840.34565103787</v>
      </c>
      <c r="CW62" s="372">
        <f t="shared" si="135"/>
        <v>-445789.34670874022</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780415.44025741611</v>
      </c>
      <c r="D65" s="198">
        <f t="shared" ref="D65:M65" si="136">SUM(D34:D63)-D43-D45</f>
        <v>474467.07668754511</v>
      </c>
      <c r="E65" s="198">
        <f t="shared" si="136"/>
        <v>359300.53147310024</v>
      </c>
      <c r="F65" s="198">
        <f t="shared" si="136"/>
        <v>254384.29107064151</v>
      </c>
      <c r="G65" s="203">
        <f t="shared" si="136"/>
        <v>1868567.3394887028</v>
      </c>
      <c r="H65" s="200">
        <f t="shared" si="136"/>
        <v>3262775.7246281453</v>
      </c>
      <c r="I65" s="200">
        <f t="shared" si="136"/>
        <v>2453728.3466298352</v>
      </c>
      <c r="J65" s="200">
        <f t="shared" si="136"/>
        <v>2262444.5774511346</v>
      </c>
      <c r="K65" s="200">
        <f t="shared" si="136"/>
        <v>1810345.6985422403</v>
      </c>
      <c r="L65" s="201">
        <f t="shared" si="136"/>
        <v>9789294.3472513538</v>
      </c>
      <c r="M65" s="200">
        <f t="shared" si="136"/>
        <v>11657861.686740058</v>
      </c>
      <c r="N65" s="898">
        <v>41</v>
      </c>
      <c r="O65" s="198">
        <f>SUM(O34:O63)-O43-O45</f>
        <v>612559.00448812905</v>
      </c>
      <c r="P65" s="198">
        <f t="shared" ref="P65:Y65" si="137">SUM(P34:P63)-P43-P45</f>
        <v>589430.25025126501</v>
      </c>
      <c r="Q65" s="198">
        <f t="shared" si="137"/>
        <v>572974.56328037882</v>
      </c>
      <c r="R65" s="198">
        <f t="shared" si="137"/>
        <v>529418.67118182965</v>
      </c>
      <c r="S65" s="203">
        <f t="shared" si="137"/>
        <v>2304382.489201603</v>
      </c>
      <c r="T65" s="200">
        <f t="shared" si="137"/>
        <v>2537309.2954937653</v>
      </c>
      <c r="U65" s="200">
        <f t="shared" si="137"/>
        <v>2586690.7329770378</v>
      </c>
      <c r="V65" s="200">
        <f t="shared" si="137"/>
        <v>2520401.113777813</v>
      </c>
      <c r="W65" s="200">
        <f t="shared" si="137"/>
        <v>2320759.9441533978</v>
      </c>
      <c r="X65" s="201">
        <f t="shared" si="137"/>
        <v>9965161.0864020176</v>
      </c>
      <c r="Y65" s="200">
        <f t="shared" si="137"/>
        <v>12269543.575603619</v>
      </c>
      <c r="Z65" s="898">
        <v>41</v>
      </c>
      <c r="AA65" s="198">
        <f>SUM(AA34:AA63)-AA43-AA45</f>
        <v>149594.12074034364</v>
      </c>
      <c r="AB65" s="198">
        <f t="shared" ref="AB65:AK65" si="138">SUM(AB34:AB63)-AB43-AB45</f>
        <v>142553.33116005777</v>
      </c>
      <c r="AC65" s="198">
        <f t="shared" si="138"/>
        <v>123425.1295439181</v>
      </c>
      <c r="AD65" s="198">
        <f t="shared" si="138"/>
        <v>130547.35161778374</v>
      </c>
      <c r="AE65" s="203">
        <f t="shared" si="138"/>
        <v>546119.93306210358</v>
      </c>
      <c r="AF65" s="200">
        <f t="shared" si="138"/>
        <v>591660.54271924612</v>
      </c>
      <c r="AG65" s="200">
        <f t="shared" si="138"/>
        <v>543504.95782975538</v>
      </c>
      <c r="AH65" s="200">
        <f t="shared" si="138"/>
        <v>551920.41417110979</v>
      </c>
      <c r="AI65" s="200">
        <f t="shared" si="138"/>
        <v>469677.46771890554</v>
      </c>
      <c r="AJ65" s="201">
        <f t="shared" si="138"/>
        <v>2156763.3824390173</v>
      </c>
      <c r="AK65" s="200">
        <f t="shared" si="138"/>
        <v>2702883.3155011204</v>
      </c>
      <c r="AL65" s="898">
        <v>41</v>
      </c>
      <c r="AM65" s="198">
        <f>SUM(AM34:AM63)-AM43-AM45</f>
        <v>6469214.6008366505</v>
      </c>
      <c r="AN65" s="198">
        <f t="shared" ref="AN65:AW65" si="139">SUM(AN34:AN63)-AN43-AN45</f>
        <v>6243196.4544439176</v>
      </c>
      <c r="AO65" s="198">
        <f t="shared" si="139"/>
        <v>5729308.9564112127</v>
      </c>
      <c r="AP65" s="198">
        <f t="shared" si="139"/>
        <v>5768322.6180637367</v>
      </c>
      <c r="AQ65" s="203">
        <f t="shared" si="139"/>
        <v>24210042.629755516</v>
      </c>
      <c r="AR65" s="200">
        <f t="shared" si="139"/>
        <v>14756614.316804374</v>
      </c>
      <c r="AS65" s="200">
        <f t="shared" si="139"/>
        <v>14979303.802400576</v>
      </c>
      <c r="AT65" s="200">
        <f t="shared" si="139"/>
        <v>14875683.9555475</v>
      </c>
      <c r="AU65" s="200">
        <f t="shared" si="139"/>
        <v>16557280.256965369</v>
      </c>
      <c r="AV65" s="201">
        <f t="shared" si="139"/>
        <v>61168882.331717812</v>
      </c>
      <c r="AW65" s="200">
        <f t="shared" si="139"/>
        <v>85378924.961473361</v>
      </c>
      <c r="AX65" s="898">
        <v>41</v>
      </c>
      <c r="AY65" s="198">
        <f>SUM(AY34:AY63)-AY43-AY45</f>
        <v>344341.38486671814</v>
      </c>
      <c r="AZ65" s="198">
        <f t="shared" ref="AZ65:BI65" si="140">SUM(AZ34:AZ63)-AZ43-AZ45</f>
        <v>358002.67352274887</v>
      </c>
      <c r="BA65" s="198">
        <f t="shared" si="140"/>
        <v>394052.39762877929</v>
      </c>
      <c r="BB65" s="198">
        <f t="shared" si="140"/>
        <v>440643.51458472176</v>
      </c>
      <c r="BC65" s="203">
        <f t="shared" si="140"/>
        <v>1537039.9706029682</v>
      </c>
      <c r="BD65" s="200">
        <f t="shared" si="140"/>
        <v>195450.55377955618</v>
      </c>
      <c r="BE65" s="200">
        <f t="shared" si="140"/>
        <v>240716.91430740632</v>
      </c>
      <c r="BF65" s="200">
        <f t="shared" si="140"/>
        <v>242644.94334214594</v>
      </c>
      <c r="BG65" s="200">
        <f t="shared" si="140"/>
        <v>210771.12402194878</v>
      </c>
      <c r="BH65" s="201">
        <f t="shared" si="140"/>
        <v>889583.53545105713</v>
      </c>
      <c r="BI65" s="200">
        <f t="shared" si="140"/>
        <v>2426623.5060540251</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815582.69784333732</v>
      </c>
      <c r="BX65" s="198">
        <f t="shared" ref="BX65:CV65" si="142">SUM(BX34:BX63)-BX43-BX45</f>
        <v>778519.32480632246</v>
      </c>
      <c r="BY65" s="198">
        <f t="shared" si="142"/>
        <v>782987.73395395</v>
      </c>
      <c r="BZ65" s="198">
        <f t="shared" si="142"/>
        <v>963247.77105347347</v>
      </c>
      <c r="CA65" s="203">
        <f t="shared" si="142"/>
        <v>3340337.5276570828</v>
      </c>
      <c r="CB65" s="200">
        <f t="shared" si="142"/>
        <v>871348.90994138177</v>
      </c>
      <c r="CC65" s="200">
        <f t="shared" si="142"/>
        <v>616617.60422842728</v>
      </c>
      <c r="CD65" s="200">
        <f t="shared" si="142"/>
        <v>932091.76228245161</v>
      </c>
      <c r="CE65" s="200">
        <f t="shared" si="142"/>
        <v>585913.29246690893</v>
      </c>
      <c r="CF65" s="201">
        <f t="shared" si="142"/>
        <v>3005971.5689191697</v>
      </c>
      <c r="CG65" s="200">
        <f t="shared" si="142"/>
        <v>6346309.096576252</v>
      </c>
      <c r="CH65" s="898">
        <v>41</v>
      </c>
      <c r="CI65" s="201">
        <f t="shared" ref="CI65:CL65" si="143">SUM(CI34:CI63)-CI43-CI45</f>
        <v>9171707.2490325961</v>
      </c>
      <c r="CJ65" s="201">
        <f t="shared" si="143"/>
        <v>8586169.1108718552</v>
      </c>
      <c r="CK65" s="201">
        <f t="shared" si="143"/>
        <v>7962049.3122913428</v>
      </c>
      <c r="CL65" s="201">
        <f t="shared" si="143"/>
        <v>8086564.2175721852</v>
      </c>
      <c r="CM65" s="198">
        <f>SUM(CI65:CL65)</f>
        <v>33806489.889767982</v>
      </c>
      <c r="CN65" s="201">
        <f t="shared" ref="CN65:CQ65" si="144">SUM(CN34:CN63)-CN43-CN45</f>
        <v>22215159.343366463</v>
      </c>
      <c r="CO65" s="201">
        <f t="shared" si="144"/>
        <v>21420562.35837305</v>
      </c>
      <c r="CP65" s="201">
        <f t="shared" si="144"/>
        <v>21385186.766572163</v>
      </c>
      <c r="CQ65" s="201">
        <f t="shared" si="144"/>
        <v>21954747.783868767</v>
      </c>
      <c r="CR65" s="198">
        <f>SUM(CN65:CQ65)</f>
        <v>86975656.252180442</v>
      </c>
      <c r="CS65" s="201">
        <f t="shared" si="142"/>
        <v>31386866.592399061</v>
      </c>
      <c r="CT65" s="201">
        <f t="shared" si="142"/>
        <v>30006731.469244894</v>
      </c>
      <c r="CU65" s="201">
        <f t="shared" si="142"/>
        <v>29347236.078863498</v>
      </c>
      <c r="CV65" s="201">
        <f t="shared" si="142"/>
        <v>30041312.001440946</v>
      </c>
      <c r="CW65" s="198">
        <f>SUM(CS65:CV65)</f>
        <v>120782146.1419484</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59615.735145456369</v>
      </c>
      <c r="D68" s="376">
        <v>71540.962894899625</v>
      </c>
      <c r="E68" s="376">
        <v>51590.715451306642</v>
      </c>
      <c r="F68" s="376">
        <v>48273.927020359173</v>
      </c>
      <c r="G68" s="368">
        <f t="shared" ref="G68" si="145">SUM(C68:F68)</f>
        <v>231021.34051202179</v>
      </c>
      <c r="H68" s="377">
        <v>59243.364118626392</v>
      </c>
      <c r="I68" s="376">
        <v>71181.48319840469</v>
      </c>
      <c r="J68" s="376">
        <v>51346.883141929669</v>
      </c>
      <c r="K68" s="376">
        <v>48028.036072647708</v>
      </c>
      <c r="L68" s="370">
        <f t="shared" ref="L68" si="146">SUM(H68:K68)</f>
        <v>229799.76653160847</v>
      </c>
      <c r="M68" s="371">
        <f t="shared" ref="M68" si="147">SUM(L68,G68)</f>
        <v>460821.10704363027</v>
      </c>
      <c r="N68" s="210">
        <v>46</v>
      </c>
      <c r="O68" s="376">
        <v>52856.974474895913</v>
      </c>
      <c r="P68" s="376">
        <v>75546.845957212747</v>
      </c>
      <c r="Q68" s="376">
        <v>55226.709492510701</v>
      </c>
      <c r="R68" s="376">
        <v>55041.700284970306</v>
      </c>
      <c r="S68" s="368">
        <f t="shared" ref="S68" si="148">SUM(O68:R68)</f>
        <v>238672.23020958967</v>
      </c>
      <c r="T68" s="377">
        <v>52526.819930758873</v>
      </c>
      <c r="U68" s="376">
        <v>75167.237462206249</v>
      </c>
      <c r="V68" s="376">
        <v>54965.692447155729</v>
      </c>
      <c r="W68" s="376">
        <v>54761.336604571705</v>
      </c>
      <c r="X68" s="370">
        <f t="shared" ref="X68" si="149">SUM(T68:W68)</f>
        <v>237421.08644469254</v>
      </c>
      <c r="Y68" s="371">
        <f t="shared" ref="Y68" si="150">SUM(X68,S68)</f>
        <v>476093.31665428221</v>
      </c>
      <c r="Z68" s="210">
        <v>46</v>
      </c>
      <c r="AA68" s="376">
        <v>7625.2684488374425</v>
      </c>
      <c r="AB68" s="376">
        <v>10374.209981887814</v>
      </c>
      <c r="AC68" s="376">
        <v>7797.1872216931724</v>
      </c>
      <c r="AD68" s="376">
        <v>8566.8016007735878</v>
      </c>
      <c r="AE68" s="368">
        <f t="shared" ref="AE68" si="151">SUM(AA68:AD68)</f>
        <v>34363.467253192015</v>
      </c>
      <c r="AF68" s="377">
        <v>7577.6395965684933</v>
      </c>
      <c r="AG68" s="376">
        <v>10322.081554973258</v>
      </c>
      <c r="AH68" s="376">
        <v>7760.3355100958715</v>
      </c>
      <c r="AI68" s="376">
        <v>8523.1652302835319</v>
      </c>
      <c r="AJ68" s="370">
        <f t="shared" ref="AJ68" si="152">SUM(AF68:AI68)</f>
        <v>34183.221891921159</v>
      </c>
      <c r="AK68" s="371">
        <f t="shared" ref="AK68" si="153">SUM(AJ68,AE68)</f>
        <v>68546.689145113167</v>
      </c>
      <c r="AL68" s="210">
        <v>46</v>
      </c>
      <c r="AM68" s="376">
        <v>164879.10005054416</v>
      </c>
      <c r="AN68" s="376">
        <v>250624.47877035904</v>
      </c>
      <c r="AO68" s="376">
        <v>197959.67557666605</v>
      </c>
      <c r="AP68" s="376">
        <v>212371.01168317726</v>
      </c>
      <c r="AQ68" s="368">
        <f t="shared" ref="AQ68" si="154">SUM(AM68:AP68)</f>
        <v>825834.26608074643</v>
      </c>
      <c r="AR68" s="377">
        <v>163849.23436761965</v>
      </c>
      <c r="AS68" s="376">
        <v>249365.13855578957</v>
      </c>
      <c r="AT68" s="376">
        <v>197024.0621734185</v>
      </c>
      <c r="AU68" s="376">
        <v>211289.2660587288</v>
      </c>
      <c r="AV68" s="370">
        <f t="shared" ref="AV68" si="155">SUM(AR68:AU68)</f>
        <v>821527.70115555648</v>
      </c>
      <c r="AW68" s="371">
        <f t="shared" ref="AW68" si="156">SUM(AV68,AQ68)</f>
        <v>1647361.9672363028</v>
      </c>
      <c r="AX68" s="210">
        <v>46</v>
      </c>
      <c r="AY68" s="376">
        <v>2183.5996012579949</v>
      </c>
      <c r="AZ68" s="376">
        <v>2978.7335591559067</v>
      </c>
      <c r="BA68" s="376">
        <v>2423.9960274693799</v>
      </c>
      <c r="BB68" s="376">
        <v>2355.8704402127369</v>
      </c>
      <c r="BC68" s="368">
        <f t="shared" ref="BC68" si="157">SUM(AY68:BB68)</f>
        <v>9942.1996280960193</v>
      </c>
      <c r="BD68" s="377">
        <v>2169.960429926432</v>
      </c>
      <c r="BE68" s="376">
        <v>2963.7659910319258</v>
      </c>
      <c r="BF68" s="376">
        <v>2412.5395368173695</v>
      </c>
      <c r="BG68" s="376">
        <v>2343.8704383279714</v>
      </c>
      <c r="BH68" s="370">
        <f t="shared" ref="BH68" si="158">SUM(BD68:BG68)</f>
        <v>9890.1363961036986</v>
      </c>
      <c r="BI68" s="371">
        <f t="shared" ref="BI68" si="159">SUM(BH68,BC68)</f>
        <v>19832.336024199718</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3985.9357800741177</v>
      </c>
      <c r="BX68" s="376">
        <v>5649.3222673646505</v>
      </c>
      <c r="BY68" s="376">
        <v>4726.7922535652906</v>
      </c>
      <c r="BZ68" s="376">
        <v>5011.578936452549</v>
      </c>
      <c r="CA68" s="368">
        <f t="shared" ref="CA68" si="163">SUM(BW68:BZ68)</f>
        <v>19373.629237456607</v>
      </c>
      <c r="CB68" s="377">
        <v>3961.0388800244391</v>
      </c>
      <c r="CC68" s="376">
        <v>5620.9355002329621</v>
      </c>
      <c r="CD68" s="376">
        <v>4704.4520967938697</v>
      </c>
      <c r="CE68" s="376">
        <v>4986.0516597158667</v>
      </c>
      <c r="CF68" s="370">
        <f>SUM(CB68:CE68)</f>
        <v>19272.478136767138</v>
      </c>
      <c r="CG68" s="371">
        <f>SUM(CF68,CA68)</f>
        <v>38646.10737422375</v>
      </c>
      <c r="CH68" s="898">
        <v>42</v>
      </c>
      <c r="CI68" s="370">
        <f t="shared" ref="CI68:CL70" si="164">+C68+O68+AA68+AM68+AY68+BK68+BW68</f>
        <v>291146.61350106599</v>
      </c>
      <c r="CJ68" s="370">
        <f t="shared" si="164"/>
        <v>416714.55343087978</v>
      </c>
      <c r="CK68" s="370">
        <f t="shared" si="164"/>
        <v>319725.07602321124</v>
      </c>
      <c r="CL68" s="370">
        <f t="shared" si="164"/>
        <v>331620.88996594562</v>
      </c>
      <c r="CM68" s="372">
        <f>SUM(CI68:CL68)</f>
        <v>1359207.1329211027</v>
      </c>
      <c r="CN68" s="370">
        <f t="shared" ref="CN68:CQ70" si="165">+H68+T68+AF68+AR68+BD68+BP68+CB68</f>
        <v>289328.05732352426</v>
      </c>
      <c r="CO68" s="370">
        <f t="shared" si="165"/>
        <v>414620.64226263872</v>
      </c>
      <c r="CP68" s="370">
        <f t="shared" si="165"/>
        <v>318213.96490621095</v>
      </c>
      <c r="CQ68" s="370">
        <f t="shared" si="165"/>
        <v>329931.7260642756</v>
      </c>
      <c r="CR68" s="372">
        <f>SUM(CN68:CQ68)</f>
        <v>1352094.3905566498</v>
      </c>
      <c r="CS68" s="370">
        <f t="shared" ref="CS68:CV70" si="166">CI68+CN68</f>
        <v>580474.67082459026</v>
      </c>
      <c r="CT68" s="370">
        <f t="shared" si="166"/>
        <v>831335.1956935185</v>
      </c>
      <c r="CU68" s="370">
        <f t="shared" si="166"/>
        <v>637939.04092942225</v>
      </c>
      <c r="CV68" s="370">
        <f t="shared" si="166"/>
        <v>661552.61603022122</v>
      </c>
      <c r="CW68" s="372">
        <f>SUM(CS68:CV68)</f>
        <v>2711301.5234777522</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77032.021948559894</v>
      </c>
      <c r="D70" s="376">
        <v>62884.249669729863</v>
      </c>
      <c r="E70" s="376">
        <v>50771.792723706691</v>
      </c>
      <c r="F70" s="376">
        <v>39728.893499015685</v>
      </c>
      <c r="G70" s="368">
        <f t="shared" ref="G70" si="184">SUM(C70:F70)</f>
        <v>230416.95784101213</v>
      </c>
      <c r="H70" s="377">
        <v>77032.021948559894</v>
      </c>
      <c r="I70" s="376">
        <v>62884.249669729863</v>
      </c>
      <c r="J70" s="376">
        <v>50771.792723706691</v>
      </c>
      <c r="K70" s="376">
        <v>39728.893499015685</v>
      </c>
      <c r="L70" s="370">
        <f t="shared" ref="L70" si="185">SUM(H70:K70)</f>
        <v>230416.95784101213</v>
      </c>
      <c r="M70" s="371">
        <f t="shared" ref="M70" si="186">SUM(L70,G70)</f>
        <v>460833.91568202426</v>
      </c>
      <c r="N70" s="210">
        <v>46</v>
      </c>
      <c r="O70" s="376">
        <v>68298.740390438266</v>
      </c>
      <c r="P70" s="376">
        <v>66405.406506943735</v>
      </c>
      <c r="Q70" s="376">
        <v>54350.070989277243</v>
      </c>
      <c r="R70" s="376">
        <v>45298.694007307146</v>
      </c>
      <c r="S70" s="368">
        <f t="shared" ref="S70" si="187">SUM(O70:R70)</f>
        <v>234352.91189396637</v>
      </c>
      <c r="T70" s="377">
        <v>68298.740390438266</v>
      </c>
      <c r="U70" s="376">
        <v>66405.406506943735</v>
      </c>
      <c r="V70" s="376">
        <v>54350.070989277243</v>
      </c>
      <c r="W70" s="376">
        <v>45298.694007307146</v>
      </c>
      <c r="X70" s="370">
        <f t="shared" ref="X70" si="188">SUM(T70:W70)</f>
        <v>234352.91189396637</v>
      </c>
      <c r="Y70" s="371">
        <f t="shared" ref="Y70" si="189">SUM(X70,S70)</f>
        <v>468705.82378793275</v>
      </c>
      <c r="Z70" s="210">
        <v>46</v>
      </c>
      <c r="AA70" s="376">
        <v>9852.9330399320788</v>
      </c>
      <c r="AB70" s="376">
        <v>9118.8933476564489</v>
      </c>
      <c r="AC70" s="376">
        <v>7673.418947279084</v>
      </c>
      <c r="AD70" s="376">
        <v>7050.380390242357</v>
      </c>
      <c r="AE70" s="368">
        <f t="shared" ref="AE70" si="190">SUM(AA70:AD70)</f>
        <v>33695.625725109974</v>
      </c>
      <c r="AF70" s="377">
        <v>9852.9330399320788</v>
      </c>
      <c r="AG70" s="376">
        <v>9118.8933476564489</v>
      </c>
      <c r="AH70" s="376">
        <v>7673.418947279084</v>
      </c>
      <c r="AI70" s="376">
        <v>7050.380390242357</v>
      </c>
      <c r="AJ70" s="370">
        <f t="shared" ref="AJ70" si="191">SUM(AF70:AI70)</f>
        <v>33695.625725109974</v>
      </c>
      <c r="AK70" s="371">
        <f t="shared" ref="AK70" si="192">SUM(AJ70,AE70)</f>
        <v>67391.251450219948</v>
      </c>
      <c r="AL70" s="210">
        <v>46</v>
      </c>
      <c r="AM70" s="376">
        <v>213047.28395889499</v>
      </c>
      <c r="AN70" s="376">
        <v>220298.01750773992</v>
      </c>
      <c r="AO70" s="376">
        <v>194817.37223661924</v>
      </c>
      <c r="AP70" s="376">
        <v>174778.92987410803</v>
      </c>
      <c r="AQ70" s="368">
        <f t="shared" ref="AQ70" si="193">SUM(AM70:AP70)</f>
        <v>802941.60357736226</v>
      </c>
      <c r="AR70" s="377">
        <v>213047.28395889499</v>
      </c>
      <c r="AS70" s="376">
        <v>220298.01750773992</v>
      </c>
      <c r="AT70" s="376">
        <v>194817.37223661924</v>
      </c>
      <c r="AU70" s="376">
        <v>174778.92987410803</v>
      </c>
      <c r="AV70" s="370">
        <f t="shared" ref="AV70" si="194">SUM(AR70:AU70)</f>
        <v>802941.60357736226</v>
      </c>
      <c r="AW70" s="371">
        <f t="shared" ref="AW70" si="195">SUM(AV70,AQ70)</f>
        <v>1605883.2071547245</v>
      </c>
      <c r="AX70" s="210">
        <v>46</v>
      </c>
      <c r="AY70" s="376">
        <v>2821.5217341623679</v>
      </c>
      <c r="AZ70" s="376">
        <v>2618.2961097231387</v>
      </c>
      <c r="BA70" s="376">
        <v>2385.5188437137053</v>
      </c>
      <c r="BB70" s="376">
        <v>1938.8546073166485</v>
      </c>
      <c r="BC70" s="368">
        <f t="shared" ref="BC70" si="196">SUM(AY70:BB70)</f>
        <v>9764.1912949158614</v>
      </c>
      <c r="BD70" s="377">
        <v>2821.5217341623679</v>
      </c>
      <c r="BE70" s="376">
        <v>2618.2961097231387</v>
      </c>
      <c r="BF70" s="376">
        <v>2385.5188437137053</v>
      </c>
      <c r="BG70" s="376">
        <v>1938.8546073166485</v>
      </c>
      <c r="BH70" s="370">
        <f t="shared" ref="BH70" si="197">SUM(BD70:BG70)</f>
        <v>9764.1912949158614</v>
      </c>
      <c r="BI70" s="371">
        <f t="shared" ref="BI70" si="198">SUM(BH70,BC70)</f>
        <v>19528.382589831723</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5150.3968163281324</v>
      </c>
      <c r="BX70" s="376">
        <v>4965.7340011990555</v>
      </c>
      <c r="BY70" s="376">
        <v>4651.7617452417244</v>
      </c>
      <c r="BZ70" s="376">
        <v>4124.4725282917789</v>
      </c>
      <c r="CA70" s="368">
        <f t="shared" ref="CA70" si="202">SUM(BW70:BZ70)</f>
        <v>18892.365091060692</v>
      </c>
      <c r="CB70" s="377">
        <v>5150.3968163281324</v>
      </c>
      <c r="CC70" s="376">
        <v>4965.7340011990555</v>
      </c>
      <c r="CD70" s="376">
        <v>4651.7617452417244</v>
      </c>
      <c r="CE70" s="376">
        <v>4124.4725282917789</v>
      </c>
      <c r="CF70" s="370">
        <f>SUM(CB70:CE70)</f>
        <v>18892.365091060692</v>
      </c>
      <c r="CG70" s="371">
        <f>SUM(CF70,CA70)</f>
        <v>37784.730182121384</v>
      </c>
      <c r="CH70" s="210">
        <v>44</v>
      </c>
      <c r="CI70" s="370">
        <f t="shared" si="164"/>
        <v>376202.89788831567</v>
      </c>
      <c r="CJ70" s="370">
        <f t="shared" si="164"/>
        <v>366290.59714299219</v>
      </c>
      <c r="CK70" s="370">
        <f t="shared" si="164"/>
        <v>314649.93548583763</v>
      </c>
      <c r="CL70" s="370">
        <f t="shared" si="164"/>
        <v>272920.22490628168</v>
      </c>
      <c r="CM70" s="372">
        <f t="shared" si="181"/>
        <v>1330063.655423427</v>
      </c>
      <c r="CN70" s="370">
        <f t="shared" si="165"/>
        <v>376202.89788831567</v>
      </c>
      <c r="CO70" s="370">
        <f t="shared" si="165"/>
        <v>366290.59714299219</v>
      </c>
      <c r="CP70" s="370">
        <f t="shared" si="165"/>
        <v>314649.93548583763</v>
      </c>
      <c r="CQ70" s="370">
        <f t="shared" si="165"/>
        <v>272920.22490628168</v>
      </c>
      <c r="CR70" s="372">
        <f t="shared" si="182"/>
        <v>1330063.655423427</v>
      </c>
      <c r="CS70" s="370">
        <f t="shared" si="166"/>
        <v>752405.79577663133</v>
      </c>
      <c r="CT70" s="370">
        <f t="shared" si="166"/>
        <v>732581.19428598438</v>
      </c>
      <c r="CU70" s="370">
        <f t="shared" si="166"/>
        <v>629299.87097167526</v>
      </c>
      <c r="CV70" s="370">
        <f t="shared" si="166"/>
        <v>545840.44981256337</v>
      </c>
      <c r="CW70" s="372">
        <f t="shared" si="183"/>
        <v>2660127.310846854</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203">SUM(C68:C70)</f>
        <v>136647.75709401627</v>
      </c>
      <c r="D72" s="198">
        <f t="shared" si="203"/>
        <v>134425.2125646295</v>
      </c>
      <c r="E72" s="198">
        <f t="shared" si="203"/>
        <v>102362.50817501332</v>
      </c>
      <c r="F72" s="198">
        <f t="shared" si="203"/>
        <v>88002.820519374858</v>
      </c>
      <c r="G72" s="203">
        <f t="shared" si="203"/>
        <v>461438.29835303396</v>
      </c>
      <c r="H72" s="200">
        <f t="shared" si="203"/>
        <v>136275.38606718628</v>
      </c>
      <c r="I72" s="198">
        <f t="shared" si="203"/>
        <v>134065.73286813457</v>
      </c>
      <c r="J72" s="198">
        <f t="shared" si="203"/>
        <v>102118.67586563635</v>
      </c>
      <c r="K72" s="198">
        <f t="shared" si="203"/>
        <v>87756.929571663393</v>
      </c>
      <c r="L72" s="201">
        <f t="shared" si="203"/>
        <v>460216.72437262058</v>
      </c>
      <c r="M72" s="200">
        <f t="shared" si="203"/>
        <v>921655.02272565453</v>
      </c>
      <c r="N72" s="210">
        <v>45</v>
      </c>
      <c r="O72" s="198">
        <f t="shared" ref="O72:Y72" si="204">SUM(O68:O70)</f>
        <v>121155.71486533419</v>
      </c>
      <c r="P72" s="198">
        <f t="shared" si="204"/>
        <v>141952.25246415648</v>
      </c>
      <c r="Q72" s="198">
        <f t="shared" si="204"/>
        <v>109576.78048178795</v>
      </c>
      <c r="R72" s="198">
        <f t="shared" si="204"/>
        <v>100340.39429227746</v>
      </c>
      <c r="S72" s="203">
        <f t="shared" si="204"/>
        <v>473025.14210355608</v>
      </c>
      <c r="T72" s="200">
        <f t="shared" si="204"/>
        <v>120825.56032119715</v>
      </c>
      <c r="U72" s="198">
        <f t="shared" si="204"/>
        <v>141572.64396914997</v>
      </c>
      <c r="V72" s="198">
        <f t="shared" si="204"/>
        <v>109315.76343643297</v>
      </c>
      <c r="W72" s="198">
        <f t="shared" si="204"/>
        <v>100060.03061187884</v>
      </c>
      <c r="X72" s="201">
        <f t="shared" si="204"/>
        <v>471773.99833865894</v>
      </c>
      <c r="Y72" s="200">
        <f t="shared" si="204"/>
        <v>944799.14044221491</v>
      </c>
      <c r="Z72" s="210">
        <v>45</v>
      </c>
      <c r="AA72" s="198">
        <f t="shared" ref="AA72:AK72" si="205">SUM(AA68:AA70)</f>
        <v>17478.201488769522</v>
      </c>
      <c r="AB72" s="198">
        <f t="shared" si="205"/>
        <v>19493.103329544261</v>
      </c>
      <c r="AC72" s="198">
        <f t="shared" si="205"/>
        <v>15470.606168972256</v>
      </c>
      <c r="AD72" s="198">
        <f t="shared" si="205"/>
        <v>15617.181991015945</v>
      </c>
      <c r="AE72" s="203">
        <f t="shared" si="205"/>
        <v>68059.092978301982</v>
      </c>
      <c r="AF72" s="200">
        <f t="shared" si="205"/>
        <v>17430.572636500572</v>
      </c>
      <c r="AG72" s="198">
        <f t="shared" si="205"/>
        <v>19440.974902629707</v>
      </c>
      <c r="AH72" s="198">
        <f t="shared" si="205"/>
        <v>15433.754457374955</v>
      </c>
      <c r="AI72" s="198">
        <f t="shared" si="205"/>
        <v>15573.545620525889</v>
      </c>
      <c r="AJ72" s="201">
        <f t="shared" si="205"/>
        <v>67878.847617031133</v>
      </c>
      <c r="AK72" s="200">
        <f t="shared" si="205"/>
        <v>135937.94059533312</v>
      </c>
      <c r="AL72" s="210">
        <v>45</v>
      </c>
      <c r="AM72" s="198">
        <f t="shared" ref="AM72:AW72" si="206">SUM(AM68:AM70)</f>
        <v>377926.38400943915</v>
      </c>
      <c r="AN72" s="198">
        <f t="shared" si="206"/>
        <v>470922.49627809896</v>
      </c>
      <c r="AO72" s="198">
        <f t="shared" si="206"/>
        <v>392777.04781328526</v>
      </c>
      <c r="AP72" s="198">
        <f t="shared" si="206"/>
        <v>387149.94155728526</v>
      </c>
      <c r="AQ72" s="203">
        <f t="shared" si="206"/>
        <v>1628775.8696581088</v>
      </c>
      <c r="AR72" s="200">
        <f t="shared" si="206"/>
        <v>376896.51832651463</v>
      </c>
      <c r="AS72" s="198">
        <f t="shared" si="206"/>
        <v>469663.15606352949</v>
      </c>
      <c r="AT72" s="198">
        <f t="shared" si="206"/>
        <v>391841.43441003771</v>
      </c>
      <c r="AU72" s="198">
        <f t="shared" si="206"/>
        <v>386068.19593283685</v>
      </c>
      <c r="AV72" s="201">
        <f t="shared" si="206"/>
        <v>1624469.3047329187</v>
      </c>
      <c r="AW72" s="200">
        <f t="shared" si="206"/>
        <v>3253245.1743910275</v>
      </c>
      <c r="AX72" s="210">
        <v>45</v>
      </c>
      <c r="AY72" s="198">
        <f t="shared" ref="AY72:BI72" si="207">SUM(AY68:AY70)</f>
        <v>5005.1213354203628</v>
      </c>
      <c r="AZ72" s="198">
        <f t="shared" si="207"/>
        <v>5597.0296688790459</v>
      </c>
      <c r="BA72" s="198">
        <f t="shared" si="207"/>
        <v>4809.5148711830852</v>
      </c>
      <c r="BB72" s="198">
        <f t="shared" si="207"/>
        <v>4294.7250475293858</v>
      </c>
      <c r="BC72" s="203">
        <f t="shared" si="207"/>
        <v>19706.390923011881</v>
      </c>
      <c r="BD72" s="200">
        <f t="shared" si="207"/>
        <v>4991.4821640888003</v>
      </c>
      <c r="BE72" s="198">
        <f t="shared" si="207"/>
        <v>5582.0621007550644</v>
      </c>
      <c r="BF72" s="198">
        <f t="shared" si="207"/>
        <v>4798.0583805310744</v>
      </c>
      <c r="BG72" s="198">
        <f t="shared" si="207"/>
        <v>4282.72504564462</v>
      </c>
      <c r="BH72" s="201">
        <f t="shared" si="207"/>
        <v>19654.32769101956</v>
      </c>
      <c r="BI72" s="200">
        <f t="shared" si="207"/>
        <v>39360.718614031444</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9136.3325964022497</v>
      </c>
      <c r="BX72" s="198">
        <f t="shared" si="209"/>
        <v>10615.056268563705</v>
      </c>
      <c r="BY72" s="198">
        <f t="shared" si="209"/>
        <v>9378.5539988070159</v>
      </c>
      <c r="BZ72" s="198">
        <f t="shared" si="209"/>
        <v>9136.0514647443269</v>
      </c>
      <c r="CA72" s="203">
        <f t="shared" si="209"/>
        <v>38265.994328517299</v>
      </c>
      <c r="CB72" s="200">
        <f t="shared" si="209"/>
        <v>9111.4356963525715</v>
      </c>
      <c r="CC72" s="198">
        <f t="shared" si="209"/>
        <v>10586.669501432018</v>
      </c>
      <c r="CD72" s="198">
        <f t="shared" si="209"/>
        <v>9356.213842035595</v>
      </c>
      <c r="CE72" s="198">
        <f t="shared" si="209"/>
        <v>9110.5241880076464</v>
      </c>
      <c r="CF72" s="201">
        <f t="shared" si="209"/>
        <v>38164.843227827834</v>
      </c>
      <c r="CG72" s="200">
        <f t="shared" si="209"/>
        <v>76430.837556345126</v>
      </c>
      <c r="CH72" s="210">
        <v>45</v>
      </c>
      <c r="CI72" s="201">
        <f>SUM(CI68:CI70)</f>
        <v>667349.51138938172</v>
      </c>
      <c r="CJ72" s="201">
        <f>SUM(CJ68:CJ70)</f>
        <v>783005.15057387203</v>
      </c>
      <c r="CK72" s="201">
        <f>SUM(CK68:CK70)</f>
        <v>634375.01150904887</v>
      </c>
      <c r="CL72" s="201">
        <f>SUM(CL68:CL70)</f>
        <v>604541.11487222731</v>
      </c>
      <c r="CM72" s="198">
        <f>SUM(CI72:CL72)</f>
        <v>2689270.7883445299</v>
      </c>
      <c r="CN72" s="201">
        <f>SUM(CN68:CN70)</f>
        <v>665530.95521183987</v>
      </c>
      <c r="CO72" s="201">
        <f>SUM(CO68:CO70)</f>
        <v>780911.23940563085</v>
      </c>
      <c r="CP72" s="201">
        <f>SUM(CP68:CP70)</f>
        <v>632863.90039204853</v>
      </c>
      <c r="CQ72" s="201">
        <f>SUM(CQ68:CQ70)</f>
        <v>602851.95097055729</v>
      </c>
      <c r="CR72" s="198">
        <f>SUM(CN72:CQ72)</f>
        <v>2682158.0459800763</v>
      </c>
      <c r="CS72" s="201">
        <f>SUM(CS68:CS70)</f>
        <v>1332880.4666012216</v>
      </c>
      <c r="CT72" s="201">
        <f>SUM(CT68:CT70)</f>
        <v>1563916.3899795029</v>
      </c>
      <c r="CU72" s="201">
        <f>SUM(CU68:CU70)</f>
        <v>1267238.9119010975</v>
      </c>
      <c r="CV72" s="201">
        <f>SUM(CV68:CV70)</f>
        <v>1207393.0658427845</v>
      </c>
      <c r="CW72" s="198">
        <f>SUM(CS72:CV72)</f>
        <v>5371428.8343246058</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25475.299243161506</v>
      </c>
      <c r="D75" s="376">
        <v>24219.585796605599</v>
      </c>
      <c r="E75" s="376">
        <v>10901.622321998027</v>
      </c>
      <c r="F75" s="376">
        <v>16635.817464250922</v>
      </c>
      <c r="G75" s="368">
        <f t="shared" ref="G75:G85" si="210">SUM(C75:F75)</f>
        <v>77232.324826016062</v>
      </c>
      <c r="H75" s="377">
        <v>25475.299243161506</v>
      </c>
      <c r="I75" s="376">
        <v>24219.585796605599</v>
      </c>
      <c r="J75" s="376">
        <v>10901.622321998027</v>
      </c>
      <c r="K75" s="376">
        <v>16635.817464250922</v>
      </c>
      <c r="L75" s="370">
        <f t="shared" ref="L75:L85" si="211">SUM(H75:K75)</f>
        <v>77232.324826016062</v>
      </c>
      <c r="M75" s="371">
        <f t="shared" ref="M75:M85" si="212">SUM(L75,G75)</f>
        <v>154464.64965203212</v>
      </c>
      <c r="N75" s="210">
        <v>46</v>
      </c>
      <c r="O75" s="376">
        <v>22587.111247570523</v>
      </c>
      <c r="P75" s="376">
        <v>25575.743508116895</v>
      </c>
      <c r="Q75" s="376">
        <v>11669.943394026079</v>
      </c>
      <c r="R75" s="376">
        <v>18968.079362522123</v>
      </c>
      <c r="S75" s="368">
        <f t="shared" ref="S75:S85" si="213">SUM(O75:R75)</f>
        <v>78800.877512235616</v>
      </c>
      <c r="T75" s="377">
        <v>22587.111247570523</v>
      </c>
      <c r="U75" s="376">
        <v>25575.743508116895</v>
      </c>
      <c r="V75" s="376">
        <v>11669.943394026079</v>
      </c>
      <c r="W75" s="376">
        <v>18968.079362522123</v>
      </c>
      <c r="X75" s="370">
        <f t="shared" ref="X75:X85" si="214">SUM(T75:W75)</f>
        <v>78800.877512235616</v>
      </c>
      <c r="Y75" s="371">
        <f t="shared" ref="Y75:Y85" si="215">SUM(X75,S75)</f>
        <v>157601.75502447123</v>
      </c>
      <c r="Z75" s="210">
        <v>46</v>
      </c>
      <c r="AA75" s="376">
        <v>3258.4685078462389</v>
      </c>
      <c r="AB75" s="376">
        <v>3512.1007400677181</v>
      </c>
      <c r="AC75" s="376">
        <v>1647.6218544601561</v>
      </c>
      <c r="AD75" s="376">
        <v>2952.2302509762062</v>
      </c>
      <c r="AE75" s="368">
        <f t="shared" ref="AE75:AE85" si="216">SUM(AA75:AD75)</f>
        <v>11370.421353350319</v>
      </c>
      <c r="AF75" s="377">
        <v>3258.4685078462389</v>
      </c>
      <c r="AG75" s="376">
        <v>3512.1007400677181</v>
      </c>
      <c r="AH75" s="376">
        <v>1647.6218544601561</v>
      </c>
      <c r="AI75" s="376">
        <v>2952.2302509762062</v>
      </c>
      <c r="AJ75" s="370">
        <f t="shared" ref="AJ75:AJ85" si="217">SUM(AF75:AI75)</f>
        <v>11370.421353350319</v>
      </c>
      <c r="AK75" s="371">
        <f t="shared" ref="AK75:AK85" si="218">SUM(AJ75,AE75)</f>
        <v>22740.842706700638</v>
      </c>
      <c r="AL75" s="210">
        <v>46</v>
      </c>
      <c r="AM75" s="376">
        <v>70456.975871929826</v>
      </c>
      <c r="AN75" s="376">
        <v>84846.790156091403</v>
      </c>
      <c r="AO75" s="376">
        <v>41830.813921527275</v>
      </c>
      <c r="AP75" s="376">
        <v>73185.787921700146</v>
      </c>
      <c r="AQ75" s="368">
        <f t="shared" ref="AQ75:AQ85" si="219">SUM(AM75:AP75)</f>
        <v>270320.36787124863</v>
      </c>
      <c r="AR75" s="377">
        <v>70456.975871929826</v>
      </c>
      <c r="AS75" s="376">
        <v>84846.790156091403</v>
      </c>
      <c r="AT75" s="376">
        <v>41830.813921527275</v>
      </c>
      <c r="AU75" s="376">
        <v>73185.787921700146</v>
      </c>
      <c r="AV75" s="370">
        <f t="shared" ref="AV75:AV85" si="220">SUM(AR75:AU75)</f>
        <v>270320.36787124863</v>
      </c>
      <c r="AW75" s="371">
        <f t="shared" ref="AW75:AW85" si="221">SUM(AV75,AQ75)</f>
        <v>540640.73574249726</v>
      </c>
      <c r="AX75" s="210">
        <v>46</v>
      </c>
      <c r="AY75" s="376">
        <v>933.10689088324125</v>
      </c>
      <c r="AZ75" s="376">
        <v>1008.4249649699387</v>
      </c>
      <c r="BA75" s="376">
        <v>512.21404801870131</v>
      </c>
      <c r="BB75" s="376">
        <v>811.86331901845654</v>
      </c>
      <c r="BC75" s="368">
        <f t="shared" ref="BC75:BC85" si="222">SUM(AY75:BB75)</f>
        <v>3265.6092228903376</v>
      </c>
      <c r="BD75" s="377">
        <v>933.10689088324125</v>
      </c>
      <c r="BE75" s="376">
        <v>1008.4249649699387</v>
      </c>
      <c r="BF75" s="376">
        <v>512.21404801870131</v>
      </c>
      <c r="BG75" s="376">
        <v>811.86331901845654</v>
      </c>
      <c r="BH75" s="370">
        <f t="shared" ref="BH75:BH85" si="223">SUM(BD75:BG75)</f>
        <v>3265.6092228903376</v>
      </c>
      <c r="BI75" s="371">
        <f t="shared" ref="BI75:BI85" si="224">SUM(BH75,BC75)</f>
        <v>6531.2184457806752</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1703.2903563741704</v>
      </c>
      <c r="BX75" s="376">
        <v>1912.5301059774702</v>
      </c>
      <c r="BY75" s="376">
        <v>998.81739363646761</v>
      </c>
      <c r="BZ75" s="376">
        <v>1727.0546968210804</v>
      </c>
      <c r="CA75" s="368">
        <f t="shared" ref="CA75:CA85" si="228">SUM(BW75:BZ75)</f>
        <v>6341.6925528091879</v>
      </c>
      <c r="CB75" s="377">
        <v>1703.2903563741704</v>
      </c>
      <c r="CC75" s="376">
        <v>1912.5301059774702</v>
      </c>
      <c r="CD75" s="376">
        <v>998.81739363646761</v>
      </c>
      <c r="CE75" s="376">
        <v>1727.0546968210804</v>
      </c>
      <c r="CF75" s="370">
        <f t="shared" ref="CF75:CF85" si="229">SUM(CB75:CE75)</f>
        <v>6341.6925528091879</v>
      </c>
      <c r="CG75" s="371">
        <f t="shared" ref="CG75:CG85" si="230">SUM(CF75,CA75)</f>
        <v>12683.385105618376</v>
      </c>
      <c r="CH75" s="210">
        <v>46</v>
      </c>
      <c r="CI75" s="370">
        <f t="shared" ref="CI75:CL85" si="231">+C75+O75+AA75+AM75+AY75+BK75+BW75</f>
        <v>124414.2521177655</v>
      </c>
      <c r="CJ75" s="370">
        <f t="shared" si="231"/>
        <v>141075.17527182904</v>
      </c>
      <c r="CK75" s="370">
        <f t="shared" si="231"/>
        <v>67561.032933666706</v>
      </c>
      <c r="CL75" s="370">
        <f t="shared" si="231"/>
        <v>114280.83301528894</v>
      </c>
      <c r="CM75" s="372">
        <f>SUM(CI75:CL75)</f>
        <v>447331.2933385502</v>
      </c>
      <c r="CN75" s="370">
        <f t="shared" ref="CN75:CQ85" si="232">+H75+T75+AF75+AR75+BD75+BP75+CB75</f>
        <v>124414.2521177655</v>
      </c>
      <c r="CO75" s="370">
        <f t="shared" si="232"/>
        <v>141075.17527182904</v>
      </c>
      <c r="CP75" s="370">
        <f t="shared" si="232"/>
        <v>67561.032933666706</v>
      </c>
      <c r="CQ75" s="370">
        <f t="shared" si="232"/>
        <v>114280.83301528894</v>
      </c>
      <c r="CR75" s="372">
        <f>SUM(CN75:CQ75)</f>
        <v>447331.2933385502</v>
      </c>
      <c r="CS75" s="370">
        <f t="shared" ref="CS75:CV85" si="233">CI75+CN75</f>
        <v>248828.504235531</v>
      </c>
      <c r="CT75" s="370">
        <f t="shared" si="233"/>
        <v>282150.35054365807</v>
      </c>
      <c r="CU75" s="370">
        <f t="shared" si="233"/>
        <v>135122.06586733341</v>
      </c>
      <c r="CV75" s="370">
        <f t="shared" si="233"/>
        <v>228561.66603057788</v>
      </c>
      <c r="CW75" s="372">
        <f>SUM(CS75:CV75)</f>
        <v>894662.58667710039</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25.506558047254721</v>
      </c>
      <c r="D76" s="376">
        <v>16.878976326877069</v>
      </c>
      <c r="E76" s="376">
        <v>1.5173872079096786</v>
      </c>
      <c r="F76" s="376">
        <v>-6.3225806451612902E-3</v>
      </c>
      <c r="G76" s="368">
        <f t="shared" si="210"/>
        <v>43.896599001396311</v>
      </c>
      <c r="H76" s="377">
        <v>25.506558047254721</v>
      </c>
      <c r="I76" s="376">
        <v>16.878976326877069</v>
      </c>
      <c r="J76" s="376">
        <v>1.5173872079096786</v>
      </c>
      <c r="K76" s="376">
        <v>-6.3225806451612902E-3</v>
      </c>
      <c r="L76" s="370">
        <f t="shared" si="211"/>
        <v>43.896599001396311</v>
      </c>
      <c r="M76" s="371">
        <f t="shared" si="212"/>
        <v>87.793198002792622</v>
      </c>
      <c r="N76" s="210">
        <v>47</v>
      </c>
      <c r="O76" s="376">
        <v>22.614826175618287</v>
      </c>
      <c r="P76" s="376">
        <v>17.824102065209022</v>
      </c>
      <c r="Q76" s="376">
        <v>1.6243291411217939</v>
      </c>
      <c r="R76" s="376">
        <v>-7.2089761570827493E-3</v>
      </c>
      <c r="S76" s="368">
        <f t="shared" si="213"/>
        <v>42.056048405792019</v>
      </c>
      <c r="T76" s="377">
        <v>22.614826175618287</v>
      </c>
      <c r="U76" s="376">
        <v>17.824102065209022</v>
      </c>
      <c r="V76" s="376">
        <v>1.6243291411217939</v>
      </c>
      <c r="W76" s="376">
        <v>-7.2089761570827493E-3</v>
      </c>
      <c r="X76" s="370">
        <f t="shared" si="214"/>
        <v>42.056048405792019</v>
      </c>
      <c r="Y76" s="371">
        <f t="shared" si="215"/>
        <v>84.112096811584038</v>
      </c>
      <c r="Z76" s="210">
        <v>47</v>
      </c>
      <c r="AA76" s="376">
        <v>3.2624667269744414</v>
      </c>
      <c r="AB76" s="376">
        <v>2.4476333223468543</v>
      </c>
      <c r="AC76" s="376">
        <v>0.22933103455486922</v>
      </c>
      <c r="AD76" s="376">
        <v>-1.1220196353436186E-3</v>
      </c>
      <c r="AE76" s="368">
        <f t="shared" si="216"/>
        <v>5.9383090642408218</v>
      </c>
      <c r="AF76" s="377">
        <v>3.2624667269744414</v>
      </c>
      <c r="AG76" s="376">
        <v>2.4476333223468543</v>
      </c>
      <c r="AH76" s="376">
        <v>0.22933103455486922</v>
      </c>
      <c r="AI76" s="376">
        <v>-1.1220196353436186E-3</v>
      </c>
      <c r="AJ76" s="370">
        <f t="shared" si="217"/>
        <v>5.9383090642408218</v>
      </c>
      <c r="AK76" s="371">
        <f t="shared" si="218"/>
        <v>11.876618128481644</v>
      </c>
      <c r="AL76" s="210">
        <v>47</v>
      </c>
      <c r="AM76" s="376">
        <v>70.543428273715534</v>
      </c>
      <c r="AN76" s="376">
        <v>59.130943628973512</v>
      </c>
      <c r="AO76" s="376">
        <v>5.822394141548493</v>
      </c>
      <c r="AP76" s="376">
        <v>-2.7814866760168304E-2</v>
      </c>
      <c r="AQ76" s="368">
        <f t="shared" si="219"/>
        <v>135.46895117747738</v>
      </c>
      <c r="AR76" s="377">
        <v>70.543428273715534</v>
      </c>
      <c r="AS76" s="376">
        <v>59.130943628973512</v>
      </c>
      <c r="AT76" s="376">
        <v>5.822394141548493</v>
      </c>
      <c r="AU76" s="376">
        <v>-2.7814866760168304E-2</v>
      </c>
      <c r="AV76" s="370">
        <f t="shared" si="220"/>
        <v>135.46895117747738</v>
      </c>
      <c r="AW76" s="371">
        <f t="shared" si="221"/>
        <v>270.93790235495476</v>
      </c>
      <c r="AX76" s="210">
        <v>47</v>
      </c>
      <c r="AY76" s="376">
        <v>0.93425183545177171</v>
      </c>
      <c r="AZ76" s="376">
        <v>0.70278580542632441</v>
      </c>
      <c r="BA76" s="376">
        <v>7.1294622141410108E-2</v>
      </c>
      <c r="BB76" s="376">
        <v>-3.085553997194951E-4</v>
      </c>
      <c r="BC76" s="368">
        <f t="shared" si="222"/>
        <v>1.7080237076197868</v>
      </c>
      <c r="BD76" s="377">
        <v>0.93425183545177171</v>
      </c>
      <c r="BE76" s="376">
        <v>0.70278580542632441</v>
      </c>
      <c r="BF76" s="376">
        <v>7.1294622141410108E-2</v>
      </c>
      <c r="BG76" s="376">
        <v>-3.085553997194951E-4</v>
      </c>
      <c r="BH76" s="370">
        <f t="shared" si="223"/>
        <v>1.7080237076197868</v>
      </c>
      <c r="BI76" s="371">
        <f t="shared" si="224"/>
        <v>3.4160474152395737</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1.7053803345548215</v>
      </c>
      <c r="BX76" s="376">
        <v>1.3328696309809602</v>
      </c>
      <c r="BY76" s="376">
        <v>0.13902451317574974</v>
      </c>
      <c r="BZ76" s="376">
        <v>-6.563814866760168E-4</v>
      </c>
      <c r="CA76" s="368">
        <f t="shared" si="228"/>
        <v>3.1766180972248552</v>
      </c>
      <c r="CB76" s="377">
        <v>1.7053803345548215</v>
      </c>
      <c r="CC76" s="376">
        <v>1.3328696309809602</v>
      </c>
      <c r="CD76" s="376">
        <v>0.13902451317574974</v>
      </c>
      <c r="CE76" s="376">
        <v>-6.563814866760168E-4</v>
      </c>
      <c r="CF76" s="370">
        <f t="shared" si="229"/>
        <v>3.1766180972248552</v>
      </c>
      <c r="CG76" s="371">
        <f t="shared" si="230"/>
        <v>6.3532361944497104</v>
      </c>
      <c r="CH76" s="210">
        <v>47</v>
      </c>
      <c r="CI76" s="370">
        <f t="shared" si="231"/>
        <v>124.56691139356957</v>
      </c>
      <c r="CJ76" s="370">
        <f t="shared" si="231"/>
        <v>98.317310779813752</v>
      </c>
      <c r="CK76" s="370">
        <f t="shared" si="231"/>
        <v>9.4037606604519954</v>
      </c>
      <c r="CL76" s="370">
        <f t="shared" si="231"/>
        <v>-4.3433380084151471E-2</v>
      </c>
      <c r="CM76" s="372">
        <f t="shared" ref="CM76:CM85" si="234">SUM(CI76:CL76)</f>
        <v>232.24454945375118</v>
      </c>
      <c r="CN76" s="370">
        <f t="shared" si="232"/>
        <v>124.56691139356957</v>
      </c>
      <c r="CO76" s="370">
        <f t="shared" si="232"/>
        <v>98.317310779813752</v>
      </c>
      <c r="CP76" s="370">
        <f t="shared" si="232"/>
        <v>9.4037606604519954</v>
      </c>
      <c r="CQ76" s="370">
        <f t="shared" si="232"/>
        <v>-4.3433380084151471E-2</v>
      </c>
      <c r="CR76" s="372">
        <f t="shared" ref="CR76:CR85" si="235">SUM(CN76:CQ76)</f>
        <v>232.24454945375118</v>
      </c>
      <c r="CS76" s="370">
        <f t="shared" si="233"/>
        <v>249.13382278713914</v>
      </c>
      <c r="CT76" s="370">
        <f t="shared" si="233"/>
        <v>196.6346215596275</v>
      </c>
      <c r="CU76" s="370">
        <f t="shared" si="233"/>
        <v>18.807521320903991</v>
      </c>
      <c r="CV76" s="370">
        <f t="shared" si="233"/>
        <v>-8.6866760168302942E-2</v>
      </c>
      <c r="CW76" s="372">
        <f t="shared" ref="CW76:CW85" si="236">SUM(CS76:CV76)</f>
        <v>464.48909890750235</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20927.106648923727</v>
      </c>
      <c r="D78" s="376">
        <v>17869.846073814871</v>
      </c>
      <c r="E78" s="376">
        <v>17682.59163639753</v>
      </c>
      <c r="F78" s="376">
        <v>11002.167155078479</v>
      </c>
      <c r="G78" s="368">
        <f t="shared" si="210"/>
        <v>67481.711514214607</v>
      </c>
      <c r="H78" s="377">
        <v>20927.106648923727</v>
      </c>
      <c r="I78" s="376">
        <v>17869.846073814871</v>
      </c>
      <c r="J78" s="376">
        <v>17682.59163639753</v>
      </c>
      <c r="K78" s="376">
        <v>11002.167155078479</v>
      </c>
      <c r="L78" s="370">
        <f t="shared" si="211"/>
        <v>67481.711514214607</v>
      </c>
      <c r="M78" s="371">
        <f t="shared" si="212"/>
        <v>134963.42302842921</v>
      </c>
      <c r="N78" s="210">
        <v>49</v>
      </c>
      <c r="O78" s="376">
        <v>18554.556767214352</v>
      </c>
      <c r="P78" s="376">
        <v>18870.454827409674</v>
      </c>
      <c r="Q78" s="376">
        <v>18928.819707874256</v>
      </c>
      <c r="R78" s="376">
        <v>12544.618273536687</v>
      </c>
      <c r="S78" s="368">
        <f t="shared" si="213"/>
        <v>68898.449576034967</v>
      </c>
      <c r="T78" s="377">
        <v>18554.556767214352</v>
      </c>
      <c r="U78" s="376">
        <v>18870.454827409674</v>
      </c>
      <c r="V78" s="376">
        <v>18928.819707874256</v>
      </c>
      <c r="W78" s="376">
        <v>12544.618273536687</v>
      </c>
      <c r="X78" s="370">
        <f t="shared" si="214"/>
        <v>68898.449576034967</v>
      </c>
      <c r="Y78" s="371">
        <f t="shared" si="215"/>
        <v>137796.89915206993</v>
      </c>
      <c r="Z78" s="210">
        <v>49</v>
      </c>
      <c r="AA78" s="376">
        <v>2676.7229434669885</v>
      </c>
      <c r="AB78" s="376">
        <v>2591.3201054634633</v>
      </c>
      <c r="AC78" s="376">
        <v>2672.4668643889768</v>
      </c>
      <c r="AD78" s="376">
        <v>1952.4697702002625</v>
      </c>
      <c r="AE78" s="368">
        <f t="shared" si="216"/>
        <v>9892.9796835196921</v>
      </c>
      <c r="AF78" s="377">
        <v>2676.7229434669885</v>
      </c>
      <c r="AG78" s="376">
        <v>2591.3201054634633</v>
      </c>
      <c r="AH78" s="376">
        <v>2672.4668643889768</v>
      </c>
      <c r="AI78" s="376">
        <v>1952.4697702002625</v>
      </c>
      <c r="AJ78" s="370">
        <f t="shared" si="217"/>
        <v>9892.9796835196921</v>
      </c>
      <c r="AK78" s="371">
        <f t="shared" si="218"/>
        <v>19785.959367039384</v>
      </c>
      <c r="AL78" s="210">
        <v>49</v>
      </c>
      <c r="AM78" s="376">
        <v>57878.050191238472</v>
      </c>
      <c r="AN78" s="376">
        <v>62602.18868644406</v>
      </c>
      <c r="AO78" s="376">
        <v>67850.195002621695</v>
      </c>
      <c r="AP78" s="376">
        <v>48401.725603264509</v>
      </c>
      <c r="AQ78" s="368">
        <f t="shared" si="219"/>
        <v>236732.15948356874</v>
      </c>
      <c r="AR78" s="377">
        <v>57878.050191238472</v>
      </c>
      <c r="AS78" s="376">
        <v>62602.18868644406</v>
      </c>
      <c r="AT78" s="376">
        <v>67850.195002621695</v>
      </c>
      <c r="AU78" s="376">
        <v>48401.725603264509</v>
      </c>
      <c r="AV78" s="370">
        <f t="shared" si="220"/>
        <v>236732.15948356874</v>
      </c>
      <c r="AW78" s="371">
        <f t="shared" si="221"/>
        <v>473464.31896713749</v>
      </c>
      <c r="AX78" s="210">
        <v>49</v>
      </c>
      <c r="AY78" s="376">
        <v>766.51611562918299</v>
      </c>
      <c r="AZ78" s="376">
        <v>744.04240651921225</v>
      </c>
      <c r="BA78" s="376">
        <v>830.81871431781656</v>
      </c>
      <c r="BB78" s="376">
        <v>536.92918680507216</v>
      </c>
      <c r="BC78" s="368">
        <f t="shared" si="222"/>
        <v>2878.3064232712841</v>
      </c>
      <c r="BD78" s="377">
        <v>766.51611562918299</v>
      </c>
      <c r="BE78" s="376">
        <v>744.04240651921225</v>
      </c>
      <c r="BF78" s="376">
        <v>830.81871431781656</v>
      </c>
      <c r="BG78" s="376">
        <v>536.92918680507216</v>
      </c>
      <c r="BH78" s="370">
        <f t="shared" si="223"/>
        <v>2878.3064232712841</v>
      </c>
      <c r="BI78" s="371">
        <f t="shared" si="224"/>
        <v>5756.6128465425681</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1399.1960840850165</v>
      </c>
      <c r="BX78" s="376">
        <v>1411.1149089157473</v>
      </c>
      <c r="BY78" s="376">
        <v>1620.0964929197423</v>
      </c>
      <c r="BZ78" s="376">
        <v>1142.1948155671537</v>
      </c>
      <c r="CA78" s="368">
        <f t="shared" si="228"/>
        <v>5572.60230148766</v>
      </c>
      <c r="CB78" s="377">
        <v>1399.1960840850165</v>
      </c>
      <c r="CC78" s="376">
        <v>1411.1149089157473</v>
      </c>
      <c r="CD78" s="376">
        <v>1620.0964929197423</v>
      </c>
      <c r="CE78" s="376">
        <v>1142.1948155671537</v>
      </c>
      <c r="CF78" s="370">
        <f t="shared" si="229"/>
        <v>5572.60230148766</v>
      </c>
      <c r="CG78" s="371">
        <f t="shared" si="230"/>
        <v>11145.20460297532</v>
      </c>
      <c r="CH78" s="210">
        <v>49</v>
      </c>
      <c r="CI78" s="370">
        <f t="shared" si="231"/>
        <v>102202.14875055774</v>
      </c>
      <c r="CJ78" s="370">
        <f t="shared" si="231"/>
        <v>104088.96700856701</v>
      </c>
      <c r="CK78" s="370">
        <f t="shared" si="231"/>
        <v>109584.98841852002</v>
      </c>
      <c r="CL78" s="370">
        <f t="shared" si="231"/>
        <v>75580.104804452174</v>
      </c>
      <c r="CM78" s="372">
        <f t="shared" si="234"/>
        <v>391456.20898209693</v>
      </c>
      <c r="CN78" s="370">
        <f t="shared" si="232"/>
        <v>102202.14875055774</v>
      </c>
      <c r="CO78" s="370">
        <f t="shared" si="232"/>
        <v>104088.96700856701</v>
      </c>
      <c r="CP78" s="370">
        <f t="shared" si="232"/>
        <v>109584.98841852002</v>
      </c>
      <c r="CQ78" s="370">
        <f t="shared" si="232"/>
        <v>75580.104804452174</v>
      </c>
      <c r="CR78" s="372">
        <f t="shared" si="235"/>
        <v>391456.20898209693</v>
      </c>
      <c r="CS78" s="370">
        <f t="shared" si="233"/>
        <v>204404.29750111548</v>
      </c>
      <c r="CT78" s="370">
        <f t="shared" si="233"/>
        <v>208177.93401713402</v>
      </c>
      <c r="CU78" s="370">
        <f t="shared" si="233"/>
        <v>219169.97683704004</v>
      </c>
      <c r="CV78" s="370">
        <f t="shared" si="233"/>
        <v>151160.20960890435</v>
      </c>
      <c r="CW78" s="372">
        <f t="shared" si="236"/>
        <v>782912.41796419385</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319.60593747029708</v>
      </c>
      <c r="D80" s="376">
        <v>1525.605197409297</v>
      </c>
      <c r="E80" s="376">
        <v>777.65318079452868</v>
      </c>
      <c r="F80" s="376">
        <v>1279.6500360975122</v>
      </c>
      <c r="G80" s="368">
        <f t="shared" si="210"/>
        <v>3902.5143517716351</v>
      </c>
      <c r="H80" s="377">
        <v>319.60593747029708</v>
      </c>
      <c r="I80" s="376">
        <v>1525.605197409297</v>
      </c>
      <c r="J80" s="376">
        <v>777.65318079452868</v>
      </c>
      <c r="K80" s="376">
        <v>1279.6500360975122</v>
      </c>
      <c r="L80" s="370">
        <f t="shared" si="211"/>
        <v>3902.5143517716351</v>
      </c>
      <c r="M80" s="371">
        <f t="shared" si="212"/>
        <v>7805.0287035432702</v>
      </c>
      <c r="N80" s="210">
        <v>51</v>
      </c>
      <c r="O80" s="376">
        <v>283.3715433966297</v>
      </c>
      <c r="P80" s="376">
        <v>1611.030326912474</v>
      </c>
      <c r="Q80" s="376">
        <v>832.46037442922534</v>
      </c>
      <c r="R80" s="376">
        <v>1459.0508397385122</v>
      </c>
      <c r="S80" s="368">
        <f t="shared" si="213"/>
        <v>4185.9130844768415</v>
      </c>
      <c r="T80" s="377">
        <v>283.3715433966297</v>
      </c>
      <c r="U80" s="376">
        <v>1611.030326912474</v>
      </c>
      <c r="V80" s="376">
        <v>832.46037442922534</v>
      </c>
      <c r="W80" s="376">
        <v>1459.0508397385122</v>
      </c>
      <c r="X80" s="370">
        <f t="shared" si="214"/>
        <v>4185.9130844768415</v>
      </c>
      <c r="Y80" s="371">
        <f t="shared" si="215"/>
        <v>8371.826168953683</v>
      </c>
      <c r="Z80" s="210">
        <v>51</v>
      </c>
      <c r="AA80" s="376">
        <v>40.879829211317066</v>
      </c>
      <c r="AB80" s="376">
        <v>221.22918153386792</v>
      </c>
      <c r="AC80" s="376">
        <v>117.53098190551607</v>
      </c>
      <c r="AD80" s="376">
        <v>227.08962486202523</v>
      </c>
      <c r="AE80" s="368">
        <f t="shared" si="216"/>
        <v>606.72961751272624</v>
      </c>
      <c r="AF80" s="377">
        <v>40.879829211317066</v>
      </c>
      <c r="AG80" s="376">
        <v>221.22918153386792</v>
      </c>
      <c r="AH80" s="376">
        <v>117.53098190551607</v>
      </c>
      <c r="AI80" s="376">
        <v>227.08962486202523</v>
      </c>
      <c r="AJ80" s="370">
        <f t="shared" si="217"/>
        <v>606.72961751272624</v>
      </c>
      <c r="AK80" s="371">
        <f t="shared" si="218"/>
        <v>1213.4592350254525</v>
      </c>
      <c r="AL80" s="210">
        <v>51</v>
      </c>
      <c r="AM80" s="376">
        <v>883.93339799197861</v>
      </c>
      <c r="AN80" s="376">
        <v>5344.5465637884927</v>
      </c>
      <c r="AO80" s="376">
        <v>2983.9472090001495</v>
      </c>
      <c r="AP80" s="376">
        <v>5629.5518003296056</v>
      </c>
      <c r="AQ80" s="368">
        <f t="shared" si="219"/>
        <v>14841.978971110226</v>
      </c>
      <c r="AR80" s="377">
        <v>883.93339799197861</v>
      </c>
      <c r="AS80" s="376">
        <v>5344.5465637884927</v>
      </c>
      <c r="AT80" s="376">
        <v>2983.9472090001495</v>
      </c>
      <c r="AU80" s="376">
        <v>5629.5518003296056</v>
      </c>
      <c r="AV80" s="370">
        <f t="shared" si="220"/>
        <v>14841.978971110226</v>
      </c>
      <c r="AW80" s="371">
        <f t="shared" si="221"/>
        <v>29683.957942220452</v>
      </c>
      <c r="AX80" s="210">
        <v>51</v>
      </c>
      <c r="AY80" s="376">
        <v>11.706496546877162</v>
      </c>
      <c r="AZ80" s="376">
        <v>63.521250143387824</v>
      </c>
      <c r="BA80" s="376">
        <v>36.538129089797749</v>
      </c>
      <c r="BB80" s="376">
        <v>62.449646837056939</v>
      </c>
      <c r="BC80" s="368">
        <f t="shared" si="222"/>
        <v>174.21552261711966</v>
      </c>
      <c r="BD80" s="377">
        <v>11.706496546877162</v>
      </c>
      <c r="BE80" s="376">
        <v>63.521250143387824</v>
      </c>
      <c r="BF80" s="376">
        <v>36.538129089797749</v>
      </c>
      <c r="BG80" s="376">
        <v>62.449646837056939</v>
      </c>
      <c r="BH80" s="370">
        <f t="shared" si="223"/>
        <v>174.21552261711966</v>
      </c>
      <c r="BI80" s="371">
        <f t="shared" si="224"/>
        <v>348.43104523423932</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21.369001633188468</v>
      </c>
      <c r="BX80" s="376">
        <v>120.47133647883898</v>
      </c>
      <c r="BY80" s="376">
        <v>71.249351725105612</v>
      </c>
      <c r="BZ80" s="376">
        <v>132.84743054428475</v>
      </c>
      <c r="CA80" s="368">
        <f t="shared" si="228"/>
        <v>345.9371203814178</v>
      </c>
      <c r="CB80" s="377">
        <v>21.369001633188468</v>
      </c>
      <c r="CC80" s="376">
        <v>120.47133647883898</v>
      </c>
      <c r="CD80" s="376">
        <v>71.249351725105612</v>
      </c>
      <c r="CE80" s="376">
        <v>132.84743054428475</v>
      </c>
      <c r="CF80" s="370">
        <f t="shared" si="229"/>
        <v>345.9371203814178</v>
      </c>
      <c r="CG80" s="371">
        <f t="shared" si="230"/>
        <v>691.8742407628356</v>
      </c>
      <c r="CH80" s="210">
        <v>51</v>
      </c>
      <c r="CI80" s="370">
        <f t="shared" si="231"/>
        <v>1560.8662062502881</v>
      </c>
      <c r="CJ80" s="370">
        <f t="shared" si="231"/>
        <v>8886.4038562663573</v>
      </c>
      <c r="CK80" s="370">
        <f t="shared" si="231"/>
        <v>4819.3792269443229</v>
      </c>
      <c r="CL80" s="370">
        <f t="shared" si="231"/>
        <v>8790.639378408996</v>
      </c>
      <c r="CM80" s="372">
        <f t="shared" si="234"/>
        <v>24057.288667869965</v>
      </c>
      <c r="CN80" s="370">
        <f t="shared" si="232"/>
        <v>1560.8662062502881</v>
      </c>
      <c r="CO80" s="370">
        <f t="shared" si="232"/>
        <v>8886.4038562663573</v>
      </c>
      <c r="CP80" s="370">
        <f t="shared" si="232"/>
        <v>4819.3792269443229</v>
      </c>
      <c r="CQ80" s="370">
        <f t="shared" si="232"/>
        <v>8790.639378408996</v>
      </c>
      <c r="CR80" s="372">
        <f t="shared" si="235"/>
        <v>24057.288667869965</v>
      </c>
      <c r="CS80" s="370">
        <f t="shared" si="233"/>
        <v>3121.7324125005762</v>
      </c>
      <c r="CT80" s="370">
        <f t="shared" si="233"/>
        <v>17772.807712532715</v>
      </c>
      <c r="CU80" s="370">
        <f t="shared" si="233"/>
        <v>9638.7584538886458</v>
      </c>
      <c r="CV80" s="370">
        <f t="shared" si="233"/>
        <v>17581.278756817992</v>
      </c>
      <c r="CW80" s="372">
        <f t="shared" si="236"/>
        <v>48114.57733573993</v>
      </c>
    </row>
    <row r="81" spans="1:135" ht="15.75" customHeight="1">
      <c r="A81" s="79" t="s">
        <v>282</v>
      </c>
      <c r="B81" s="210">
        <v>52</v>
      </c>
      <c r="C81" s="376">
        <v>283923.8282513101</v>
      </c>
      <c r="D81" s="376">
        <v>204467.66831617194</v>
      </c>
      <c r="E81" s="376">
        <v>162158.56017185943</v>
      </c>
      <c r="F81" s="376">
        <v>193625.20426957132</v>
      </c>
      <c r="G81" s="368">
        <f t="shared" si="210"/>
        <v>844175.26100891281</v>
      </c>
      <c r="H81" s="377">
        <v>283923.8282513101</v>
      </c>
      <c r="I81" s="376">
        <v>204467.66831617194</v>
      </c>
      <c r="J81" s="376">
        <v>162158.56017185943</v>
      </c>
      <c r="K81" s="376">
        <v>193625.20426957132</v>
      </c>
      <c r="L81" s="370">
        <f t="shared" si="211"/>
        <v>844175.26100891281</v>
      </c>
      <c r="M81" s="371">
        <f t="shared" si="212"/>
        <v>1688350.5220178256</v>
      </c>
      <c r="N81" s="210">
        <v>52</v>
      </c>
      <c r="O81" s="376">
        <v>251734.78958328368</v>
      </c>
      <c r="P81" s="376">
        <v>215916.68348391168</v>
      </c>
      <c r="Q81" s="376">
        <v>173587.11962015025</v>
      </c>
      <c r="R81" s="376">
        <v>220770.53015652098</v>
      </c>
      <c r="S81" s="368">
        <f t="shared" si="213"/>
        <v>862009.12284386659</v>
      </c>
      <c r="T81" s="377">
        <v>251734.78958328368</v>
      </c>
      <c r="U81" s="376">
        <v>215916.68348391168</v>
      </c>
      <c r="V81" s="376">
        <v>173587.11962015025</v>
      </c>
      <c r="W81" s="376">
        <v>220770.53015652098</v>
      </c>
      <c r="X81" s="370">
        <f t="shared" si="214"/>
        <v>862009.12284386659</v>
      </c>
      <c r="Y81" s="371">
        <f t="shared" si="215"/>
        <v>1724018.2456877332</v>
      </c>
      <c r="Z81" s="210">
        <v>52</v>
      </c>
      <c r="AA81" s="376">
        <v>36315.838497260593</v>
      </c>
      <c r="AB81" s="376">
        <v>29650.01363953104</v>
      </c>
      <c r="AC81" s="376">
        <v>24507.910816890264</v>
      </c>
      <c r="AD81" s="376">
        <v>34361.172008797039</v>
      </c>
      <c r="AE81" s="368">
        <f t="shared" si="216"/>
        <v>124834.93496247893</v>
      </c>
      <c r="AF81" s="377">
        <v>36315.838497260593</v>
      </c>
      <c r="AG81" s="376">
        <v>29650.01363953104</v>
      </c>
      <c r="AH81" s="376">
        <v>24507.910816890264</v>
      </c>
      <c r="AI81" s="376">
        <v>34361.172008797039</v>
      </c>
      <c r="AJ81" s="370">
        <f t="shared" si="217"/>
        <v>124834.93496247893</v>
      </c>
      <c r="AK81" s="371">
        <f t="shared" si="218"/>
        <v>249669.86992495786</v>
      </c>
      <c r="AL81" s="210">
        <v>52</v>
      </c>
      <c r="AM81" s="376">
        <v>785247.47150667559</v>
      </c>
      <c r="AN81" s="376">
        <v>716297.35921243299</v>
      </c>
      <c r="AO81" s="376">
        <v>622221.56996249908</v>
      </c>
      <c r="AP81" s="376">
        <v>851813.45409807866</v>
      </c>
      <c r="AQ81" s="368">
        <f t="shared" si="219"/>
        <v>2975579.8547796868</v>
      </c>
      <c r="AR81" s="377">
        <v>785247.47150667559</v>
      </c>
      <c r="AS81" s="376">
        <v>716297.35921243299</v>
      </c>
      <c r="AT81" s="376">
        <v>622221.56996249908</v>
      </c>
      <c r="AU81" s="376">
        <v>851813.45409807866</v>
      </c>
      <c r="AV81" s="370">
        <f t="shared" si="220"/>
        <v>2975579.8547796868</v>
      </c>
      <c r="AW81" s="371">
        <f t="shared" si="221"/>
        <v>5951159.7095593736</v>
      </c>
      <c r="AX81" s="210">
        <v>52</v>
      </c>
      <c r="AY81" s="376">
        <v>10399.535569670079</v>
      </c>
      <c r="AZ81" s="376">
        <v>8513.3702529346538</v>
      </c>
      <c r="BA81" s="376">
        <v>7619.0396321938651</v>
      </c>
      <c r="BB81" s="376">
        <v>9449.3223024191866</v>
      </c>
      <c r="BC81" s="368">
        <f t="shared" si="222"/>
        <v>35981.267757217785</v>
      </c>
      <c r="BD81" s="377">
        <v>10399.535569670079</v>
      </c>
      <c r="BE81" s="376">
        <v>8513.3702529346538</v>
      </c>
      <c r="BF81" s="376">
        <v>7619.0396321938651</v>
      </c>
      <c r="BG81" s="376">
        <v>9449.3223024191866</v>
      </c>
      <c r="BH81" s="370">
        <f t="shared" si="223"/>
        <v>35981.267757217785</v>
      </c>
      <c r="BI81" s="371">
        <f t="shared" si="224"/>
        <v>71962.535514435571</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18983.27921447713</v>
      </c>
      <c r="BX81" s="376">
        <v>16146.047031427794</v>
      </c>
      <c r="BY81" s="376">
        <v>14857.127282778036</v>
      </c>
      <c r="BZ81" s="376">
        <v>20101.285625146269</v>
      </c>
      <c r="CA81" s="368">
        <f t="shared" si="228"/>
        <v>70087.739153829229</v>
      </c>
      <c r="CB81" s="377">
        <v>18983.27921447713</v>
      </c>
      <c r="CC81" s="376">
        <v>16146.047031427794</v>
      </c>
      <c r="CD81" s="376">
        <v>14857.127282778036</v>
      </c>
      <c r="CE81" s="376">
        <v>20101.285625146269</v>
      </c>
      <c r="CF81" s="370">
        <f t="shared" si="229"/>
        <v>70087.739153829229</v>
      </c>
      <c r="CG81" s="371">
        <f t="shared" si="230"/>
        <v>140175.47830765846</v>
      </c>
      <c r="CH81" s="210">
        <v>52</v>
      </c>
      <c r="CI81" s="370">
        <f t="shared" si="231"/>
        <v>1386604.7426226772</v>
      </c>
      <c r="CJ81" s="370">
        <f t="shared" si="231"/>
        <v>1190991.1419364102</v>
      </c>
      <c r="CK81" s="370">
        <f t="shared" si="231"/>
        <v>1004951.3274863708</v>
      </c>
      <c r="CL81" s="370">
        <f t="shared" si="231"/>
        <v>1330120.9684605335</v>
      </c>
      <c r="CM81" s="372">
        <f t="shared" si="234"/>
        <v>4912668.1805059919</v>
      </c>
      <c r="CN81" s="370">
        <f t="shared" si="232"/>
        <v>1386604.7426226772</v>
      </c>
      <c r="CO81" s="370">
        <f t="shared" si="232"/>
        <v>1190991.1419364102</v>
      </c>
      <c r="CP81" s="370">
        <f t="shared" si="232"/>
        <v>1004951.3274863708</v>
      </c>
      <c r="CQ81" s="370">
        <f t="shared" si="232"/>
        <v>1330120.9684605335</v>
      </c>
      <c r="CR81" s="372">
        <f t="shared" si="235"/>
        <v>4912668.1805059919</v>
      </c>
      <c r="CS81" s="370">
        <f t="shared" si="233"/>
        <v>2773209.4852453545</v>
      </c>
      <c r="CT81" s="370">
        <f t="shared" si="233"/>
        <v>2381982.2838728204</v>
      </c>
      <c r="CU81" s="370">
        <f t="shared" si="233"/>
        <v>2009902.6549727416</v>
      </c>
      <c r="CV81" s="370">
        <f t="shared" si="233"/>
        <v>2660241.9369210671</v>
      </c>
      <c r="CW81" s="372">
        <f t="shared" si="236"/>
        <v>9825336.3610119838</v>
      </c>
    </row>
    <row r="82" spans="1:135" ht="15.75" customHeight="1">
      <c r="A82" s="79" t="s">
        <v>284</v>
      </c>
      <c r="B82" s="210">
        <v>53</v>
      </c>
      <c r="C82" s="376">
        <v>3381.6975479029661</v>
      </c>
      <c r="D82" s="376">
        <v>2308.058865344216</v>
      </c>
      <c r="E82" s="376">
        <v>2675.6717318781521</v>
      </c>
      <c r="F82" s="376">
        <v>1521.7649345215391</v>
      </c>
      <c r="G82" s="368">
        <f t="shared" si="210"/>
        <v>9887.1930796468732</v>
      </c>
      <c r="H82" s="377">
        <v>3381.6975479029661</v>
      </c>
      <c r="I82" s="376">
        <v>2308.058865344216</v>
      </c>
      <c r="J82" s="376">
        <v>2675.6717318781521</v>
      </c>
      <c r="K82" s="376">
        <v>1521.7649345215391</v>
      </c>
      <c r="L82" s="370">
        <f t="shared" si="211"/>
        <v>9887.1930796468732</v>
      </c>
      <c r="M82" s="371">
        <f t="shared" si="212"/>
        <v>19774.386159293746</v>
      </c>
      <c r="N82" s="210">
        <v>53</v>
      </c>
      <c r="O82" s="376">
        <v>2998.3074189255949</v>
      </c>
      <c r="P82" s="376">
        <v>2437.2969066197716</v>
      </c>
      <c r="Q82" s="376">
        <v>2864.2468735140437</v>
      </c>
      <c r="R82" s="376">
        <v>1735.1090868324554</v>
      </c>
      <c r="S82" s="368">
        <f t="shared" si="213"/>
        <v>10034.960285891864</v>
      </c>
      <c r="T82" s="377">
        <v>2998.3074189255949</v>
      </c>
      <c r="U82" s="376">
        <v>2437.2969066197716</v>
      </c>
      <c r="V82" s="376">
        <v>2864.2468735140437</v>
      </c>
      <c r="W82" s="376">
        <v>1735.1090868324554</v>
      </c>
      <c r="X82" s="370">
        <f t="shared" si="214"/>
        <v>10034.960285891864</v>
      </c>
      <c r="Y82" s="371">
        <f t="shared" si="215"/>
        <v>20069.920571783729</v>
      </c>
      <c r="Z82" s="210">
        <v>53</v>
      </c>
      <c r="AA82" s="376">
        <v>432.54270961549571</v>
      </c>
      <c r="AB82" s="376">
        <v>334.69338894438738</v>
      </c>
      <c r="AC82" s="376">
        <v>404.38891484141215</v>
      </c>
      <c r="AD82" s="376">
        <v>270.05588900116038</v>
      </c>
      <c r="AE82" s="368">
        <f t="shared" si="216"/>
        <v>1441.6809024024556</v>
      </c>
      <c r="AF82" s="377">
        <v>432.54270961549571</v>
      </c>
      <c r="AG82" s="376">
        <v>334.69338894438738</v>
      </c>
      <c r="AH82" s="376">
        <v>404.38891484141215</v>
      </c>
      <c r="AI82" s="376">
        <v>270.05588900116038</v>
      </c>
      <c r="AJ82" s="370">
        <f t="shared" si="217"/>
        <v>1441.6809024024556</v>
      </c>
      <c r="AK82" s="371">
        <f t="shared" si="218"/>
        <v>2883.3618048049111</v>
      </c>
      <c r="AL82" s="210">
        <v>53</v>
      </c>
      <c r="AM82" s="376">
        <v>9352.753043822333</v>
      </c>
      <c r="AN82" s="376">
        <v>8085.6620695475758</v>
      </c>
      <c r="AO82" s="376">
        <v>10266.868822398548</v>
      </c>
      <c r="AP82" s="376">
        <v>6694.6854883387659</v>
      </c>
      <c r="AQ82" s="368">
        <f t="shared" si="219"/>
        <v>34399.969424107221</v>
      </c>
      <c r="AR82" s="377">
        <v>9352.753043822333</v>
      </c>
      <c r="AS82" s="376">
        <v>8085.6620695475758</v>
      </c>
      <c r="AT82" s="376">
        <v>10266.868822398548</v>
      </c>
      <c r="AU82" s="376">
        <v>6694.6854883387659</v>
      </c>
      <c r="AV82" s="370">
        <f t="shared" si="220"/>
        <v>34399.969424107221</v>
      </c>
      <c r="AW82" s="371">
        <f t="shared" si="221"/>
        <v>68799.938848214442</v>
      </c>
      <c r="AX82" s="210">
        <v>53</v>
      </c>
      <c r="AY82" s="376">
        <v>123.86450320807376</v>
      </c>
      <c r="AZ82" s="376">
        <v>96.100081974131029</v>
      </c>
      <c r="BA82" s="376">
        <v>125.71676109059446</v>
      </c>
      <c r="BB82" s="376">
        <v>74.265369475319119</v>
      </c>
      <c r="BC82" s="368">
        <f t="shared" si="222"/>
        <v>419.94671574811838</v>
      </c>
      <c r="BD82" s="377">
        <v>123.86450320807376</v>
      </c>
      <c r="BE82" s="376">
        <v>96.100081974131029</v>
      </c>
      <c r="BF82" s="376">
        <v>125.71676109059446</v>
      </c>
      <c r="BG82" s="376">
        <v>74.265369475319119</v>
      </c>
      <c r="BH82" s="370">
        <f t="shared" si="223"/>
        <v>419.94671574811838</v>
      </c>
      <c r="BI82" s="371">
        <f t="shared" si="224"/>
        <v>839.89343149623676</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226.10187093537274</v>
      </c>
      <c r="BX82" s="376">
        <v>182.25877615783472</v>
      </c>
      <c r="BY82" s="376">
        <v>245.14768412665921</v>
      </c>
      <c r="BZ82" s="376">
        <v>157.98269506567883</v>
      </c>
      <c r="CA82" s="368">
        <f t="shared" si="228"/>
        <v>811.49102628554556</v>
      </c>
      <c r="CB82" s="377">
        <v>226.10187093537274</v>
      </c>
      <c r="CC82" s="376">
        <v>182.25877615783472</v>
      </c>
      <c r="CD82" s="376">
        <v>245.14768412665921</v>
      </c>
      <c r="CE82" s="376">
        <v>157.98269506567883</v>
      </c>
      <c r="CF82" s="370">
        <f t="shared" si="229"/>
        <v>811.49102628554556</v>
      </c>
      <c r="CG82" s="371">
        <f t="shared" si="230"/>
        <v>1622.9820525710911</v>
      </c>
      <c r="CH82" s="210">
        <v>53</v>
      </c>
      <c r="CI82" s="370">
        <f t="shared" si="231"/>
        <v>16515.267094409835</v>
      </c>
      <c r="CJ82" s="370">
        <f t="shared" si="231"/>
        <v>13444.070088587916</v>
      </c>
      <c r="CK82" s="370">
        <f t="shared" si="231"/>
        <v>16582.040787849408</v>
      </c>
      <c r="CL82" s="370">
        <f t="shared" si="231"/>
        <v>10453.863463234919</v>
      </c>
      <c r="CM82" s="372">
        <f t="shared" si="234"/>
        <v>56995.241434082076</v>
      </c>
      <c r="CN82" s="370">
        <f t="shared" si="232"/>
        <v>16515.267094409835</v>
      </c>
      <c r="CO82" s="370">
        <f t="shared" si="232"/>
        <v>13444.070088587916</v>
      </c>
      <c r="CP82" s="370">
        <f t="shared" si="232"/>
        <v>16582.040787849408</v>
      </c>
      <c r="CQ82" s="370">
        <f t="shared" si="232"/>
        <v>10453.863463234919</v>
      </c>
      <c r="CR82" s="372">
        <f t="shared" si="235"/>
        <v>56995.241434082076</v>
      </c>
      <c r="CS82" s="370">
        <f t="shared" si="233"/>
        <v>33030.534188819671</v>
      </c>
      <c r="CT82" s="370">
        <f t="shared" si="233"/>
        <v>26888.140177175832</v>
      </c>
      <c r="CU82" s="370">
        <f t="shared" si="233"/>
        <v>33164.081575698816</v>
      </c>
      <c r="CV82" s="370">
        <f t="shared" si="233"/>
        <v>20907.726926469837</v>
      </c>
      <c r="CW82" s="372">
        <f t="shared" si="236"/>
        <v>113990.48286816415</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49994.183116316148</v>
      </c>
      <c r="D84" s="376">
        <v>33606.775131949093</v>
      </c>
      <c r="E84" s="376">
        <v>30169.388767263346</v>
      </c>
      <c r="F84" s="376">
        <v>31250.278391459451</v>
      </c>
      <c r="G84" s="368">
        <f t="shared" si="210"/>
        <v>145020.62540698802</v>
      </c>
      <c r="H84" s="377">
        <v>49994.183116316148</v>
      </c>
      <c r="I84" s="376">
        <v>33606.775131949093</v>
      </c>
      <c r="J84" s="376">
        <v>30169.388767263346</v>
      </c>
      <c r="K84" s="376">
        <v>31250.278391459451</v>
      </c>
      <c r="L84" s="370">
        <f t="shared" si="211"/>
        <v>145020.62540698802</v>
      </c>
      <c r="M84" s="371">
        <f t="shared" si="212"/>
        <v>290041.25081397605</v>
      </c>
      <c r="N84" s="210">
        <v>55</v>
      </c>
      <c r="O84" s="376">
        <v>44326.23793743147</v>
      </c>
      <c r="P84" s="376">
        <v>35488.561535604531</v>
      </c>
      <c r="Q84" s="376">
        <v>32295.65735696867</v>
      </c>
      <c r="R84" s="376">
        <v>35631.417686801593</v>
      </c>
      <c r="S84" s="368">
        <f t="shared" si="213"/>
        <v>147741.87451680627</v>
      </c>
      <c r="T84" s="377">
        <v>44326.23793743147</v>
      </c>
      <c r="U84" s="376">
        <v>35488.561535604531</v>
      </c>
      <c r="V84" s="376">
        <v>32295.65735696867</v>
      </c>
      <c r="W84" s="376">
        <v>35631.417686801593</v>
      </c>
      <c r="X84" s="370">
        <f t="shared" si="214"/>
        <v>147741.87451680627</v>
      </c>
      <c r="Y84" s="371">
        <f t="shared" si="215"/>
        <v>295483.74903361255</v>
      </c>
      <c r="Z84" s="210">
        <v>55</v>
      </c>
      <c r="AA84" s="376">
        <v>6394.6048172032279</v>
      </c>
      <c r="AB84" s="376">
        <v>4873.3442761333208</v>
      </c>
      <c r="AC84" s="376">
        <v>4559.6648645903097</v>
      </c>
      <c r="AD84" s="376">
        <v>5545.7459434710654</v>
      </c>
      <c r="AE84" s="368">
        <f t="shared" si="216"/>
        <v>21373.359901397926</v>
      </c>
      <c r="AF84" s="377">
        <v>6394.6048172032279</v>
      </c>
      <c r="AG84" s="376">
        <v>4873.3442761333208</v>
      </c>
      <c r="AH84" s="376">
        <v>4559.6648645903097</v>
      </c>
      <c r="AI84" s="376">
        <v>5545.7459434710654</v>
      </c>
      <c r="AJ84" s="370">
        <f t="shared" si="217"/>
        <v>21373.359901397926</v>
      </c>
      <c r="AK84" s="371">
        <f t="shared" si="218"/>
        <v>42746.719802795851</v>
      </c>
      <c r="AL84" s="210">
        <v>55</v>
      </c>
      <c r="AM84" s="376">
        <v>138268.79597925342</v>
      </c>
      <c r="AN84" s="376">
        <v>117732.2775620327</v>
      </c>
      <c r="AO84" s="376">
        <v>115763.51210617885</v>
      </c>
      <c r="AP84" s="376">
        <v>137479.04193864772</v>
      </c>
      <c r="AQ84" s="368">
        <f t="shared" si="219"/>
        <v>509243.62758611271</v>
      </c>
      <c r="AR84" s="377">
        <v>138268.79597925342</v>
      </c>
      <c r="AS84" s="376">
        <v>117732.2775620327</v>
      </c>
      <c r="AT84" s="376">
        <v>115763.51210617885</v>
      </c>
      <c r="AU84" s="376">
        <v>137479.04193864772</v>
      </c>
      <c r="AV84" s="370">
        <f t="shared" si="220"/>
        <v>509243.62758611271</v>
      </c>
      <c r="AW84" s="371">
        <f t="shared" si="221"/>
        <v>1018487.2551722254</v>
      </c>
      <c r="AX84" s="210">
        <v>55</v>
      </c>
      <c r="AY84" s="376">
        <v>1831.1822885627428</v>
      </c>
      <c r="AZ84" s="376">
        <v>1399.2770693848149</v>
      </c>
      <c r="BA84" s="376">
        <v>1417.5123931368839</v>
      </c>
      <c r="BB84" s="376">
        <v>1525.080134454543</v>
      </c>
      <c r="BC84" s="368">
        <f t="shared" si="222"/>
        <v>6173.0518855389855</v>
      </c>
      <c r="BD84" s="377">
        <v>1831.1822885627428</v>
      </c>
      <c r="BE84" s="376">
        <v>1399.2770693848149</v>
      </c>
      <c r="BF84" s="376">
        <v>1417.5123931368839</v>
      </c>
      <c r="BG84" s="376">
        <v>1525.080134454543</v>
      </c>
      <c r="BH84" s="370">
        <f t="shared" si="223"/>
        <v>6173.0518855389855</v>
      </c>
      <c r="BI84" s="371">
        <f t="shared" si="224"/>
        <v>12346.103771077971</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3342.6343362653238</v>
      </c>
      <c r="BX84" s="376">
        <v>2653.8013384884421</v>
      </c>
      <c r="BY84" s="376">
        <v>2764.1491666169236</v>
      </c>
      <c r="BZ84" s="376">
        <v>3244.2613769305731</v>
      </c>
      <c r="CA84" s="368">
        <f t="shared" si="228"/>
        <v>12004.846218301263</v>
      </c>
      <c r="CB84" s="377">
        <v>3342.6343362653238</v>
      </c>
      <c r="CC84" s="376">
        <v>2653.8013384884421</v>
      </c>
      <c r="CD84" s="376">
        <v>2764.1491666169236</v>
      </c>
      <c r="CE84" s="376">
        <v>3244.2613769305731</v>
      </c>
      <c r="CF84" s="370">
        <f t="shared" si="229"/>
        <v>12004.846218301263</v>
      </c>
      <c r="CG84" s="371">
        <f t="shared" si="230"/>
        <v>24009.692436602527</v>
      </c>
      <c r="CH84" s="210">
        <v>55</v>
      </c>
      <c r="CI84" s="370">
        <f t="shared" si="231"/>
        <v>244157.63847503232</v>
      </c>
      <c r="CJ84" s="370">
        <f t="shared" si="231"/>
        <v>195754.03691359292</v>
      </c>
      <c r="CK84" s="370">
        <f t="shared" si="231"/>
        <v>186969.88465475501</v>
      </c>
      <c r="CL84" s="370">
        <f t="shared" si="231"/>
        <v>214675.82547176493</v>
      </c>
      <c r="CM84" s="372">
        <f t="shared" si="234"/>
        <v>841557.38551514514</v>
      </c>
      <c r="CN84" s="370">
        <f t="shared" si="232"/>
        <v>244157.63847503232</v>
      </c>
      <c r="CO84" s="370">
        <f t="shared" si="232"/>
        <v>195754.03691359292</v>
      </c>
      <c r="CP84" s="370">
        <f t="shared" si="232"/>
        <v>186969.88465475501</v>
      </c>
      <c r="CQ84" s="370">
        <f t="shared" si="232"/>
        <v>214675.82547176493</v>
      </c>
      <c r="CR84" s="372">
        <f t="shared" si="235"/>
        <v>841557.38551514514</v>
      </c>
      <c r="CS84" s="370">
        <f t="shared" si="233"/>
        <v>488315.27695006464</v>
      </c>
      <c r="CT84" s="370">
        <f t="shared" si="233"/>
        <v>391508.07382718584</v>
      </c>
      <c r="CU84" s="370">
        <f t="shared" si="233"/>
        <v>373939.76930951001</v>
      </c>
      <c r="CV84" s="370">
        <f t="shared" si="233"/>
        <v>429351.65094352985</v>
      </c>
      <c r="CW84" s="372">
        <f t="shared" si="236"/>
        <v>1683114.7710302903</v>
      </c>
    </row>
    <row r="85" spans="1:135" ht="15.75" customHeight="1">
      <c r="A85" s="79" t="s">
        <v>290</v>
      </c>
      <c r="B85" s="210">
        <v>56</v>
      </c>
      <c r="C85" s="376">
        <v>2153.2028960664438</v>
      </c>
      <c r="D85" s="376">
        <v>2542.7211753067154</v>
      </c>
      <c r="E85" s="376">
        <v>2032.2309645788707</v>
      </c>
      <c r="F85" s="376">
        <v>1035.712518179404</v>
      </c>
      <c r="G85" s="368">
        <f t="shared" si="210"/>
        <v>7763.8675541314351</v>
      </c>
      <c r="H85" s="377">
        <v>2153.2028960664438</v>
      </c>
      <c r="I85" s="376">
        <v>2542.7211753067154</v>
      </c>
      <c r="J85" s="376">
        <v>2032.2309645788707</v>
      </c>
      <c r="K85" s="376">
        <v>1035.712518179404</v>
      </c>
      <c r="L85" s="370">
        <f t="shared" si="211"/>
        <v>7763.8675541314351</v>
      </c>
      <c r="M85" s="371">
        <f t="shared" si="212"/>
        <v>15527.73510826287</v>
      </c>
      <c r="N85" s="210">
        <v>56</v>
      </c>
      <c r="O85" s="376">
        <v>1909.0897770356555</v>
      </c>
      <c r="P85" s="376">
        <v>2685.0989582743568</v>
      </c>
      <c r="Q85" s="376">
        <v>2175.4578923878748</v>
      </c>
      <c r="R85" s="376">
        <v>1180.9144506304651</v>
      </c>
      <c r="S85" s="368">
        <f t="shared" si="213"/>
        <v>7950.5610783283519</v>
      </c>
      <c r="T85" s="377">
        <v>1909.0897770356555</v>
      </c>
      <c r="U85" s="376">
        <v>2685.0989582743568</v>
      </c>
      <c r="V85" s="376">
        <v>2175.4578923878748</v>
      </c>
      <c r="W85" s="376">
        <v>1180.9144506304651</v>
      </c>
      <c r="X85" s="370">
        <f t="shared" si="214"/>
        <v>7950.5610783283519</v>
      </c>
      <c r="Y85" s="371">
        <f t="shared" si="215"/>
        <v>15901.122156656704</v>
      </c>
      <c r="Z85" s="210">
        <v>56</v>
      </c>
      <c r="AA85" s="376">
        <v>275.40967275268468</v>
      </c>
      <c r="AB85" s="376">
        <v>368.72195076235221</v>
      </c>
      <c r="AC85" s="376">
        <v>307.14218963486456</v>
      </c>
      <c r="AD85" s="376">
        <v>183.79991449501401</v>
      </c>
      <c r="AE85" s="368">
        <f t="shared" si="216"/>
        <v>1135.0737276449154</v>
      </c>
      <c r="AF85" s="377">
        <v>275.40967275268468</v>
      </c>
      <c r="AG85" s="376">
        <v>368.72195076235221</v>
      </c>
      <c r="AH85" s="376">
        <v>307.14218963486456</v>
      </c>
      <c r="AI85" s="376">
        <v>183.79991449501401</v>
      </c>
      <c r="AJ85" s="370">
        <f t="shared" si="217"/>
        <v>1135.0737276449154</v>
      </c>
      <c r="AK85" s="371">
        <f t="shared" si="218"/>
        <v>2270.1474552898308</v>
      </c>
      <c r="AL85" s="210">
        <v>56</v>
      </c>
      <c r="AM85" s="376">
        <v>5955.1082422023683</v>
      </c>
      <c r="AN85" s="376">
        <v>8907.7382164370229</v>
      </c>
      <c r="AO85" s="376">
        <v>7797.9105140457841</v>
      </c>
      <c r="AP85" s="376">
        <v>4556.3998803313971</v>
      </c>
      <c r="AQ85" s="368">
        <f t="shared" si="219"/>
        <v>27217.156853016575</v>
      </c>
      <c r="AR85" s="377">
        <v>5955.1082422023683</v>
      </c>
      <c r="AS85" s="376">
        <v>8907.7382164370229</v>
      </c>
      <c r="AT85" s="376">
        <v>7797.9105140457841</v>
      </c>
      <c r="AU85" s="376">
        <v>4556.3998803313971</v>
      </c>
      <c r="AV85" s="370">
        <f t="shared" si="220"/>
        <v>27217.156853016575</v>
      </c>
      <c r="AW85" s="371">
        <f t="shared" si="221"/>
        <v>54434.31370603315</v>
      </c>
      <c r="AX85" s="210">
        <v>56</v>
      </c>
      <c r="AY85" s="376">
        <v>78.867315379177896</v>
      </c>
      <c r="AZ85" s="376">
        <v>105.87065912978429</v>
      </c>
      <c r="BA85" s="376">
        <v>95.48461853933614</v>
      </c>
      <c r="BB85" s="376">
        <v>50.544976486128853</v>
      </c>
      <c r="BC85" s="368">
        <f t="shared" si="222"/>
        <v>330.7675695344272</v>
      </c>
      <c r="BD85" s="377">
        <v>78.867315379177896</v>
      </c>
      <c r="BE85" s="376">
        <v>105.87065912978429</v>
      </c>
      <c r="BF85" s="376">
        <v>95.48461853933614</v>
      </c>
      <c r="BG85" s="376">
        <v>50.544976486128853</v>
      </c>
      <c r="BH85" s="370">
        <f t="shared" si="223"/>
        <v>330.7675695344272</v>
      </c>
      <c r="BI85" s="371">
        <f t="shared" si="224"/>
        <v>661.53513906885439</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143.96414712072155</v>
      </c>
      <c r="BX85" s="376">
        <v>200.78918110821155</v>
      </c>
      <c r="BY85" s="376">
        <v>186.19500615170548</v>
      </c>
      <c r="BZ85" s="376">
        <v>107.52294997958319</v>
      </c>
      <c r="CA85" s="368">
        <f t="shared" si="228"/>
        <v>638.47128436022172</v>
      </c>
      <c r="CB85" s="377">
        <v>143.96414712072155</v>
      </c>
      <c r="CC85" s="376">
        <v>200.78918110821155</v>
      </c>
      <c r="CD85" s="376">
        <v>186.19500615170548</v>
      </c>
      <c r="CE85" s="376">
        <v>107.52294997958319</v>
      </c>
      <c r="CF85" s="370">
        <f t="shared" si="229"/>
        <v>638.47128436022172</v>
      </c>
      <c r="CG85" s="371">
        <f t="shared" si="230"/>
        <v>1276.9425687204434</v>
      </c>
      <c r="CH85" s="210">
        <v>56</v>
      </c>
      <c r="CI85" s="370">
        <f t="shared" si="231"/>
        <v>10515.642050557053</v>
      </c>
      <c r="CJ85" s="370">
        <f t="shared" si="231"/>
        <v>14810.940141018444</v>
      </c>
      <c r="CK85" s="370">
        <f t="shared" si="231"/>
        <v>12594.421185338437</v>
      </c>
      <c r="CL85" s="370">
        <f t="shared" si="231"/>
        <v>7114.8946901019917</v>
      </c>
      <c r="CM85" s="372">
        <f t="shared" si="234"/>
        <v>45035.898067015922</v>
      </c>
      <c r="CN85" s="370">
        <f t="shared" si="232"/>
        <v>10515.642050557053</v>
      </c>
      <c r="CO85" s="370">
        <f t="shared" si="232"/>
        <v>14810.940141018444</v>
      </c>
      <c r="CP85" s="370">
        <f t="shared" si="232"/>
        <v>12594.421185338437</v>
      </c>
      <c r="CQ85" s="370">
        <f t="shared" si="232"/>
        <v>7114.8946901019917</v>
      </c>
      <c r="CR85" s="372">
        <f t="shared" si="235"/>
        <v>45035.898067015922</v>
      </c>
      <c r="CS85" s="370">
        <f t="shared" si="233"/>
        <v>21031.284101114106</v>
      </c>
      <c r="CT85" s="370">
        <f t="shared" si="233"/>
        <v>29621.880282036887</v>
      </c>
      <c r="CU85" s="370">
        <f t="shared" si="233"/>
        <v>25188.842370676874</v>
      </c>
      <c r="CV85" s="370">
        <f t="shared" si="233"/>
        <v>14229.789380203983</v>
      </c>
      <c r="CW85" s="372">
        <f t="shared" si="236"/>
        <v>90071.796134031843</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386200.43019919842</v>
      </c>
      <c r="D87" s="198">
        <f t="shared" si="237"/>
        <v>286557.13953292859</v>
      </c>
      <c r="E87" s="198">
        <f t="shared" si="237"/>
        <v>226399.23616197781</v>
      </c>
      <c r="F87" s="198">
        <f t="shared" si="237"/>
        <v>256350.58844657801</v>
      </c>
      <c r="G87" s="203">
        <f t="shared" si="237"/>
        <v>1155507.3943406828</v>
      </c>
      <c r="H87" s="200">
        <f t="shared" si="237"/>
        <v>386200.43019919842</v>
      </c>
      <c r="I87" s="198">
        <f t="shared" si="237"/>
        <v>286557.13953292859</v>
      </c>
      <c r="J87" s="198">
        <f t="shared" si="237"/>
        <v>226399.23616197781</v>
      </c>
      <c r="K87" s="198">
        <f t="shared" si="237"/>
        <v>256350.58844657801</v>
      </c>
      <c r="L87" s="201">
        <f t="shared" si="237"/>
        <v>1155507.3943406828</v>
      </c>
      <c r="M87" s="202">
        <f t="shared" si="237"/>
        <v>2311014.7886813655</v>
      </c>
      <c r="N87" s="210">
        <v>57</v>
      </c>
      <c r="O87" s="198">
        <f t="shared" ref="O87:Y87" si="238">SUM(O75:O85)</f>
        <v>342416.07910103351</v>
      </c>
      <c r="P87" s="198">
        <f t="shared" si="238"/>
        <v>302602.69364891457</v>
      </c>
      <c r="Q87" s="198">
        <f t="shared" si="238"/>
        <v>242355.32954849154</v>
      </c>
      <c r="R87" s="198">
        <f t="shared" si="238"/>
        <v>292289.71264760668</v>
      </c>
      <c r="S87" s="203">
        <f t="shared" si="238"/>
        <v>1179663.8149460463</v>
      </c>
      <c r="T87" s="200">
        <f t="shared" si="238"/>
        <v>342416.07910103351</v>
      </c>
      <c r="U87" s="198">
        <f t="shared" si="238"/>
        <v>302602.69364891457</v>
      </c>
      <c r="V87" s="198">
        <f t="shared" si="238"/>
        <v>242355.32954849154</v>
      </c>
      <c r="W87" s="198">
        <f t="shared" si="238"/>
        <v>292289.71264760668</v>
      </c>
      <c r="X87" s="201">
        <f t="shared" si="238"/>
        <v>1179663.8149460463</v>
      </c>
      <c r="Y87" s="202">
        <f t="shared" si="238"/>
        <v>2359327.6298920927</v>
      </c>
      <c r="Z87" s="210">
        <v>57</v>
      </c>
      <c r="AA87" s="198">
        <f t="shared" ref="AA87:AK87" si="239">SUM(AA75:AA85)</f>
        <v>49397.729444083518</v>
      </c>
      <c r="AB87" s="198">
        <f t="shared" si="239"/>
        <v>41553.870915758496</v>
      </c>
      <c r="AC87" s="198">
        <f t="shared" si="239"/>
        <v>34216.955817746049</v>
      </c>
      <c r="AD87" s="198">
        <f t="shared" si="239"/>
        <v>45492.562279783131</v>
      </c>
      <c r="AE87" s="203">
        <f t="shared" si="239"/>
        <v>170661.11845737122</v>
      </c>
      <c r="AF87" s="200">
        <f t="shared" si="239"/>
        <v>49397.729444083518</v>
      </c>
      <c r="AG87" s="198">
        <f t="shared" si="239"/>
        <v>41553.870915758496</v>
      </c>
      <c r="AH87" s="198">
        <f t="shared" si="239"/>
        <v>34216.955817746049</v>
      </c>
      <c r="AI87" s="198">
        <f t="shared" si="239"/>
        <v>45492.562279783131</v>
      </c>
      <c r="AJ87" s="201">
        <f t="shared" si="239"/>
        <v>170661.11845737122</v>
      </c>
      <c r="AK87" s="202">
        <f t="shared" si="239"/>
        <v>341322.23691474245</v>
      </c>
      <c r="AL87" s="210">
        <v>57</v>
      </c>
      <c r="AM87" s="198">
        <f t="shared" ref="AM87:AW87" si="240">SUM(AM75:AM85)</f>
        <v>1068113.6316613876</v>
      </c>
      <c r="AN87" s="198">
        <f t="shared" si="240"/>
        <v>1003875.6934104032</v>
      </c>
      <c r="AO87" s="198">
        <f t="shared" si="240"/>
        <v>868720.63993241289</v>
      </c>
      <c r="AP87" s="198">
        <f t="shared" si="240"/>
        <v>1127760.6189158242</v>
      </c>
      <c r="AQ87" s="203">
        <f t="shared" si="240"/>
        <v>4068470.5839200285</v>
      </c>
      <c r="AR87" s="200">
        <f t="shared" si="240"/>
        <v>1068113.6316613876</v>
      </c>
      <c r="AS87" s="198">
        <f t="shared" si="240"/>
        <v>1003875.6934104032</v>
      </c>
      <c r="AT87" s="198">
        <f t="shared" si="240"/>
        <v>868720.63993241289</v>
      </c>
      <c r="AU87" s="198">
        <f t="shared" si="240"/>
        <v>1127760.6189158242</v>
      </c>
      <c r="AV87" s="201">
        <f t="shared" si="240"/>
        <v>4068470.5839200285</v>
      </c>
      <c r="AW87" s="202">
        <f t="shared" si="240"/>
        <v>8136941.1678400571</v>
      </c>
      <c r="AX87" s="210">
        <v>57</v>
      </c>
      <c r="AY87" s="198">
        <f t="shared" ref="AY87:BI87" si="241">SUM(AY75:AY85)</f>
        <v>14145.713431714827</v>
      </c>
      <c r="AZ87" s="198">
        <f t="shared" si="241"/>
        <v>11931.30947086135</v>
      </c>
      <c r="BA87" s="198">
        <f t="shared" si="241"/>
        <v>10637.395591009137</v>
      </c>
      <c r="BB87" s="198">
        <f t="shared" si="241"/>
        <v>12510.454626940364</v>
      </c>
      <c r="BC87" s="203">
        <f t="shared" si="241"/>
        <v>49224.873120525684</v>
      </c>
      <c r="BD87" s="200">
        <f t="shared" si="241"/>
        <v>14145.713431714827</v>
      </c>
      <c r="BE87" s="198">
        <f t="shared" si="241"/>
        <v>11931.30947086135</v>
      </c>
      <c r="BF87" s="198">
        <f t="shared" si="241"/>
        <v>10637.395591009137</v>
      </c>
      <c r="BG87" s="198">
        <f t="shared" si="241"/>
        <v>12510.454626940364</v>
      </c>
      <c r="BH87" s="201">
        <f t="shared" si="241"/>
        <v>49224.873120525684</v>
      </c>
      <c r="BI87" s="202">
        <f t="shared" si="241"/>
        <v>98449.746241051369</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25821.540391225481</v>
      </c>
      <c r="BX87" s="198">
        <f t="shared" si="243"/>
        <v>22628.345548185323</v>
      </c>
      <c r="BY87" s="198">
        <f t="shared" si="243"/>
        <v>20742.921402467815</v>
      </c>
      <c r="BZ87" s="198">
        <f t="shared" si="243"/>
        <v>26613.148933673136</v>
      </c>
      <c r="CA87" s="203">
        <f t="shared" si="243"/>
        <v>95805.95627555174</v>
      </c>
      <c r="CB87" s="200">
        <f t="shared" si="243"/>
        <v>25821.540391225481</v>
      </c>
      <c r="CC87" s="198">
        <f t="shared" si="243"/>
        <v>22628.345548185323</v>
      </c>
      <c r="CD87" s="198">
        <f t="shared" si="243"/>
        <v>20742.921402467815</v>
      </c>
      <c r="CE87" s="198">
        <f t="shared" si="243"/>
        <v>26613.148933673136</v>
      </c>
      <c r="CF87" s="201">
        <f t="shared" si="243"/>
        <v>95805.95627555174</v>
      </c>
      <c r="CG87" s="202">
        <f t="shared" si="243"/>
        <v>191611.91255110348</v>
      </c>
      <c r="CH87" s="210">
        <v>57</v>
      </c>
      <c r="CI87" s="201">
        <f t="shared" ref="CI87:CL87" si="244">SUM(CI75:CI85)</f>
        <v>1886095.1242286435</v>
      </c>
      <c r="CJ87" s="201">
        <f t="shared" si="244"/>
        <v>1669149.0525270517</v>
      </c>
      <c r="CK87" s="201">
        <f t="shared" si="244"/>
        <v>1403072.4784541051</v>
      </c>
      <c r="CL87" s="201">
        <f t="shared" si="244"/>
        <v>1761017.0858504053</v>
      </c>
      <c r="CM87" s="198">
        <f>SUM(CM75:CM85)</f>
        <v>6719333.7410602067</v>
      </c>
      <c r="CN87" s="201">
        <f t="shared" ref="CN87:CQ87" si="245">SUM(CN75:CN85)</f>
        <v>1886095.1242286435</v>
      </c>
      <c r="CO87" s="201">
        <f t="shared" si="245"/>
        <v>1669149.0525270517</v>
      </c>
      <c r="CP87" s="201">
        <f t="shared" si="245"/>
        <v>1403072.4784541051</v>
      </c>
      <c r="CQ87" s="201">
        <f t="shared" si="245"/>
        <v>1761017.0858504053</v>
      </c>
      <c r="CR87" s="198">
        <f>SUM(CR75:CR85)</f>
        <v>6719333.7410602067</v>
      </c>
      <c r="CS87" s="201">
        <f t="shared" ref="CS87:CV87" si="246">SUM(CS75:CS85)</f>
        <v>3772190.248457287</v>
      </c>
      <c r="CT87" s="201">
        <f t="shared" si="246"/>
        <v>3338298.1050541033</v>
      </c>
      <c r="CU87" s="201">
        <f t="shared" si="246"/>
        <v>2806144.9569082102</v>
      </c>
      <c r="CV87" s="201">
        <f t="shared" si="246"/>
        <v>3522034.1717008105</v>
      </c>
      <c r="CW87" s="198">
        <f>SUM(CW75:CW85)</f>
        <v>13438667.482120413</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1303263.6275506308</v>
      </c>
      <c r="D89" s="198">
        <f t="shared" si="247"/>
        <v>895449.42878510314</v>
      </c>
      <c r="E89" s="198">
        <f t="shared" si="247"/>
        <v>688062.27581009141</v>
      </c>
      <c r="F89" s="198">
        <f t="shared" si="247"/>
        <v>598737.70003659441</v>
      </c>
      <c r="G89" s="203">
        <f t="shared" si="247"/>
        <v>3485513.0321824197</v>
      </c>
      <c r="H89" s="200">
        <f t="shared" si="247"/>
        <v>3785251.5408945302</v>
      </c>
      <c r="I89" s="198">
        <f t="shared" si="247"/>
        <v>2874351.2190308985</v>
      </c>
      <c r="J89" s="198">
        <f t="shared" si="247"/>
        <v>2590962.4894787488</v>
      </c>
      <c r="K89" s="198">
        <f t="shared" si="247"/>
        <v>2154453.2165604816</v>
      </c>
      <c r="L89" s="201">
        <f t="shared" si="247"/>
        <v>11405018.465964656</v>
      </c>
      <c r="M89" s="202">
        <f t="shared" si="247"/>
        <v>14890531.498147078</v>
      </c>
      <c r="N89" s="210">
        <v>58</v>
      </c>
      <c r="O89" s="198">
        <f t="shared" ref="O89:Y89" si="248">O87+O65+O72-O69</f>
        <v>1076130.7984544968</v>
      </c>
      <c r="P89" s="198">
        <f t="shared" si="248"/>
        <v>1033985.1963643361</v>
      </c>
      <c r="Q89" s="198">
        <f t="shared" si="248"/>
        <v>924906.67331065831</v>
      </c>
      <c r="R89" s="198">
        <f t="shared" si="248"/>
        <v>922048.77812171378</v>
      </c>
      <c r="S89" s="203">
        <f t="shared" si="248"/>
        <v>3957071.4462512056</v>
      </c>
      <c r="T89" s="200">
        <f t="shared" si="248"/>
        <v>3000550.9349159962</v>
      </c>
      <c r="U89" s="198">
        <f t="shared" si="248"/>
        <v>3030866.0705951019</v>
      </c>
      <c r="V89" s="198">
        <f t="shared" si="248"/>
        <v>2872072.2067627376</v>
      </c>
      <c r="W89" s="198">
        <f t="shared" si="248"/>
        <v>2713109.6874128832</v>
      </c>
      <c r="X89" s="201">
        <f t="shared" si="248"/>
        <v>11616598.899686722</v>
      </c>
      <c r="Y89" s="202">
        <f t="shared" si="248"/>
        <v>15573670.345937926</v>
      </c>
      <c r="Z89" s="210">
        <v>58</v>
      </c>
      <c r="AA89" s="198">
        <f t="shared" ref="AA89:AK89" si="249">AA87+AA65+AA72-AA69</f>
        <v>216470.05167319669</v>
      </c>
      <c r="AB89" s="198">
        <f t="shared" si="249"/>
        <v>203600.30540536053</v>
      </c>
      <c r="AC89" s="198">
        <f t="shared" si="249"/>
        <v>173112.6915306364</v>
      </c>
      <c r="AD89" s="198">
        <f t="shared" si="249"/>
        <v>191657.09588858281</v>
      </c>
      <c r="AE89" s="203">
        <f t="shared" si="249"/>
        <v>784840.14449777687</v>
      </c>
      <c r="AF89" s="200">
        <f t="shared" si="249"/>
        <v>658488.84479983023</v>
      </c>
      <c r="AG89" s="198">
        <f t="shared" si="249"/>
        <v>604499.80364814366</v>
      </c>
      <c r="AH89" s="198">
        <f t="shared" si="249"/>
        <v>601571.12444623071</v>
      </c>
      <c r="AI89" s="198">
        <f t="shared" si="249"/>
        <v>530743.57561921456</v>
      </c>
      <c r="AJ89" s="201">
        <f t="shared" si="249"/>
        <v>2395303.3485134197</v>
      </c>
      <c r="AK89" s="202">
        <f t="shared" si="249"/>
        <v>3180143.4930111957</v>
      </c>
      <c r="AL89" s="210">
        <v>58</v>
      </c>
      <c r="AM89" s="198">
        <f t="shared" ref="AM89:AW89" si="250">AM87+AM65+AM72-AM69</f>
        <v>7915254.6165074781</v>
      </c>
      <c r="AN89" s="198">
        <f t="shared" si="250"/>
        <v>7717994.6441324195</v>
      </c>
      <c r="AO89" s="198">
        <f t="shared" si="250"/>
        <v>6990806.6441569105</v>
      </c>
      <c r="AP89" s="198">
        <f t="shared" si="250"/>
        <v>7283233.1785368463</v>
      </c>
      <c r="AQ89" s="203">
        <f t="shared" si="250"/>
        <v>29907289.083333652</v>
      </c>
      <c r="AR89" s="200">
        <f t="shared" si="250"/>
        <v>16201624.466792276</v>
      </c>
      <c r="AS89" s="198">
        <f t="shared" si="250"/>
        <v>16452842.651874509</v>
      </c>
      <c r="AT89" s="198">
        <f t="shared" si="250"/>
        <v>16136246.029889951</v>
      </c>
      <c r="AU89" s="198">
        <f t="shared" si="250"/>
        <v>18071109.07181403</v>
      </c>
      <c r="AV89" s="201">
        <f t="shared" si="250"/>
        <v>66861822.220370762</v>
      </c>
      <c r="AW89" s="202">
        <f t="shared" si="250"/>
        <v>96769111.303704455</v>
      </c>
      <c r="AX89" s="210">
        <v>58</v>
      </c>
      <c r="AY89" s="198">
        <f t="shared" ref="AY89:BI89" si="251">AY87+AY65+AY72-AY69</f>
        <v>363492.2196338533</v>
      </c>
      <c r="AZ89" s="198">
        <f t="shared" si="251"/>
        <v>375531.01266248926</v>
      </c>
      <c r="BA89" s="198">
        <f t="shared" si="251"/>
        <v>409499.30809097149</v>
      </c>
      <c r="BB89" s="198">
        <f t="shared" si="251"/>
        <v>457448.69425919151</v>
      </c>
      <c r="BC89" s="203">
        <f t="shared" si="251"/>
        <v>1605971.2346465057</v>
      </c>
      <c r="BD89" s="200">
        <f t="shared" si="251"/>
        <v>214587.74937535982</v>
      </c>
      <c r="BE89" s="198">
        <f t="shared" si="251"/>
        <v>258230.28587902273</v>
      </c>
      <c r="BF89" s="198">
        <f t="shared" si="251"/>
        <v>258080.39731368615</v>
      </c>
      <c r="BG89" s="198">
        <f t="shared" si="251"/>
        <v>227564.30369453377</v>
      </c>
      <c r="BH89" s="201">
        <f t="shared" si="251"/>
        <v>958462.73626260238</v>
      </c>
      <c r="BI89" s="202">
        <f t="shared" si="251"/>
        <v>2564433.9709091079</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850540.57083096507</v>
      </c>
      <c r="BX89" s="198">
        <f t="shared" si="253"/>
        <v>811762.72662307147</v>
      </c>
      <c r="BY89" s="198">
        <f t="shared" si="253"/>
        <v>813109.20935522474</v>
      </c>
      <c r="BZ89" s="198">
        <f t="shared" si="253"/>
        <v>998996.971451891</v>
      </c>
      <c r="CA89" s="203">
        <f t="shared" si="253"/>
        <v>3474409.4782611518</v>
      </c>
      <c r="CB89" s="200">
        <f t="shared" si="253"/>
        <v>906281.88602895988</v>
      </c>
      <c r="CC89" s="198">
        <f t="shared" si="253"/>
        <v>649832.61927804456</v>
      </c>
      <c r="CD89" s="198">
        <f t="shared" si="253"/>
        <v>962190.897526955</v>
      </c>
      <c r="CE89" s="198">
        <f t="shared" si="253"/>
        <v>621636.96558858978</v>
      </c>
      <c r="CF89" s="201">
        <f t="shared" si="253"/>
        <v>3139942.3684225492</v>
      </c>
      <c r="CG89" s="202">
        <f t="shared" si="253"/>
        <v>6614351.8466837006</v>
      </c>
      <c r="CH89" s="210">
        <v>58</v>
      </c>
      <c r="CI89" s="201">
        <f t="shared" ref="CI89:CW89" si="254">CI87+CI65+CI72-CI69</f>
        <v>11725151.884650622</v>
      </c>
      <c r="CJ89" s="201">
        <f t="shared" si="254"/>
        <v>11038323.313972779</v>
      </c>
      <c r="CK89" s="201">
        <f t="shared" si="254"/>
        <v>9999496.802254498</v>
      </c>
      <c r="CL89" s="201">
        <f t="shared" si="254"/>
        <v>10452122.418294817</v>
      </c>
      <c r="CM89" s="198">
        <f t="shared" si="254"/>
        <v>43215094.419172719</v>
      </c>
      <c r="CN89" s="201">
        <f t="shared" si="254"/>
        <v>24766785.422806948</v>
      </c>
      <c r="CO89" s="201">
        <f t="shared" si="254"/>
        <v>23870622.650305733</v>
      </c>
      <c r="CP89" s="201">
        <f t="shared" si="254"/>
        <v>23421123.145418316</v>
      </c>
      <c r="CQ89" s="201">
        <f t="shared" si="254"/>
        <v>24318616.82068973</v>
      </c>
      <c r="CR89" s="198">
        <f t="shared" si="254"/>
        <v>96377148.039220735</v>
      </c>
      <c r="CS89" s="201">
        <f t="shared" si="254"/>
        <v>36491937.307457574</v>
      </c>
      <c r="CT89" s="201">
        <f t="shared" si="254"/>
        <v>34908945.964278497</v>
      </c>
      <c r="CU89" s="201">
        <f t="shared" si="254"/>
        <v>33420619.947672807</v>
      </c>
      <c r="CV89" s="201">
        <f t="shared" si="254"/>
        <v>34770739.23898454</v>
      </c>
      <c r="CW89" s="198">
        <f t="shared" si="254"/>
        <v>139592242.45839342</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-746101.50247220253</v>
      </c>
      <c r="D91" s="198">
        <f t="shared" si="255"/>
        <v>-430293.24805850931</v>
      </c>
      <c r="E91" s="198">
        <f t="shared" si="255"/>
        <v>-253433.92325662117</v>
      </c>
      <c r="F91" s="198">
        <f t="shared" si="255"/>
        <v>-202261.4535217947</v>
      </c>
      <c r="G91" s="203">
        <f>SUM(C91:F91)</f>
        <v>-1632090.1273091277</v>
      </c>
      <c r="H91" s="200">
        <f t="shared" ref="H91:M91" si="256">H31-H89</f>
        <v>-262848.57279395824</v>
      </c>
      <c r="I91" s="198">
        <f t="shared" si="256"/>
        <v>-88594.872363024857</v>
      </c>
      <c r="J91" s="198">
        <f t="shared" si="256"/>
        <v>-105931.9854135979</v>
      </c>
      <c r="K91" s="198">
        <f t="shared" si="256"/>
        <v>10922.103316482157</v>
      </c>
      <c r="L91" s="201">
        <f t="shared" si="256"/>
        <v>-446453.32725409605</v>
      </c>
      <c r="M91" s="202">
        <f t="shared" si="256"/>
        <v>-2078543.4545632247</v>
      </c>
      <c r="N91" s="210">
        <v>59</v>
      </c>
      <c r="O91" s="198">
        <f t="shared" ref="O91:R91" si="257">O31-O89</f>
        <v>328355.01942886575</v>
      </c>
      <c r="P91" s="198">
        <f t="shared" si="257"/>
        <v>322200.36454232188</v>
      </c>
      <c r="Q91" s="198">
        <f t="shared" si="257"/>
        <v>334757.61675352778</v>
      </c>
      <c r="R91" s="198">
        <f t="shared" si="257"/>
        <v>261350.77133894921</v>
      </c>
      <c r="S91" s="203">
        <f>SUM(O91:R91)</f>
        <v>1246663.7720636646</v>
      </c>
      <c r="T91" s="200">
        <f t="shared" ref="T91:W91" si="258">T31-T89</f>
        <v>-12636.649054197129</v>
      </c>
      <c r="U91" s="198">
        <f t="shared" si="258"/>
        <v>-191245.44929225231</v>
      </c>
      <c r="V91" s="198">
        <f t="shared" si="258"/>
        <v>-282053.96390080638</v>
      </c>
      <c r="W91" s="198">
        <f t="shared" si="258"/>
        <v>-321720.17132239696</v>
      </c>
      <c r="X91" s="201">
        <f>SUM(T91:W91)</f>
        <v>-807656.23356965277</v>
      </c>
      <c r="Y91" s="202">
        <f>Y31-Y89</f>
        <v>439007.53849400766</v>
      </c>
      <c r="Z91" s="210">
        <v>59</v>
      </c>
      <c r="AA91" s="198">
        <f t="shared" ref="AA91:AD91" si="259">AA31-AA89</f>
        <v>126132.01546220874</v>
      </c>
      <c r="AB91" s="198">
        <f t="shared" si="259"/>
        <v>110971.56235163152</v>
      </c>
      <c r="AC91" s="198">
        <f t="shared" si="259"/>
        <v>126195.74240107276</v>
      </c>
      <c r="AD91" s="198">
        <f t="shared" si="259"/>
        <v>118085.86477929988</v>
      </c>
      <c r="AE91" s="203">
        <f>SUM(AA91:AD91)</f>
        <v>481385.18499421288</v>
      </c>
      <c r="AF91" s="200">
        <f t="shared" ref="AF91:AI91" si="260">AF31-AF89</f>
        <v>-146160.72651349229</v>
      </c>
      <c r="AG91" s="198">
        <f t="shared" si="260"/>
        <v>-126075.67679052264</v>
      </c>
      <c r="AH91" s="198">
        <f t="shared" si="260"/>
        <v>-154758.44105977658</v>
      </c>
      <c r="AI91" s="198">
        <f t="shared" si="260"/>
        <v>-64775.712461097748</v>
      </c>
      <c r="AJ91" s="201">
        <f>SUM(AF91:AI91)</f>
        <v>-491770.55682488927</v>
      </c>
      <c r="AK91" s="202">
        <f>AK31-AK89</f>
        <v>-10385.371830676217</v>
      </c>
      <c r="AL91" s="210">
        <v>59</v>
      </c>
      <c r="AM91" s="198">
        <f t="shared" ref="AM91:AP91" si="261">AM31-AM89</f>
        <v>5807994.3760293759</v>
      </c>
      <c r="AN91" s="198">
        <f t="shared" si="261"/>
        <v>6355524.667328679</v>
      </c>
      <c r="AO91" s="198">
        <f t="shared" si="261"/>
        <v>7135893.4794683177</v>
      </c>
      <c r="AP91" s="198">
        <f t="shared" si="261"/>
        <v>7009574.4932240034</v>
      </c>
      <c r="AQ91" s="203">
        <f>SUM(AM91:AP91)</f>
        <v>26308987.016050376</v>
      </c>
      <c r="AR91" s="200">
        <f t="shared" ref="AR91:AU91" si="262">AR31-AR89</f>
        <v>-3174440.3839438427</v>
      </c>
      <c r="AS91" s="198">
        <f t="shared" si="262"/>
        <v>-3462691.5425812155</v>
      </c>
      <c r="AT91" s="198">
        <f t="shared" si="262"/>
        <v>-3372805.5524998624</v>
      </c>
      <c r="AU91" s="198">
        <f t="shared" si="262"/>
        <v>-5284736.9793463275</v>
      </c>
      <c r="AV91" s="201">
        <f>SUM(AR91:AU91)</f>
        <v>-15294674.458371248</v>
      </c>
      <c r="AW91" s="202">
        <f>AW31-AW89</f>
        <v>11014312.557679102</v>
      </c>
      <c r="AX91" s="210">
        <v>59</v>
      </c>
      <c r="AY91" s="198">
        <f t="shared" ref="AY91:BB91" si="263">AY31-AY89</f>
        <v>177661.43629482749</v>
      </c>
      <c r="AZ91" s="198">
        <f t="shared" si="263"/>
        <v>121971.06532842846</v>
      </c>
      <c r="BA91" s="198">
        <f t="shared" si="263"/>
        <v>104516.93416497647</v>
      </c>
      <c r="BB91" s="198">
        <f t="shared" si="263"/>
        <v>13930.041748359392</v>
      </c>
      <c r="BC91" s="203">
        <f>SUM(AY91:BB91)</f>
        <v>418079.47753659182</v>
      </c>
      <c r="BD91" s="200">
        <f t="shared" ref="BD91:BG91" si="264">BD31-BD89</f>
        <v>7204.6162140860397</v>
      </c>
      <c r="BE91" s="198">
        <f t="shared" si="264"/>
        <v>-14214.268934065418</v>
      </c>
      <c r="BF91" s="198">
        <f t="shared" si="264"/>
        <v>-7489.7421493647562</v>
      </c>
      <c r="BG91" s="198">
        <f t="shared" si="264"/>
        <v>-4267.6429464950343</v>
      </c>
      <c r="BH91" s="201">
        <f>SUM(BD91:BG91)</f>
        <v>-18767.037815839169</v>
      </c>
      <c r="BI91" s="202">
        <f>BI31-BI89</f>
        <v>399312.43972075265</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220896.16706575511</v>
      </c>
      <c r="BX91" s="198">
        <f t="shared" si="267"/>
        <v>195630.54945996951</v>
      </c>
      <c r="BY91" s="198">
        <f t="shared" si="267"/>
        <v>254395.89960210642</v>
      </c>
      <c r="BZ91" s="198">
        <f t="shared" si="267"/>
        <v>76732.491832921864</v>
      </c>
      <c r="CA91" s="203">
        <f>SUM(BW91:BZ91)</f>
        <v>747655.10796075291</v>
      </c>
      <c r="CB91" s="200">
        <f t="shared" ref="CB91:CE91" si="268">CB31-CB89</f>
        <v>-297350.11148994952</v>
      </c>
      <c r="CC91" s="198">
        <f t="shared" si="268"/>
        <v>-85637.251318440889</v>
      </c>
      <c r="CD91" s="198">
        <f t="shared" si="268"/>
        <v>-320528.6898448905</v>
      </c>
      <c r="CE91" s="198">
        <f t="shared" si="268"/>
        <v>16844.957739452133</v>
      </c>
      <c r="CF91" s="201">
        <f>SUM(CB91:CE91)</f>
        <v>-686671.09491382877</v>
      </c>
      <c r="CG91" s="202">
        <f>CG31-CG89</f>
        <v>60984.013046924956</v>
      </c>
      <c r="CH91" s="210">
        <v>59</v>
      </c>
      <c r="CI91" s="201">
        <f t="shared" ref="CI91:CW91" si="269">CI31-CI89</f>
        <v>5914937.5118088312</v>
      </c>
      <c r="CJ91" s="201">
        <f t="shared" si="269"/>
        <v>6676004.9609525204</v>
      </c>
      <c r="CK91" s="201">
        <f t="shared" si="269"/>
        <v>7702325.7491333745</v>
      </c>
      <c r="CL91" s="201">
        <f t="shared" si="269"/>
        <v>7277412.2094017416</v>
      </c>
      <c r="CM91" s="198">
        <f t="shared" si="269"/>
        <v>27570680.431296468</v>
      </c>
      <c r="CN91" s="201">
        <f t="shared" si="269"/>
        <v>-3886231.8275813498</v>
      </c>
      <c r="CO91" s="201">
        <f t="shared" si="269"/>
        <v>-3968459.0612795353</v>
      </c>
      <c r="CP91" s="201">
        <f t="shared" si="269"/>
        <v>-4243568.3748683073</v>
      </c>
      <c r="CQ91" s="201">
        <f t="shared" si="269"/>
        <v>-5647733.4450203814</v>
      </c>
      <c r="CR91" s="198">
        <f t="shared" si="269"/>
        <v>-17745992.708749577</v>
      </c>
      <c r="CS91" s="201">
        <f t="shared" si="269"/>
        <v>2028705.684227474</v>
      </c>
      <c r="CT91" s="201">
        <f t="shared" si="269"/>
        <v>2707545.899673</v>
      </c>
      <c r="CU91" s="201">
        <f t="shared" si="269"/>
        <v>3458757.3742650747</v>
      </c>
      <c r="CV91" s="201">
        <f t="shared" si="269"/>
        <v>1629678.764381364</v>
      </c>
      <c r="CW91" s="198">
        <f t="shared" si="269"/>
        <v>9824687.7225469053</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-1.3391102318148032</v>
      </c>
      <c r="D93" s="346">
        <f t="shared" si="270"/>
        <v>-0.92505112451988247</v>
      </c>
      <c r="E93" s="346">
        <f t="shared" si="270"/>
        <v>-0.58310490276964255</v>
      </c>
      <c r="F93" s="346">
        <f t="shared" si="270"/>
        <v>-0.51014772082756954</v>
      </c>
      <c r="G93" s="347">
        <f t="shared" si="270"/>
        <v>-0.88058161093067111</v>
      </c>
      <c r="H93" s="348">
        <f t="shared" si="270"/>
        <v>-7.4621948475048341E-2</v>
      </c>
      <c r="I93" s="346">
        <f t="shared" si="270"/>
        <v>-3.1802807330582168E-2</v>
      </c>
      <c r="J93" s="346">
        <f t="shared" si="270"/>
        <v>-4.2628042287733883E-2</v>
      </c>
      <c r="K93" s="346">
        <f t="shared" si="270"/>
        <v>5.0439770030734207E-3</v>
      </c>
      <c r="L93" s="349">
        <f t="shared" si="270"/>
        <v>-4.0740126248556295E-2</v>
      </c>
      <c r="M93" s="348">
        <f t="shared" si="270"/>
        <v>-0.16223426430718094</v>
      </c>
      <c r="N93" s="210">
        <v>60</v>
      </c>
      <c r="O93" s="346">
        <f t="shared" ref="O93:Y93" si="271">IF((O31-O27)=0,"",O91/(O31-O27))</f>
        <v>0.23379019940814699</v>
      </c>
      <c r="P93" s="346">
        <f t="shared" si="271"/>
        <v>0.23757837705256171</v>
      </c>
      <c r="Q93" s="346">
        <f t="shared" si="271"/>
        <v>0.26575145409295536</v>
      </c>
      <c r="R93" s="346">
        <f t="shared" si="271"/>
        <v>0.22084744874041942</v>
      </c>
      <c r="S93" s="347">
        <f t="shared" si="271"/>
        <v>0.23957094659158559</v>
      </c>
      <c r="T93" s="348">
        <f t="shared" si="271"/>
        <v>-4.2292542038408444E-3</v>
      </c>
      <c r="U93" s="346">
        <f t="shared" si="271"/>
        <v>-6.734894367843644E-2</v>
      </c>
      <c r="V93" s="346">
        <f t="shared" si="271"/>
        <v>-0.10890037731515782</v>
      </c>
      <c r="W93" s="346">
        <f t="shared" si="271"/>
        <v>-0.134532734695749</v>
      </c>
      <c r="X93" s="349">
        <f t="shared" si="271"/>
        <v>-7.4721113666503525E-2</v>
      </c>
      <c r="Y93" s="348">
        <f t="shared" si="271"/>
        <v>2.7416247404865715E-2</v>
      </c>
      <c r="Z93" s="210">
        <v>60</v>
      </c>
      <c r="AA93" s="346">
        <f t="shared" ref="AA93:AK93" si="272">IF((AA31-AA27)=0,"",AA91/(AA31-AA27))</f>
        <v>0.36815894462294069</v>
      </c>
      <c r="AB93" s="346">
        <f t="shared" si="272"/>
        <v>0.35277014166237353</v>
      </c>
      <c r="AC93" s="346">
        <f t="shared" si="272"/>
        <v>0.42162441179277244</v>
      </c>
      <c r="AD93" s="346">
        <f t="shared" si="272"/>
        <v>0.38123825162863251</v>
      </c>
      <c r="AE93" s="347">
        <f t="shared" si="272"/>
        <v>0.38017339708987269</v>
      </c>
      <c r="AF93" s="348">
        <f t="shared" si="272"/>
        <v>-0.28528734085956159</v>
      </c>
      <c r="AG93" s="346">
        <f t="shared" si="272"/>
        <v>-0.26352282360551343</v>
      </c>
      <c r="AH93" s="346">
        <f t="shared" si="272"/>
        <v>-0.34636089532383302</v>
      </c>
      <c r="AI93" s="346">
        <f t="shared" si="272"/>
        <v>-0.1390132616058061</v>
      </c>
      <c r="AJ93" s="349">
        <f t="shared" si="272"/>
        <v>-0.25834624912800364</v>
      </c>
      <c r="AK93" s="348">
        <f t="shared" si="272"/>
        <v>-3.276392530168318E-3</v>
      </c>
      <c r="AL93" s="210">
        <v>60</v>
      </c>
      <c r="AM93" s="346">
        <f t="shared" ref="AM93:AW93" si="273">IF((AM31-AM27)=0,"",AM91/(AM31-AM27))</f>
        <v>0.42322298306967621</v>
      </c>
      <c r="AN93" s="346">
        <f t="shared" si="273"/>
        <v>0.45159455333627241</v>
      </c>
      <c r="AO93" s="346">
        <f t="shared" si="273"/>
        <v>0.50513519909255977</v>
      </c>
      <c r="AP93" s="346">
        <f t="shared" si="273"/>
        <v>0.49042669951217749</v>
      </c>
      <c r="AQ93" s="347">
        <f t="shared" si="273"/>
        <v>0.46799590512788602</v>
      </c>
      <c r="AR93" s="348">
        <f t="shared" si="273"/>
        <v>-0.24367817048991464</v>
      </c>
      <c r="AS93" s="346">
        <f t="shared" si="273"/>
        <v>-0.26656283775667311</v>
      </c>
      <c r="AT93" s="346">
        <f t="shared" si="273"/>
        <v>-0.26425520285652204</v>
      </c>
      <c r="AU93" s="346">
        <f t="shared" si="273"/>
        <v>-0.41331011964367143</v>
      </c>
      <c r="AV93" s="349">
        <f t="shared" si="273"/>
        <v>-0.29659725468939135</v>
      </c>
      <c r="AW93" s="348">
        <f t="shared" si="273"/>
        <v>0.1021892992733671</v>
      </c>
      <c r="AX93" s="210">
        <v>60</v>
      </c>
      <c r="AY93" s="346">
        <f t="shared" ref="AY93:BI93" si="274">IF((AY31-AY27)=0,"",AY91/(AY31-AY27))</f>
        <v>0.32830127700041201</v>
      </c>
      <c r="AZ93" s="346">
        <f t="shared" si="274"/>
        <v>0.2451669464798801</v>
      </c>
      <c r="BA93" s="346">
        <f t="shared" si="274"/>
        <v>0.20333391354768429</v>
      </c>
      <c r="BB93" s="346">
        <f t="shared" si="274"/>
        <v>2.9551697359840708E-2</v>
      </c>
      <c r="BC93" s="347">
        <f t="shared" si="274"/>
        <v>0.2065558313436032</v>
      </c>
      <c r="BD93" s="348">
        <f t="shared" si="274"/>
        <v>3.2483607787575156E-2</v>
      </c>
      <c r="BE93" s="346">
        <f t="shared" si="274"/>
        <v>-5.8251376741682209E-2</v>
      </c>
      <c r="BF93" s="346">
        <f t="shared" si="274"/>
        <v>-2.9888353755464107E-2</v>
      </c>
      <c r="BG93" s="346">
        <f t="shared" si="274"/>
        <v>-1.9111987309611025E-2</v>
      </c>
      <c r="BH93" s="349">
        <f t="shared" si="274"/>
        <v>-1.9971399088938559E-2</v>
      </c>
      <c r="BI93" s="348">
        <f t="shared" si="274"/>
        <v>0.13473232334877466</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0.20616818450652019</v>
      </c>
      <c r="BX93" s="346">
        <f t="shared" si="276"/>
        <v>0.19419481358920981</v>
      </c>
      <c r="BY93" s="346">
        <f t="shared" si="276"/>
        <v>0.23830883568377825</v>
      </c>
      <c r="BZ93" s="346">
        <f t="shared" si="276"/>
        <v>7.1330659289198975E-2</v>
      </c>
      <c r="CA93" s="347">
        <f t="shared" si="276"/>
        <v>0.17708282113935839</v>
      </c>
      <c r="CB93" s="348">
        <f t="shared" si="276"/>
        <v>-0.48831432998394175</v>
      </c>
      <c r="CC93" s="346">
        <f t="shared" si="276"/>
        <v>-0.15178651967339885</v>
      </c>
      <c r="CD93" s="346">
        <f t="shared" si="276"/>
        <v>-0.49952870218547823</v>
      </c>
      <c r="CE93" s="346">
        <f t="shared" si="276"/>
        <v>2.6382826394910259E-2</v>
      </c>
      <c r="CF93" s="349">
        <f t="shared" si="276"/>
        <v>-0.27990018972982844</v>
      </c>
      <c r="CG93" s="348">
        <f t="shared" si="276"/>
        <v>9.1357220562960396E-3</v>
      </c>
      <c r="CH93" s="210">
        <v>60</v>
      </c>
      <c r="CI93" s="349">
        <f t="shared" ref="CI93:CW93" si="277">IF((CI31-CI27)=0,"",CI91/(CI31-CI27))</f>
        <v>0.33531221859884791</v>
      </c>
      <c r="CJ93" s="349">
        <f t="shared" si="277"/>
        <v>0.37687034232070948</v>
      </c>
      <c r="CK93" s="349">
        <f t="shared" si="277"/>
        <v>0.43511484350121288</v>
      </c>
      <c r="CL93" s="349">
        <f t="shared" si="277"/>
        <v>0.41046831528410122</v>
      </c>
      <c r="CM93" s="379">
        <f t="shared" si="277"/>
        <v>0.38949464761158464</v>
      </c>
      <c r="CN93" s="349">
        <f t="shared" si="277"/>
        <v>-0.18611727940345166</v>
      </c>
      <c r="CO93" s="349">
        <f t="shared" si="277"/>
        <v>-0.19939837412791109</v>
      </c>
      <c r="CP93" s="349">
        <f t="shared" si="277"/>
        <v>-0.22127786496456464</v>
      </c>
      <c r="CQ93" s="349">
        <f t="shared" si="277"/>
        <v>-0.30248881809096034</v>
      </c>
      <c r="CR93" s="379">
        <f t="shared" si="277"/>
        <v>-0.22568653142849915</v>
      </c>
      <c r="CS93" s="349">
        <f t="shared" si="277"/>
        <v>5.2665415908695619E-2</v>
      </c>
      <c r="CT93" s="349">
        <f t="shared" si="277"/>
        <v>7.1977629106548494E-2</v>
      </c>
      <c r="CU93" s="349">
        <f t="shared" si="277"/>
        <v>9.3785677129847186E-2</v>
      </c>
      <c r="CV93" s="349">
        <f t="shared" si="277"/>
        <v>4.4770880494577552E-2</v>
      </c>
      <c r="CW93" s="379">
        <f t="shared" si="277"/>
        <v>6.5753510734355494E-2</v>
      </c>
    </row>
    <row r="94" spans="1:135" s="287" customFormat="1" ht="15.75" customHeight="1">
      <c r="A94" s="119" t="s">
        <v>300</v>
      </c>
      <c r="B94" s="210">
        <v>61</v>
      </c>
      <c r="C94" s="351">
        <f>IF((C31-C27-C24)=0,"",(C72+C65-C63)/(C31-C27-C24))</f>
        <v>1.6459539442354287</v>
      </c>
      <c r="D94" s="351">
        <f t="shared" ref="D94:M94" si="278">IF((D31-D27-D24)=0,"",(D72+D65-D63)/(D31-D27-D24))</f>
        <v>1.3090061241389048</v>
      </c>
      <c r="E94" s="351">
        <f t="shared" si="278"/>
        <v>1.0622018488573346</v>
      </c>
      <c r="F94" s="351">
        <f t="shared" si="278"/>
        <v>0.86357534555915882</v>
      </c>
      <c r="G94" s="347">
        <f t="shared" si="278"/>
        <v>1.2571365292375223</v>
      </c>
      <c r="H94" s="352">
        <f t="shared" si="278"/>
        <v>0.96498076497143181</v>
      </c>
      <c r="I94" s="351">
        <f t="shared" si="278"/>
        <v>0.92893769499737744</v>
      </c>
      <c r="J94" s="351">
        <f t="shared" si="278"/>
        <v>0.95152282816999101</v>
      </c>
      <c r="K94" s="351">
        <f t="shared" si="278"/>
        <v>0.87656980787134564</v>
      </c>
      <c r="L94" s="349">
        <f t="shared" si="278"/>
        <v>0.93529681503813944</v>
      </c>
      <c r="M94" s="353">
        <f t="shared" si="278"/>
        <v>0.98185517085035368</v>
      </c>
      <c r="N94" s="210">
        <v>61</v>
      </c>
      <c r="O94" s="351">
        <f>IF((O31-O27-O24)=0,"",(O72+O65-O63)/(O31-O27-O24))</f>
        <v>0.52240806565011222</v>
      </c>
      <c r="P94" s="351">
        <f t="shared" ref="P94:Y94" si="279">IF((P31-P27-P24)=0,"",(P72+P65-P63)/(P31-P27-P24))</f>
        <v>0.53929382807059711</v>
      </c>
      <c r="Q94" s="351">
        <f t="shared" si="279"/>
        <v>0.54185178475400575</v>
      </c>
      <c r="R94" s="351">
        <f t="shared" si="279"/>
        <v>0.53216098126885492</v>
      </c>
      <c r="S94" s="347">
        <f t="shared" si="279"/>
        <v>0.53373346544034372</v>
      </c>
      <c r="T94" s="352">
        <f t="shared" si="279"/>
        <v>0.8896288854043487</v>
      </c>
      <c r="U94" s="351">
        <f t="shared" si="279"/>
        <v>0.9607844641212776</v>
      </c>
      <c r="V94" s="351">
        <f t="shared" si="279"/>
        <v>1.0153275500903223</v>
      </c>
      <c r="W94" s="351">
        <f t="shared" si="279"/>
        <v>1.0123068444001979</v>
      </c>
      <c r="X94" s="349">
        <f t="shared" si="279"/>
        <v>0.96558335140933571</v>
      </c>
      <c r="Y94" s="353">
        <f t="shared" si="279"/>
        <v>0.82524252416850674</v>
      </c>
      <c r="Z94" s="210">
        <v>61</v>
      </c>
      <c r="AA94" s="351">
        <f>IF((AA31-AA27-AA24)=0,"",(AA72+AA65-AA63)/(AA31-AA27-AA24))</f>
        <v>0.48765707581992418</v>
      </c>
      <c r="AB94" s="351">
        <f t="shared" ref="AB94:AK94" si="280">IF((AB31-AB27-AB24)=0,"",(AB72+AB65-AB63)/(AB31-AB27-AB24))</f>
        <v>0.51513326873458221</v>
      </c>
      <c r="AC94" s="351">
        <f t="shared" si="280"/>
        <v>0.46405553591777865</v>
      </c>
      <c r="AD94" s="351">
        <f t="shared" si="280"/>
        <v>0.47188976722387066</v>
      </c>
      <c r="AE94" s="347">
        <f t="shared" si="280"/>
        <v>0.48504718057315649</v>
      </c>
      <c r="AF94" s="352">
        <f t="shared" si="280"/>
        <v>1.1888691906918298</v>
      </c>
      <c r="AG94" s="351">
        <f t="shared" si="280"/>
        <v>1.1766671058792939</v>
      </c>
      <c r="AH94" s="351">
        <f t="shared" si="280"/>
        <v>1.2697808046280832</v>
      </c>
      <c r="AI94" s="351">
        <f t="shared" si="280"/>
        <v>1.0413830045072685</v>
      </c>
      <c r="AJ94" s="349">
        <f t="shared" si="280"/>
        <v>1.1686913090069113</v>
      </c>
      <c r="AK94" s="353">
        <f t="shared" si="280"/>
        <v>0.89559554627442217</v>
      </c>
      <c r="AL94" s="210">
        <v>61</v>
      </c>
      <c r="AM94" s="351">
        <f>IF((AM31-AM27-AM24)=0,"",(AM72+AM65-AM63)/(AM31-AM27-AM24))</f>
        <v>0.49894460040547151</v>
      </c>
      <c r="AN94" s="351">
        <f t="shared" ref="AN94:AW94" si="281">IF((AN31-AN27-AN24)=0,"",(AN72+AN65-AN63)/(AN31-AN27-AN24))</f>
        <v>0.47707462519728216</v>
      </c>
      <c r="AO94" s="351">
        <f t="shared" si="281"/>
        <v>0.43336985641721354</v>
      </c>
      <c r="AP94" s="351">
        <f t="shared" si="281"/>
        <v>0.43066923595304196</v>
      </c>
      <c r="AQ94" s="347">
        <f t="shared" si="281"/>
        <v>0.45963233946221393</v>
      </c>
      <c r="AR94" s="352">
        <f t="shared" si="281"/>
        <v>1.1616870337355285</v>
      </c>
      <c r="AS94" s="351">
        <f t="shared" si="281"/>
        <v>1.1892830828897554</v>
      </c>
      <c r="AT94" s="351">
        <f t="shared" si="281"/>
        <v>1.1961919998767836</v>
      </c>
      <c r="AU94" s="351">
        <f t="shared" si="281"/>
        <v>1.3251099162740092</v>
      </c>
      <c r="AV94" s="349">
        <f t="shared" si="281"/>
        <v>1.2177006943696804</v>
      </c>
      <c r="AW94" s="353">
        <f t="shared" si="281"/>
        <v>0.82231726327279309</v>
      </c>
      <c r="AX94" s="210">
        <v>61</v>
      </c>
      <c r="AY94" s="351">
        <f>IF((AY31-AY27-AY24)=0,"",(AY72+AY65-AY63)/(AY31-AY27-AY24))</f>
        <v>0.64555880270756083</v>
      </c>
      <c r="AZ94" s="351">
        <f t="shared" ref="AZ94:BI94" si="282">IF((AZ31-AZ27-AZ24)=0,"",(AZ72+AZ65-AZ63)/(AZ31-AZ27-AZ24))</f>
        <v>0.73085062209180507</v>
      </c>
      <c r="BA94" s="351">
        <f t="shared" si="282"/>
        <v>0.77597141823653515</v>
      </c>
      <c r="BB94" s="351">
        <f t="shared" si="282"/>
        <v>0.9439081690463097</v>
      </c>
      <c r="BC94" s="347">
        <f t="shared" si="282"/>
        <v>0.76912418851744435</v>
      </c>
      <c r="BD94" s="352">
        <f t="shared" si="282"/>
        <v>0.90373731039362326</v>
      </c>
      <c r="BE94" s="351">
        <f t="shared" si="282"/>
        <v>1.0093557770993329</v>
      </c>
      <c r="BF94" s="351">
        <f t="shared" si="282"/>
        <v>0.98743906296274164</v>
      </c>
      <c r="BG94" s="351">
        <f t="shared" si="282"/>
        <v>0.96308582648378127</v>
      </c>
      <c r="BH94" s="349">
        <f t="shared" si="282"/>
        <v>0.96758755482755665</v>
      </c>
      <c r="BI94" s="353">
        <f t="shared" si="282"/>
        <v>0.83204967058702617</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0.76973189481882165</v>
      </c>
      <c r="BX94" s="351">
        <f t="shared" ref="BX94:CW94" si="284">IF((BX31-BX27-BX24)=0,"",(BX72+BX65-BX63)/(BX31-BX27-BX24))</f>
        <v>0.78334291066862016</v>
      </c>
      <c r="BY94" s="351">
        <f t="shared" si="284"/>
        <v>0.74225994920688321</v>
      </c>
      <c r="BZ94" s="351">
        <f t="shared" si="284"/>
        <v>0.90392971068113903</v>
      </c>
      <c r="CA94" s="347">
        <f t="shared" si="284"/>
        <v>0.80022544728737266</v>
      </c>
      <c r="CB94" s="352">
        <f t="shared" si="284"/>
        <v>1.445909677326797</v>
      </c>
      <c r="CC94" s="351">
        <f t="shared" si="284"/>
        <v>1.1116792326709903</v>
      </c>
      <c r="CD94" s="351">
        <f t="shared" si="284"/>
        <v>1.4672018467869044</v>
      </c>
      <c r="CE94" s="351">
        <f t="shared" si="284"/>
        <v>0.93193525911179598</v>
      </c>
      <c r="CF94" s="349">
        <f t="shared" si="284"/>
        <v>1.2408478609840847</v>
      </c>
      <c r="CG94" s="353">
        <f t="shared" si="284"/>
        <v>0.96215981773713766</v>
      </c>
      <c r="CH94" s="210">
        <v>61</v>
      </c>
      <c r="CI94" s="349">
        <f t="shared" ref="CI94:CR94" si="285">IF((CI31-CI27-CI24)=0,"",(CI72+CI65-CI63)/(CI31-CI27-CI24))</f>
        <v>0.55776683095476709</v>
      </c>
      <c r="CJ94" s="349">
        <f t="shared" si="285"/>
        <v>0.52890372787704465</v>
      </c>
      <c r="CK94" s="349">
        <f t="shared" si="285"/>
        <v>0.48562368642241355</v>
      </c>
      <c r="CL94" s="349">
        <f t="shared" si="285"/>
        <v>0.49020493289583716</v>
      </c>
      <c r="CM94" s="350">
        <f t="shared" si="285"/>
        <v>0.51558043625583916</v>
      </c>
      <c r="CN94" s="349">
        <f t="shared" si="285"/>
        <v>1.0957894480254604</v>
      </c>
      <c r="CO94" s="349">
        <f t="shared" si="285"/>
        <v>1.1155306556730493</v>
      </c>
      <c r="CP94" s="349">
        <f t="shared" si="285"/>
        <v>1.1481156451069667</v>
      </c>
      <c r="CQ94" s="349">
        <f t="shared" si="285"/>
        <v>1.2081699232418153</v>
      </c>
      <c r="CR94" s="350">
        <f t="shared" si="285"/>
        <v>1.1402326968406671</v>
      </c>
      <c r="CS94" s="349">
        <f t="shared" si="284"/>
        <v>0.8494081229657322</v>
      </c>
      <c r="CT94" s="349">
        <f t="shared" si="284"/>
        <v>0.83927677183206628</v>
      </c>
      <c r="CU94" s="349">
        <f t="shared" si="284"/>
        <v>0.83012450897736345</v>
      </c>
      <c r="CV94" s="349">
        <f t="shared" si="284"/>
        <v>0.85847105009602365</v>
      </c>
      <c r="CW94" s="350">
        <f t="shared" si="284"/>
        <v>0.84430576122467538</v>
      </c>
    </row>
    <row r="95" spans="1:135" s="287" customFormat="1" ht="15.75" customHeight="1">
      <c r="A95" s="119" t="s">
        <v>302</v>
      </c>
      <c r="B95" s="210">
        <v>62</v>
      </c>
      <c r="C95" s="351">
        <f>IF((C31-C27)=0,"",(C72)/(C31-C27))</f>
        <v>0.2452567232110065</v>
      </c>
      <c r="D95" s="351">
        <f t="shared" ref="D95:M95" si="286">IF((D31-D27)=0,"",(D72)/(D31-D27))</f>
        <v>0.28898941502755393</v>
      </c>
      <c r="E95" s="351">
        <f t="shared" si="286"/>
        <v>0.23551732778965487</v>
      </c>
      <c r="F95" s="351">
        <f t="shared" si="286"/>
        <v>0.22196240327877972</v>
      </c>
      <c r="G95" s="347">
        <f t="shared" si="286"/>
        <v>0.24896546661841315</v>
      </c>
      <c r="H95" s="352">
        <f t="shared" si="286"/>
        <v>3.8688187382680893E-2</v>
      </c>
      <c r="I95" s="351">
        <f t="shared" si="286"/>
        <v>4.8125433880279803E-2</v>
      </c>
      <c r="J95" s="351">
        <f t="shared" si="286"/>
        <v>4.1093530119081012E-2</v>
      </c>
      <c r="K95" s="351">
        <f t="shared" si="286"/>
        <v>4.0527352817824547E-2</v>
      </c>
      <c r="L95" s="349">
        <f t="shared" si="286"/>
        <v>4.1996075083491451E-2</v>
      </c>
      <c r="M95" s="353">
        <f t="shared" si="286"/>
        <v>7.1936924979196529E-2</v>
      </c>
      <c r="N95" s="210">
        <v>62</v>
      </c>
      <c r="O95" s="351">
        <f t="shared" ref="O95:Y95" si="287">IF((O31-O27)=0,"",(O72)/(O31-O27))</f>
        <v>8.6263394989578829E-2</v>
      </c>
      <c r="P95" s="351">
        <f t="shared" si="287"/>
        <v>0.10467022843780786</v>
      </c>
      <c r="Q95" s="351">
        <f t="shared" si="287"/>
        <v>8.6988875802936724E-2</v>
      </c>
      <c r="R95" s="351">
        <f t="shared" si="287"/>
        <v>8.4789954785776125E-2</v>
      </c>
      <c r="S95" s="347">
        <f t="shared" si="287"/>
        <v>9.0901078217568543E-2</v>
      </c>
      <c r="T95" s="352">
        <f t="shared" si="287"/>
        <v>4.0438094523969126E-2</v>
      </c>
      <c r="U95" s="351">
        <f t="shared" si="287"/>
        <v>4.9856182515041342E-2</v>
      </c>
      <c r="V95" s="351">
        <f t="shared" si="287"/>
        <v>4.220656118454235E-2</v>
      </c>
      <c r="W95" s="351">
        <f t="shared" si="287"/>
        <v>4.1841795298768358E-2</v>
      </c>
      <c r="X95" s="349">
        <f t="shared" si="287"/>
        <v>4.3646637132930231E-2</v>
      </c>
      <c r="Y95" s="353">
        <f t="shared" si="287"/>
        <v>5.9003194047935012E-2</v>
      </c>
      <c r="Z95" s="210">
        <v>62</v>
      </c>
      <c r="AA95" s="351">
        <f t="shared" ref="AA95:AK95" si="288">IF((AA31-AA27)=0,"",(AA72)/(AA31-AA27))</f>
        <v>5.1016042124058969E-2</v>
      </c>
      <c r="AB95" s="351">
        <f t="shared" si="288"/>
        <v>6.196709028222052E-2</v>
      </c>
      <c r="AC95" s="351">
        <f t="shared" si="288"/>
        <v>5.168783908208234E-2</v>
      </c>
      <c r="AD95" s="351">
        <f t="shared" si="288"/>
        <v>5.0419812470770681E-2</v>
      </c>
      <c r="AE95" s="347">
        <f t="shared" si="288"/>
        <v>5.3749590529520802E-2</v>
      </c>
      <c r="AF95" s="352">
        <f t="shared" si="288"/>
        <v>3.4022283795008691E-2</v>
      </c>
      <c r="AG95" s="351">
        <f t="shared" si="288"/>
        <v>4.0635440002413044E-2</v>
      </c>
      <c r="AH95" s="351">
        <f t="shared" si="288"/>
        <v>3.4541889770004802E-2</v>
      </c>
      <c r="AI95" s="351">
        <f t="shared" si="288"/>
        <v>3.3421930677741435E-2</v>
      </c>
      <c r="AJ95" s="349">
        <f t="shared" si="288"/>
        <v>3.5659405455694383E-2</v>
      </c>
      <c r="AK95" s="353">
        <f t="shared" si="288"/>
        <v>4.28859034028456E-2</v>
      </c>
      <c r="AL95" s="210">
        <v>62</v>
      </c>
      <c r="AM95" s="351">
        <f t="shared" ref="AM95:AW95" si="289">IF((AM31-AM27)=0,"",(AM72)/(AM31-AM27))</f>
        <v>2.7539133350634949E-2</v>
      </c>
      <c r="AN95" s="351">
        <f t="shared" si="289"/>
        <v>3.346160159773201E-2</v>
      </c>
      <c r="AO95" s="351">
        <f t="shared" si="289"/>
        <v>2.780387807315399E-2</v>
      </c>
      <c r="AP95" s="351">
        <f t="shared" si="289"/>
        <v>2.7087046187727021E-2</v>
      </c>
      <c r="AQ95" s="347">
        <f t="shared" si="289"/>
        <v>2.8973386048884078E-2</v>
      </c>
      <c r="AR95" s="352">
        <f t="shared" si="289"/>
        <v>2.8931541607885615E-2</v>
      </c>
      <c r="AS95" s="351">
        <f t="shared" si="289"/>
        <v>3.6155326609520921E-2</v>
      </c>
      <c r="AT95" s="351">
        <f t="shared" si="289"/>
        <v>3.0700298646291237E-2</v>
      </c>
      <c r="AU95" s="351">
        <f t="shared" si="289"/>
        <v>3.0193724470154046E-2</v>
      </c>
      <c r="AV95" s="349">
        <f t="shared" si="289"/>
        <v>3.1502019701194539E-2</v>
      </c>
      <c r="AW95" s="353">
        <f t="shared" si="289"/>
        <v>3.0183167854965443E-2</v>
      </c>
      <c r="AX95" s="210">
        <v>62</v>
      </c>
      <c r="AY95" s="351">
        <f t="shared" ref="AY95:BI95" si="290">IF((AY31-AY27)=0,"",(AY72)/(AY31-AY27))</f>
        <v>9.2489836862157185E-3</v>
      </c>
      <c r="AZ95" s="351">
        <f t="shared" si="290"/>
        <v>1.1250263901372536E-2</v>
      </c>
      <c r="BA95" s="351">
        <f t="shared" si="290"/>
        <v>9.3567371530416492E-3</v>
      </c>
      <c r="BB95" s="351">
        <f t="shared" si="290"/>
        <v>9.1109859640774917E-3</v>
      </c>
      <c r="BC95" s="347">
        <f t="shared" si="290"/>
        <v>9.7361152091673606E-3</v>
      </c>
      <c r="BD95" s="352">
        <f t="shared" si="290"/>
        <v>2.25052027865035E-2</v>
      </c>
      <c r="BE95" s="351">
        <f t="shared" si="290"/>
        <v>2.2875802050380201E-2</v>
      </c>
      <c r="BF95" s="351">
        <f t="shared" si="290"/>
        <v>1.9146996432827128E-2</v>
      </c>
      <c r="BG95" s="351">
        <f t="shared" si="290"/>
        <v>1.9179530187767201E-2</v>
      </c>
      <c r="BH95" s="349">
        <f t="shared" si="290"/>
        <v>2.0915630159323371E-2</v>
      </c>
      <c r="BI95" s="353">
        <f t="shared" si="290"/>
        <v>1.3280730926525673E-2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8.5271787621705904E-3</v>
      </c>
      <c r="BX95" s="351">
        <f t="shared" si="292"/>
        <v>1.053715219326984E-2</v>
      </c>
      <c r="BY95" s="351">
        <f t="shared" si="292"/>
        <v>8.7854886314945799E-3</v>
      </c>
      <c r="BZ95" s="351">
        <f t="shared" si="292"/>
        <v>8.49288950108959E-3</v>
      </c>
      <c r="CA95" s="347">
        <f t="shared" si="292"/>
        <v>9.0633370350119268E-3</v>
      </c>
      <c r="CB95" s="352">
        <f t="shared" si="292"/>
        <v>1.4962982845246253E-2</v>
      </c>
      <c r="CC95" s="351">
        <f t="shared" si="292"/>
        <v>1.8764190744277827E-2</v>
      </c>
      <c r="CD95" s="351">
        <f t="shared" si="292"/>
        <v>1.4581213806924844E-2</v>
      </c>
      <c r="CE95" s="351">
        <f t="shared" si="292"/>
        <v>1.4269040132756905E-2</v>
      </c>
      <c r="CF95" s="349">
        <f t="shared" si="292"/>
        <v>1.5556715492471269E-2</v>
      </c>
      <c r="CG95" s="353">
        <f t="shared" si="292"/>
        <v>1.1449736636836336E-2</v>
      </c>
      <c r="CH95" s="210">
        <v>62</v>
      </c>
      <c r="CI95" s="349">
        <f t="shared" ref="CI95:CW95" si="293">IF((CI31-CI27)=0,"",(CI72)/(CI31-CI27))</f>
        <v>3.7831413231008096E-2</v>
      </c>
      <c r="CJ95" s="349">
        <f t="shared" si="293"/>
        <v>4.4201797461449269E-2</v>
      </c>
      <c r="CK95" s="349">
        <f t="shared" si="293"/>
        <v>3.5836706060490484E-2</v>
      </c>
      <c r="CL95" s="349">
        <f t="shared" si="293"/>
        <v>3.4097968591224666E-2</v>
      </c>
      <c r="CM95" s="350">
        <f t="shared" si="293"/>
        <v>3.7991683979238161E-2</v>
      </c>
      <c r="CN95" s="349">
        <f t="shared" si="293"/>
        <v>3.1873242832221434E-2</v>
      </c>
      <c r="CO95" s="349">
        <f t="shared" si="293"/>
        <v>3.9237504802554002E-2</v>
      </c>
      <c r="CP95" s="349">
        <f t="shared" si="293"/>
        <v>3.300023949684687E-2</v>
      </c>
      <c r="CQ95" s="349">
        <f t="shared" si="293"/>
        <v>3.228834645050345E-2</v>
      </c>
      <c r="CR95" s="350">
        <f t="shared" si="293"/>
        <v>3.4110627456858514E-2</v>
      </c>
      <c r="CS95" s="349">
        <f t="shared" si="293"/>
        <v>3.4601719054610104E-2</v>
      </c>
      <c r="CT95" s="349">
        <f t="shared" si="293"/>
        <v>4.1575285532626439E-2</v>
      </c>
      <c r="CU95" s="349">
        <f t="shared" si="293"/>
        <v>3.4361722022548197E-2</v>
      </c>
      <c r="CV95" s="349">
        <f t="shared" si="293"/>
        <v>3.3169758262972096E-2</v>
      </c>
      <c r="CW95" s="350">
        <f t="shared" si="293"/>
        <v>3.5949265105499985E-2</v>
      </c>
    </row>
    <row r="96" spans="1:135" ht="15.75" customHeight="1">
      <c r="A96" s="119" t="s">
        <v>304</v>
      </c>
      <c r="B96" s="210">
        <v>63</v>
      </c>
      <c r="C96" s="351">
        <f t="shared" ref="C96:M96" si="294">IF((C31-C27)=0,"",C87/(C31-C27))</f>
        <v>0.69315628757937442</v>
      </c>
      <c r="D96" s="351">
        <f t="shared" si="294"/>
        <v>0.61604500038097765</v>
      </c>
      <c r="E96" s="351">
        <f t="shared" si="294"/>
        <v>0.52090305391230773</v>
      </c>
      <c r="F96" s="351">
        <f t="shared" si="294"/>
        <v>0.64657237526841072</v>
      </c>
      <c r="G96" s="354">
        <f t="shared" si="294"/>
        <v>0.62344508169314883</v>
      </c>
      <c r="H96" s="352">
        <f t="shared" si="294"/>
        <v>0.10964118350361655</v>
      </c>
      <c r="I96" s="351">
        <f t="shared" si="294"/>
        <v>0.10286511233320464</v>
      </c>
      <c r="J96" s="351">
        <f t="shared" si="294"/>
        <v>9.1105214117742764E-2</v>
      </c>
      <c r="K96" s="351">
        <f t="shared" si="294"/>
        <v>0.11838621512558101</v>
      </c>
      <c r="L96" s="355">
        <f t="shared" si="294"/>
        <v>0.10544331121041688</v>
      </c>
      <c r="M96" s="352">
        <f t="shared" si="294"/>
        <v>0.18037909345682729</v>
      </c>
      <c r="N96" s="210">
        <v>63</v>
      </c>
      <c r="O96" s="351">
        <f t="shared" ref="O96:Y96" si="295">IF((O31-O27)=0,"",O87/(O31-O27))</f>
        <v>0.24380173494174073</v>
      </c>
      <c r="P96" s="351">
        <f t="shared" si="295"/>
        <v>0.22312779487684117</v>
      </c>
      <c r="Q96" s="351">
        <f t="shared" si="295"/>
        <v>0.19239676115303891</v>
      </c>
      <c r="R96" s="351">
        <f t="shared" si="295"/>
        <v>0.24699156999072577</v>
      </c>
      <c r="S96" s="354">
        <f t="shared" si="295"/>
        <v>0.22669558796807077</v>
      </c>
      <c r="T96" s="352">
        <f t="shared" si="295"/>
        <v>0.11460036879949219</v>
      </c>
      <c r="U96" s="351">
        <f t="shared" si="295"/>
        <v>0.10656447955715898</v>
      </c>
      <c r="V96" s="351">
        <f t="shared" si="295"/>
        <v>9.3572827224835509E-2</v>
      </c>
      <c r="W96" s="351">
        <f t="shared" si="295"/>
        <v>0.12222589029555105</v>
      </c>
      <c r="X96" s="355">
        <f t="shared" si="295"/>
        <v>0.10913776225716823</v>
      </c>
      <c r="Y96" s="352">
        <f t="shared" si="295"/>
        <v>0.14734122842662753</v>
      </c>
      <c r="Z96" s="210">
        <v>63</v>
      </c>
      <c r="AA96" s="351">
        <f t="shared" ref="AA96:AK96" si="296">IF((AA31-AA27)=0,"",AA87/(AA31-AA27))</f>
        <v>0.14418397955713508</v>
      </c>
      <c r="AB96" s="351">
        <f t="shared" si="296"/>
        <v>0.13209658960304427</v>
      </c>
      <c r="AC96" s="351">
        <f t="shared" si="296"/>
        <v>0.11432005228944889</v>
      </c>
      <c r="AD96" s="351">
        <f t="shared" si="296"/>
        <v>0.14687198114749686</v>
      </c>
      <c r="AE96" s="354">
        <f t="shared" si="296"/>
        <v>0.13477942233697113</v>
      </c>
      <c r="AF96" s="352">
        <f t="shared" si="296"/>
        <v>9.6418150167731656E-2</v>
      </c>
      <c r="AG96" s="351">
        <f t="shared" si="296"/>
        <v>8.6855717726219361E-2</v>
      </c>
      <c r="AH96" s="351">
        <f t="shared" si="296"/>
        <v>7.6580090695749919E-2</v>
      </c>
      <c r="AI96" s="351">
        <f t="shared" si="296"/>
        <v>9.7630257098537593E-2</v>
      </c>
      <c r="AJ96" s="355">
        <f t="shared" si="296"/>
        <v>8.9654940121092513E-2</v>
      </c>
      <c r="AK96" s="352">
        <f t="shared" si="296"/>
        <v>0.1076808462557462</v>
      </c>
      <c r="AL96" s="210">
        <v>63</v>
      </c>
      <c r="AM96" s="351">
        <f t="shared" ref="AM96:AW96" si="297">IF((AM31-AM27)=0,"",AM87/(AM31-AM27))</f>
        <v>7.783241652485226E-2</v>
      </c>
      <c r="AN96" s="351">
        <f t="shared" si="297"/>
        <v>7.1330821466445399E-2</v>
      </c>
      <c r="AO96" s="351">
        <f t="shared" si="297"/>
        <v>6.1494944490226758E-2</v>
      </c>
      <c r="AP96" s="351">
        <f t="shared" si="297"/>
        <v>7.8904064534780521E-2</v>
      </c>
      <c r="AQ96" s="354">
        <f t="shared" si="297"/>
        <v>7.2371755409899999E-2</v>
      </c>
      <c r="AR96" s="352">
        <f t="shared" si="297"/>
        <v>8.1991136754386088E-2</v>
      </c>
      <c r="AS96" s="351">
        <f t="shared" si="297"/>
        <v>7.7279754866917585E-2</v>
      </c>
      <c r="AT96" s="351">
        <f t="shared" si="297"/>
        <v>6.8063202979738571E-2</v>
      </c>
      <c r="AU96" s="351">
        <f t="shared" si="297"/>
        <v>8.8200203369662167E-2</v>
      </c>
      <c r="AV96" s="355">
        <f t="shared" si="297"/>
        <v>7.8896560319710679E-2</v>
      </c>
      <c r="AW96" s="352">
        <f t="shared" si="297"/>
        <v>7.549343745383974E-2</v>
      </c>
      <c r="AX96" s="210">
        <v>63</v>
      </c>
      <c r="AY96" s="351">
        <f t="shared" ref="AY96:BI96" si="298">IF((AY31-AY27)=0,"",AY87/(AY31-AY27))</f>
        <v>2.6139920292027198E-2</v>
      </c>
      <c r="AZ96" s="351">
        <f t="shared" si="298"/>
        <v>2.3982431428314889E-2</v>
      </c>
      <c r="BA96" s="351">
        <f t="shared" si="298"/>
        <v>2.069466821578058E-2</v>
      </c>
      <c r="BB96" s="351">
        <f t="shared" si="298"/>
        <v>2.6540133593849598E-2</v>
      </c>
      <c r="BC96" s="354">
        <f t="shared" si="298"/>
        <v>2.4319980138952545E-2</v>
      </c>
      <c r="BD96" s="352">
        <f t="shared" si="298"/>
        <v>6.3779081818801611E-2</v>
      </c>
      <c r="BE96" s="351">
        <f t="shared" si="298"/>
        <v>4.8895599642349276E-2</v>
      </c>
      <c r="BF96" s="351">
        <f t="shared" si="298"/>
        <v>4.2449290792722541E-2</v>
      </c>
      <c r="BG96" s="351">
        <f t="shared" si="298"/>
        <v>5.602616082582975E-2</v>
      </c>
      <c r="BH96" s="355">
        <f t="shared" si="298"/>
        <v>5.2383844261381846E-2</v>
      </c>
      <c r="BI96" s="352">
        <f t="shared" si="298"/>
        <v>3.3218006064199217E-2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2.4099920674658177E-2</v>
      </c>
      <c r="BX96" s="351">
        <f t="shared" si="300"/>
        <v>2.2462275742170065E-2</v>
      </c>
      <c r="BY96" s="351">
        <f t="shared" si="300"/>
        <v>1.9431215109338575E-2</v>
      </c>
      <c r="BZ96" s="351">
        <f t="shared" si="300"/>
        <v>2.4739630029661994E-2</v>
      </c>
      <c r="CA96" s="354">
        <f t="shared" si="300"/>
        <v>2.2691731573268814E-2</v>
      </c>
      <c r="CB96" s="352">
        <f t="shared" si="300"/>
        <v>4.2404652657144694E-2</v>
      </c>
      <c r="CC96" s="351">
        <f t="shared" si="300"/>
        <v>4.0107287002408551E-2</v>
      </c>
      <c r="CD96" s="351">
        <f t="shared" si="300"/>
        <v>3.2326855398573932E-2</v>
      </c>
      <c r="CE96" s="351">
        <f t="shared" si="300"/>
        <v>4.1681914493293684E-2</v>
      </c>
      <c r="CF96" s="355">
        <f t="shared" si="300"/>
        <v>3.9052328745743652E-2</v>
      </c>
      <c r="CG96" s="352">
        <f t="shared" si="300"/>
        <v>2.8704460206566404E-2</v>
      </c>
      <c r="CH96" s="210">
        <v>63</v>
      </c>
      <c r="CI96" s="355">
        <f t="shared" ref="CI96:CW96" si="301">IF((CI31-CI27)=0,"",CI87/(CI31-CI27))</f>
        <v>0.10692095044638505</v>
      </c>
      <c r="CJ96" s="355">
        <f t="shared" si="301"/>
        <v>9.4225929802245936E-2</v>
      </c>
      <c r="CK96" s="355">
        <f t="shared" si="301"/>
        <v>7.9261470076373589E-2</v>
      </c>
      <c r="CL96" s="355">
        <f t="shared" si="301"/>
        <v>9.9326751820061648E-2</v>
      </c>
      <c r="CM96" s="379">
        <f t="shared" si="301"/>
        <v>9.492491613257617E-2</v>
      </c>
      <c r="CN96" s="355">
        <f t="shared" si="301"/>
        <v>9.0327831377991094E-2</v>
      </c>
      <c r="CO96" s="355">
        <f t="shared" si="301"/>
        <v>8.3867718454861837E-2</v>
      </c>
      <c r="CP96" s="355">
        <f t="shared" si="301"/>
        <v>7.3162219857597896E-2</v>
      </c>
      <c r="CQ96" s="355">
        <f t="shared" si="301"/>
        <v>9.4318894849144921E-2</v>
      </c>
      <c r="CR96" s="379">
        <f t="shared" si="301"/>
        <v>8.5453834587831998E-2</v>
      </c>
      <c r="CS96" s="355">
        <f t="shared" si="301"/>
        <v>9.7926461125572101E-2</v>
      </c>
      <c r="CT96" s="355">
        <f t="shared" si="301"/>
        <v>8.8745599061385336E-2</v>
      </c>
      <c r="CU96" s="355">
        <f t="shared" si="301"/>
        <v>7.6089813892789362E-2</v>
      </c>
      <c r="CV96" s="355">
        <f t="shared" si="301"/>
        <v>9.6758069409398878E-2</v>
      </c>
      <c r="CW96" s="379">
        <f t="shared" si="301"/>
        <v>8.9940728040969045E-2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60" zoomScaleNormal="60" workbookViewId="0">
      <selection activeCell="D12" sqref="D12"/>
    </sheetView>
  </sheetViews>
  <sheetFormatPr defaultColWidth="9.140625" defaultRowHeight="12.75"/>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75">
      <c r="A2" s="588" t="s">
        <v>1353</v>
      </c>
      <c r="B2" s="211"/>
      <c r="C2" s="123"/>
      <c r="D2" s="356">
        <f>'Schedule 3A_Income Statement'!D2</f>
        <v>0</v>
      </c>
      <c r="E2" s="357"/>
      <c r="F2" s="357"/>
      <c r="G2" s="357"/>
      <c r="H2" s="358"/>
    </row>
    <row r="3" spans="1:21" s="163" customFormat="1" ht="15.75">
      <c r="A3" s="588" t="s">
        <v>1338</v>
      </c>
      <c r="B3" s="211"/>
      <c r="C3" s="123"/>
      <c r="D3" s="456">
        <f>'Schedule 3A_Income Statement'!D3</f>
        <v>0</v>
      </c>
      <c r="E3" s="457"/>
      <c r="F3" s="457"/>
      <c r="G3" s="457"/>
      <c r="H3" s="458"/>
    </row>
    <row r="4" spans="1:21" s="163" customFormat="1" ht="15.75">
      <c r="A4" s="588" t="s">
        <v>1356</v>
      </c>
      <c r="B4" s="211"/>
      <c r="C4" s="123"/>
      <c r="D4" s="359">
        <f>'Schedule 3A_Income Statement'!D4</f>
        <v>0</v>
      </c>
      <c r="E4" s="357"/>
      <c r="F4" s="357"/>
      <c r="G4" s="357"/>
      <c r="H4" s="358"/>
    </row>
    <row r="5" spans="1:21" s="163" customFormat="1" ht="15.75">
      <c r="A5" s="588" t="s">
        <v>1357</v>
      </c>
      <c r="B5" s="211"/>
      <c r="C5" s="123"/>
      <c r="D5" s="356">
        <f>'Schedule 3A_Income Statement'!D5</f>
        <v>0</v>
      </c>
      <c r="E5" s="357"/>
      <c r="F5" s="357"/>
      <c r="G5" s="357"/>
      <c r="H5" s="358"/>
    </row>
    <row r="6" spans="1:21" s="163" customFormat="1" ht="15.75">
      <c r="A6" s="588" t="s">
        <v>1341</v>
      </c>
      <c r="B6" s="211"/>
      <c r="C6" s="123"/>
      <c r="D6" s="359">
        <f>'Schedule 3A_Income Statement'!D6</f>
        <v>0</v>
      </c>
      <c r="E6" s="357"/>
      <c r="F6" s="357"/>
      <c r="G6" s="357"/>
      <c r="H6" s="358"/>
      <c r="O6" s="165"/>
    </row>
    <row r="7" spans="1:21" s="163" customFormat="1" ht="15.75">
      <c r="A7" s="588" t="s">
        <v>1388</v>
      </c>
      <c r="B7" s="211"/>
      <c r="C7" s="211"/>
      <c r="D7" s="770" t="s">
        <v>1389</v>
      </c>
      <c r="E7" s="771"/>
      <c r="F7" s="771"/>
      <c r="G7" s="771"/>
      <c r="H7" s="772"/>
      <c r="O7" s="165"/>
    </row>
    <row r="8" spans="1:21" ht="15.75">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0</v>
      </c>
      <c r="D12" s="612">
        <v>12571371.634593761</v>
      </c>
      <c r="E12" s="611">
        <v>0</v>
      </c>
      <c r="F12" s="612">
        <v>18592032.365026303</v>
      </c>
      <c r="G12" s="613">
        <f>+D12+F12</f>
        <v>31163403.999620065</v>
      </c>
      <c r="H12" s="612">
        <v>31163403.999620065</v>
      </c>
      <c r="J12" s="603"/>
      <c r="K12" s="608">
        <v>1</v>
      </c>
      <c r="L12" s="611">
        <v>0</v>
      </c>
      <c r="M12" s="612">
        <v>0</v>
      </c>
      <c r="N12" s="611">
        <v>0</v>
      </c>
      <c r="O12" s="612">
        <v>18217973.239999998</v>
      </c>
      <c r="P12" s="611">
        <v>0</v>
      </c>
      <c r="Q12" s="612">
        <v>0</v>
      </c>
      <c r="R12" s="613">
        <f>+M12+O12+Q12</f>
        <v>18217973.239999998</v>
      </c>
      <c r="S12" s="612">
        <v>18217973.239999998</v>
      </c>
      <c r="U12" s="604"/>
    </row>
    <row r="13" spans="1:21" ht="13.35" customHeight="1">
      <c r="A13" s="602"/>
      <c r="B13" s="608">
        <v>2</v>
      </c>
      <c r="C13" s="611">
        <v>0</v>
      </c>
      <c r="D13" s="612">
        <v>0</v>
      </c>
      <c r="E13" s="611">
        <v>0</v>
      </c>
      <c r="F13" s="612">
        <v>0</v>
      </c>
      <c r="G13" s="613">
        <f t="shared" ref="G13:G18" si="0">+D13+F13</f>
        <v>0</v>
      </c>
      <c r="H13" s="612">
        <v>0</v>
      </c>
      <c r="J13" s="603"/>
      <c r="K13" s="608">
        <v>2</v>
      </c>
      <c r="L13" s="611">
        <v>0</v>
      </c>
      <c r="M13" s="612">
        <v>0</v>
      </c>
      <c r="N13" s="611">
        <v>0</v>
      </c>
      <c r="O13" s="612">
        <v>0</v>
      </c>
      <c r="P13" s="611">
        <v>0</v>
      </c>
      <c r="Q13" s="612">
        <v>0</v>
      </c>
      <c r="R13" s="613">
        <f t="shared" ref="R13:R18" si="1">+M13+O13+Q13</f>
        <v>0</v>
      </c>
      <c r="S13" s="612">
        <v>0</v>
      </c>
      <c r="U13" s="604"/>
    </row>
    <row r="14" spans="1:21" ht="13.35" customHeight="1">
      <c r="A14" s="602"/>
      <c r="B14" s="608">
        <v>3</v>
      </c>
      <c r="C14" s="611">
        <v>0</v>
      </c>
      <c r="D14" s="612">
        <v>0</v>
      </c>
      <c r="E14" s="611">
        <v>0</v>
      </c>
      <c r="F14" s="612">
        <v>0</v>
      </c>
      <c r="G14" s="613">
        <f t="shared" si="0"/>
        <v>0</v>
      </c>
      <c r="H14" s="612">
        <v>0</v>
      </c>
      <c r="J14" s="603"/>
      <c r="K14" s="608">
        <v>3</v>
      </c>
      <c r="L14" s="611">
        <v>0</v>
      </c>
      <c r="M14" s="612">
        <v>0</v>
      </c>
      <c r="N14" s="611">
        <v>0</v>
      </c>
      <c r="O14" s="612">
        <v>0</v>
      </c>
      <c r="P14" s="611">
        <v>0</v>
      </c>
      <c r="Q14" s="612">
        <v>0</v>
      </c>
      <c r="R14" s="613">
        <f t="shared" si="1"/>
        <v>0</v>
      </c>
      <c r="S14" s="612">
        <v>0</v>
      </c>
      <c r="U14" s="604"/>
    </row>
    <row r="15" spans="1:21" ht="13.35" customHeight="1">
      <c r="A15" s="602"/>
      <c r="B15" s="608">
        <v>4</v>
      </c>
      <c r="C15" s="611">
        <v>0</v>
      </c>
      <c r="D15" s="612">
        <v>0</v>
      </c>
      <c r="E15" s="611">
        <v>0</v>
      </c>
      <c r="F15" s="612">
        <v>0</v>
      </c>
      <c r="G15" s="613">
        <f t="shared" si="0"/>
        <v>0</v>
      </c>
      <c r="H15" s="612">
        <v>0</v>
      </c>
      <c r="J15" s="603"/>
      <c r="K15" s="608">
        <v>4</v>
      </c>
      <c r="L15" s="611">
        <v>0</v>
      </c>
      <c r="M15" s="612">
        <v>0</v>
      </c>
      <c r="N15" s="611">
        <v>0</v>
      </c>
      <c r="O15" s="612">
        <v>0</v>
      </c>
      <c r="P15" s="611">
        <v>0</v>
      </c>
      <c r="Q15" s="612">
        <v>0</v>
      </c>
      <c r="R15" s="613">
        <f t="shared" si="1"/>
        <v>0</v>
      </c>
      <c r="S15" s="612">
        <v>0</v>
      </c>
      <c r="U15" s="604"/>
    </row>
    <row r="16" spans="1:21" ht="13.35" customHeight="1">
      <c r="A16" s="602"/>
      <c r="B16" s="608">
        <v>5</v>
      </c>
      <c r="C16" s="611">
        <v>0</v>
      </c>
      <c r="D16" s="612">
        <v>0</v>
      </c>
      <c r="E16" s="611">
        <v>0</v>
      </c>
      <c r="F16" s="612">
        <v>0</v>
      </c>
      <c r="G16" s="613">
        <f t="shared" si="0"/>
        <v>0</v>
      </c>
      <c r="H16" s="612">
        <v>0</v>
      </c>
      <c r="J16" s="603"/>
      <c r="K16" s="608">
        <v>5</v>
      </c>
      <c r="L16" s="611">
        <v>0</v>
      </c>
      <c r="M16" s="612">
        <v>0</v>
      </c>
      <c r="N16" s="611">
        <v>0</v>
      </c>
      <c r="O16" s="612">
        <v>0</v>
      </c>
      <c r="P16" s="611">
        <v>0</v>
      </c>
      <c r="Q16" s="612">
        <v>0</v>
      </c>
      <c r="R16" s="613">
        <f t="shared" si="1"/>
        <v>0</v>
      </c>
      <c r="S16" s="612">
        <v>0</v>
      </c>
      <c r="U16" s="604"/>
    </row>
    <row r="17" spans="1:21" ht="13.35" customHeight="1">
      <c r="A17" s="602"/>
      <c r="B17" s="608">
        <v>6</v>
      </c>
      <c r="C17" s="611">
        <v>0</v>
      </c>
      <c r="D17" s="612">
        <v>0</v>
      </c>
      <c r="E17" s="611">
        <v>0</v>
      </c>
      <c r="F17" s="612">
        <v>0</v>
      </c>
      <c r="G17" s="613">
        <f t="shared" si="0"/>
        <v>0</v>
      </c>
      <c r="H17" s="612">
        <v>0</v>
      </c>
      <c r="J17" s="603"/>
      <c r="K17" s="608">
        <v>6</v>
      </c>
      <c r="L17" s="611">
        <v>0</v>
      </c>
      <c r="M17" s="612">
        <v>0</v>
      </c>
      <c r="N17" s="611">
        <v>0</v>
      </c>
      <c r="O17" s="612">
        <v>0</v>
      </c>
      <c r="P17" s="611">
        <v>0</v>
      </c>
      <c r="Q17" s="612">
        <v>0</v>
      </c>
      <c r="R17" s="613">
        <f t="shared" si="1"/>
        <v>0</v>
      </c>
      <c r="S17" s="612">
        <v>0</v>
      </c>
      <c r="U17" s="604"/>
    </row>
    <row r="18" spans="1:21" ht="14.1" customHeight="1">
      <c r="A18" s="602"/>
      <c r="B18" s="608">
        <v>7</v>
      </c>
      <c r="C18" s="611">
        <v>0</v>
      </c>
      <c r="D18" s="612">
        <v>0</v>
      </c>
      <c r="E18" s="611">
        <v>0</v>
      </c>
      <c r="F18" s="612">
        <v>0</v>
      </c>
      <c r="G18" s="613">
        <f t="shared" si="0"/>
        <v>0</v>
      </c>
      <c r="H18" s="612">
        <v>0</v>
      </c>
      <c r="J18" s="603"/>
      <c r="K18" s="608">
        <v>7</v>
      </c>
      <c r="L18" s="611">
        <v>0</v>
      </c>
      <c r="M18" s="612">
        <v>0</v>
      </c>
      <c r="N18" s="611">
        <v>0</v>
      </c>
      <c r="O18" s="612">
        <v>0</v>
      </c>
      <c r="P18" s="611">
        <v>0</v>
      </c>
      <c r="Q18" s="612">
        <v>0</v>
      </c>
      <c r="R18" s="613">
        <f t="shared" si="1"/>
        <v>0</v>
      </c>
      <c r="S18" s="612">
        <v>0</v>
      </c>
      <c r="U18" s="604"/>
    </row>
    <row r="19" spans="1:21" ht="14.1" customHeight="1">
      <c r="A19" s="602"/>
      <c r="B19" s="608">
        <v>8</v>
      </c>
      <c r="C19" s="611">
        <v>0</v>
      </c>
      <c r="D19" s="612">
        <v>0</v>
      </c>
      <c r="E19" s="611">
        <v>0</v>
      </c>
      <c r="F19" s="612">
        <v>0</v>
      </c>
      <c r="G19" s="613">
        <f t="shared" ref="G19:G20" si="2">+D19+F19</f>
        <v>0</v>
      </c>
      <c r="H19" s="612">
        <v>0</v>
      </c>
      <c r="J19" s="603"/>
      <c r="K19" s="608">
        <v>8</v>
      </c>
      <c r="L19" s="611">
        <v>0</v>
      </c>
      <c r="M19" s="612">
        <v>0</v>
      </c>
      <c r="N19" s="611">
        <v>0</v>
      </c>
      <c r="O19" s="612">
        <v>0</v>
      </c>
      <c r="P19" s="611">
        <v>0</v>
      </c>
      <c r="Q19" s="612">
        <v>0</v>
      </c>
      <c r="R19" s="613">
        <f t="shared" ref="R19:R20" si="3">+M19+O19+Q19</f>
        <v>0</v>
      </c>
      <c r="S19" s="612">
        <v>0</v>
      </c>
      <c r="U19" s="604"/>
    </row>
    <row r="20" spans="1:21" ht="14.1" customHeight="1">
      <c r="A20" s="602"/>
      <c r="B20" s="608">
        <v>9</v>
      </c>
      <c r="C20" s="611">
        <v>0</v>
      </c>
      <c r="D20" s="612">
        <v>0</v>
      </c>
      <c r="E20" s="611">
        <v>0</v>
      </c>
      <c r="F20" s="612">
        <v>0</v>
      </c>
      <c r="G20" s="613">
        <f t="shared" si="2"/>
        <v>0</v>
      </c>
      <c r="H20" s="612">
        <v>0</v>
      </c>
      <c r="J20" s="603"/>
      <c r="K20" s="608">
        <v>9</v>
      </c>
      <c r="L20" s="611">
        <v>0</v>
      </c>
      <c r="M20" s="612">
        <v>0</v>
      </c>
      <c r="N20" s="611">
        <v>0</v>
      </c>
      <c r="O20" s="612">
        <v>0</v>
      </c>
      <c r="P20" s="611">
        <v>0</v>
      </c>
      <c r="Q20" s="612">
        <v>0</v>
      </c>
      <c r="R20" s="613">
        <f t="shared" si="3"/>
        <v>0</v>
      </c>
      <c r="S20" s="612">
        <v>0</v>
      </c>
      <c r="U20" s="604"/>
    </row>
    <row r="21" spans="1:21" ht="15">
      <c r="A21" s="602"/>
      <c r="B21" s="608" t="s">
        <v>53</v>
      </c>
      <c r="C21" s="615"/>
      <c r="D21" s="614">
        <f>SUM(D12:D20)</f>
        <v>12571371.634593761</v>
      </c>
      <c r="E21" s="615"/>
      <c r="F21" s="614">
        <f>SUM(F12:F20)</f>
        <v>18592032.365026303</v>
      </c>
      <c r="G21" s="614">
        <f>SUM(G12:G20)</f>
        <v>31163403.999620065</v>
      </c>
      <c r="H21" s="614">
        <f t="shared" ref="H21" si="4">G21+F21+D21</f>
        <v>62326807.99924013</v>
      </c>
      <c r="J21" s="603"/>
      <c r="K21" s="608" t="s">
        <v>53</v>
      </c>
      <c r="L21" s="615"/>
      <c r="M21" s="614">
        <f>SUM(M12:M20)</f>
        <v>0</v>
      </c>
      <c r="N21" s="615"/>
      <c r="O21" s="614">
        <f>SUM(O12:O20)</f>
        <v>18217973.239999998</v>
      </c>
      <c r="P21" s="615"/>
      <c r="Q21" s="614">
        <f t="shared" ref="Q21:R21" si="5">SUM(Q12:Q20)</f>
        <v>0</v>
      </c>
      <c r="R21" s="614">
        <f t="shared" si="5"/>
        <v>18217973.239999998</v>
      </c>
      <c r="S21" s="614">
        <f t="shared" ref="S21" si="6">R21+Q21+O21+M21</f>
        <v>36435946.479999997</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12" zoomScale="55" zoomScaleNormal="55" workbookViewId="0">
      <selection activeCell="D22" sqref="D22"/>
    </sheetView>
  </sheetViews>
  <sheetFormatPr defaultColWidth="9.42578125" defaultRowHeight="12.75"/>
  <cols>
    <col min="1" max="1" width="25" style="469" bestFit="1" customWidth="1"/>
    <col min="2" max="2" width="65.5703125" style="469" bestFit="1" customWidth="1"/>
    <col min="3" max="3" width="28.42578125" style="469" customWidth="1"/>
    <col min="4" max="4" width="178" style="469" bestFit="1" customWidth="1"/>
    <col min="5" max="16384" width="9.42578125" style="469"/>
  </cols>
  <sheetData>
    <row r="1" spans="1:7" ht="15.75">
      <c r="A1" s="466" t="s">
        <v>349</v>
      </c>
      <c r="B1" s="467"/>
      <c r="C1" s="468"/>
      <c r="D1" s="468"/>
    </row>
    <row r="2" spans="1:7">
      <c r="A2" s="211" t="s">
        <v>1353</v>
      </c>
      <c r="B2" s="356" t="str">
        <f>'Schedule 2_Balance Sheet'!C2</f>
        <v>CCA One Care-Commonwealth Care Alliance</v>
      </c>
      <c r="C2" s="358"/>
      <c r="D2" s="468"/>
    </row>
    <row r="3" spans="1:7">
      <c r="A3" s="211" t="s">
        <v>1338</v>
      </c>
      <c r="B3" s="456" t="str">
        <f>'Schedule 2_Balance Sheet'!C3</f>
        <v>January 2024-December 2024</v>
      </c>
      <c r="C3" s="458"/>
      <c r="D3" s="468"/>
    </row>
    <row r="4" spans="1:7">
      <c r="A4" s="211" t="s">
        <v>1356</v>
      </c>
      <c r="B4" s="359">
        <f>'Schedule 2_Balance Sheet'!C4</f>
        <v>45657</v>
      </c>
      <c r="C4" s="358"/>
      <c r="D4" s="468"/>
    </row>
    <row r="5" spans="1:7">
      <c r="A5" s="211" t="s">
        <v>1357</v>
      </c>
      <c r="B5" s="356" t="str">
        <f>'Schedule 2_Balance Sheet'!C5</f>
        <v>CCA</v>
      </c>
      <c r="C5" s="358"/>
      <c r="D5" s="468"/>
    </row>
    <row r="6" spans="1:7">
      <c r="A6" s="211" t="s">
        <v>1341</v>
      </c>
      <c r="B6" s="359">
        <f>'Schedule 2_Balance Sheet'!C6</f>
        <v>45957</v>
      </c>
      <c r="C6" s="358"/>
      <c r="D6" s="468"/>
    </row>
    <row r="7" spans="1:7" ht="15.75">
      <c r="A7" s="466"/>
      <c r="B7" s="470"/>
      <c r="C7" s="470"/>
      <c r="D7" s="468"/>
    </row>
    <row r="8" spans="1:7" ht="38.1" customHeight="1">
      <c r="A8" s="525" t="s">
        <v>1372</v>
      </c>
      <c r="B8" s="525" t="s">
        <v>1394</v>
      </c>
      <c r="C8" s="526" t="s">
        <v>1395</v>
      </c>
      <c r="D8" s="525" t="s">
        <v>1396</v>
      </c>
    </row>
    <row r="9" spans="1:7" ht="72.75" customHeight="1">
      <c r="A9" s="471">
        <v>1</v>
      </c>
      <c r="B9" s="472" t="s">
        <v>352</v>
      </c>
      <c r="C9" s="290">
        <v>0</v>
      </c>
      <c r="D9" s="290">
        <v>0</v>
      </c>
      <c r="G9" s="469" t="s">
        <v>1397</v>
      </c>
    </row>
    <row r="10" spans="1:7" ht="60.75" customHeight="1">
      <c r="A10" s="471">
        <v>2</v>
      </c>
      <c r="B10" s="472" t="s">
        <v>355</v>
      </c>
      <c r="C10" s="290">
        <v>0</v>
      </c>
      <c r="D10" s="290">
        <v>0</v>
      </c>
      <c r="G10" s="469" t="s">
        <v>1397</v>
      </c>
    </row>
    <row r="11" spans="1:7" ht="60.75" customHeight="1">
      <c r="A11" s="471">
        <v>3</v>
      </c>
      <c r="B11" s="473" t="s">
        <v>358</v>
      </c>
      <c r="C11" s="290">
        <v>0</v>
      </c>
      <c r="D11" s="290">
        <v>0</v>
      </c>
      <c r="G11" s="469" t="s">
        <v>1397</v>
      </c>
    </row>
    <row r="12" spans="1:7" ht="60.75" customHeight="1">
      <c r="A12" s="471">
        <v>4</v>
      </c>
      <c r="B12" s="472" t="s">
        <v>361</v>
      </c>
      <c r="C12" s="290">
        <v>0</v>
      </c>
      <c r="D12" s="290">
        <v>0</v>
      </c>
      <c r="G12" s="469" t="s">
        <v>1397</v>
      </c>
    </row>
    <row r="13" spans="1:7" ht="60.75" customHeight="1">
      <c r="A13" s="471">
        <v>5</v>
      </c>
      <c r="B13" s="472" t="s">
        <v>364</v>
      </c>
      <c r="C13" s="290">
        <v>0</v>
      </c>
      <c r="D13" s="290">
        <v>0</v>
      </c>
      <c r="G13" s="469" t="s">
        <v>1397</v>
      </c>
    </row>
    <row r="14" spans="1:7" ht="63.75">
      <c r="A14" s="471">
        <v>6</v>
      </c>
      <c r="B14" s="473" t="s">
        <v>1398</v>
      </c>
      <c r="C14" s="290">
        <v>0</v>
      </c>
      <c r="D14" s="290">
        <v>0</v>
      </c>
      <c r="G14" s="469" t="s">
        <v>1397</v>
      </c>
    </row>
    <row r="15" spans="1:7" ht="60.75" customHeight="1">
      <c r="A15" s="471">
        <v>7</v>
      </c>
      <c r="B15" s="472" t="s">
        <v>370</v>
      </c>
      <c r="C15" s="290">
        <v>0</v>
      </c>
      <c r="D15" s="290">
        <v>0</v>
      </c>
      <c r="G15" s="469" t="s">
        <v>1397</v>
      </c>
    </row>
    <row r="16" spans="1:7" ht="60.75" customHeight="1">
      <c r="A16" s="471">
        <v>8</v>
      </c>
      <c r="B16" s="472" t="s">
        <v>373</v>
      </c>
      <c r="C16" s="290">
        <v>0</v>
      </c>
      <c r="D16" s="290">
        <v>0</v>
      </c>
      <c r="G16" s="469" t="s">
        <v>1397</v>
      </c>
    </row>
    <row r="17" spans="1:7" ht="60.75" customHeight="1">
      <c r="A17" s="471">
        <v>9</v>
      </c>
      <c r="B17" s="472" t="s">
        <v>376</v>
      </c>
      <c r="C17" s="290">
        <v>0</v>
      </c>
      <c r="D17" s="290">
        <v>0</v>
      </c>
      <c r="G17" s="469" t="s">
        <v>1397</v>
      </c>
    </row>
    <row r="18" spans="1:7" ht="60.75" customHeight="1">
      <c r="A18" s="471">
        <v>10</v>
      </c>
      <c r="B18" s="472" t="s">
        <v>379</v>
      </c>
      <c r="C18" s="290">
        <v>0</v>
      </c>
      <c r="D18" s="290">
        <v>0</v>
      </c>
      <c r="G18" s="469" t="s">
        <v>1397</v>
      </c>
    </row>
    <row r="19" spans="1:7" ht="60.75" customHeight="1">
      <c r="A19" s="471">
        <v>11</v>
      </c>
      <c r="B19" s="472" t="s">
        <v>382</v>
      </c>
      <c r="C19" s="290">
        <v>0</v>
      </c>
      <c r="D19" s="290">
        <v>0</v>
      </c>
      <c r="G19" s="469" t="s">
        <v>1397</v>
      </c>
    </row>
    <row r="20" spans="1:7" ht="60.75" customHeight="1">
      <c r="A20" s="471">
        <v>12</v>
      </c>
      <c r="B20" s="472" t="s">
        <v>385</v>
      </c>
      <c r="C20" s="290">
        <v>0</v>
      </c>
      <c r="D20" s="290" t="s">
        <v>1399</v>
      </c>
      <c r="G20" s="469" t="s">
        <v>1397</v>
      </c>
    </row>
    <row r="21" spans="1:7" ht="60.75" customHeight="1">
      <c r="A21" s="471">
        <v>13</v>
      </c>
      <c r="B21" s="472" t="s">
        <v>388</v>
      </c>
      <c r="C21" s="290">
        <v>0</v>
      </c>
      <c r="D21" s="290">
        <v>0</v>
      </c>
      <c r="G21" s="469" t="s">
        <v>1397</v>
      </c>
    </row>
    <row r="22" spans="1:7" ht="60.75" customHeight="1">
      <c r="A22" s="471">
        <v>14</v>
      </c>
      <c r="B22" s="472" t="s">
        <v>391</v>
      </c>
      <c r="C22" s="290">
        <v>0</v>
      </c>
      <c r="D22" s="290">
        <v>0</v>
      </c>
      <c r="G22" s="469" t="s">
        <v>1397</v>
      </c>
    </row>
    <row r="23" spans="1:7" ht="60.75" customHeight="1">
      <c r="A23" s="471">
        <v>15</v>
      </c>
      <c r="B23" s="472" t="s">
        <v>394</v>
      </c>
      <c r="C23" s="290">
        <v>0</v>
      </c>
      <c r="D23" s="290">
        <v>0</v>
      </c>
      <c r="G23" s="469" t="s">
        <v>1397</v>
      </c>
    </row>
    <row r="24" spans="1:7" ht="60.75" customHeight="1">
      <c r="A24" s="471">
        <v>16</v>
      </c>
      <c r="B24" s="472" t="s">
        <v>397</v>
      </c>
      <c r="C24" s="290">
        <v>0</v>
      </c>
      <c r="D24" s="290">
        <v>0</v>
      </c>
      <c r="G24" s="469" t="s">
        <v>1397</v>
      </c>
    </row>
    <row r="25" spans="1:7" ht="60.75" customHeight="1">
      <c r="A25" s="471">
        <v>17</v>
      </c>
      <c r="B25" s="472" t="s">
        <v>400</v>
      </c>
      <c r="C25" s="290">
        <v>0</v>
      </c>
      <c r="D25" s="290">
        <v>0</v>
      </c>
      <c r="G25" s="469" t="s">
        <v>1397</v>
      </c>
    </row>
    <row r="26" spans="1:7" ht="60.75" customHeight="1">
      <c r="A26" s="471">
        <v>18</v>
      </c>
      <c r="B26" s="472" t="s">
        <v>403</v>
      </c>
      <c r="C26" s="290">
        <v>0</v>
      </c>
      <c r="D26" s="290">
        <v>0</v>
      </c>
      <c r="G26" s="469" t="s">
        <v>1397</v>
      </c>
    </row>
    <row r="27" spans="1:7">
      <c r="A27" s="474"/>
      <c r="B27" s="474"/>
      <c r="C27" s="474"/>
      <c r="D27" s="475"/>
    </row>
    <row r="28" spans="1:7">
      <c r="A28" s="474"/>
      <c r="B28" s="474"/>
      <c r="C28" s="474"/>
      <c r="D28" s="475"/>
    </row>
    <row r="29" spans="1:7">
      <c r="A29" s="474"/>
      <c r="B29" s="474"/>
      <c r="C29" s="474"/>
      <c r="D29" s="475"/>
    </row>
    <row r="30" spans="1:7">
      <c r="A30" s="476"/>
      <c r="B30" s="474"/>
      <c r="C30" s="475"/>
      <c r="D30" s="475"/>
    </row>
    <row r="31" spans="1:7">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85" zoomScaleNormal="85" workbookViewId="0">
      <selection activeCell="J25" sqref="J25"/>
    </sheetView>
  </sheetViews>
  <sheetFormatPr defaultColWidth="9.42578125" defaultRowHeight="12.75"/>
  <cols>
    <col min="1" max="1" width="53" style="169" customWidth="1"/>
    <col min="2" max="2" width="14.5703125" style="169" customWidth="1"/>
    <col min="3" max="3" width="15.140625" style="169" bestFit="1" customWidth="1"/>
    <col min="4" max="5" width="14.5703125" style="169" customWidth="1"/>
    <col min="6" max="6" width="5.42578125" style="292" customWidth="1"/>
    <col min="7" max="7" width="9.42578125" style="292"/>
    <col min="8" max="8" width="15" style="292" bestFit="1" customWidth="1"/>
    <col min="9" max="23" width="9.42578125" style="292"/>
    <col min="24" max="16384" width="9.42578125" style="169"/>
  </cols>
  <sheetData>
    <row r="1" spans="1:23" s="163" customFormat="1" ht="21" customHeight="1">
      <c r="A1" s="17" t="s">
        <v>1400</v>
      </c>
      <c r="D1" s="752"/>
      <c r="E1" s="752"/>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CCA One Care-Commonwealth Care Alliance</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January 2024-December 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45657</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CCA</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45957</v>
      </c>
      <c r="C6" s="357"/>
      <c r="D6" s="357"/>
      <c r="E6" s="357"/>
      <c r="F6" s="358"/>
      <c r="G6" s="164"/>
      <c r="H6" s="164"/>
      <c r="I6" s="164"/>
      <c r="J6" s="164"/>
      <c r="K6" s="164"/>
      <c r="L6" s="164"/>
      <c r="M6" s="164"/>
      <c r="N6" s="164"/>
      <c r="O6" s="164"/>
      <c r="P6" s="164"/>
      <c r="Q6" s="164"/>
      <c r="R6" s="164"/>
      <c r="S6" s="164"/>
      <c r="T6" s="164"/>
      <c r="U6" s="164"/>
      <c r="V6" s="164"/>
      <c r="W6" s="164"/>
    </row>
    <row r="7" spans="1:23">
      <c r="A7" s="211" t="s">
        <v>1359</v>
      </c>
      <c r="B7" s="120"/>
      <c r="C7" s="120"/>
      <c r="D7" s="120"/>
      <c r="E7" s="120"/>
      <c r="H7" s="164"/>
    </row>
    <row r="8" spans="1:23">
      <c r="A8" s="26"/>
      <c r="B8" s="67"/>
      <c r="C8" s="67"/>
      <c r="D8" s="67"/>
      <c r="E8" s="67"/>
      <c r="H8" s="164"/>
    </row>
    <row r="9" spans="1:23">
      <c r="A9" s="120"/>
      <c r="B9" s="68" t="s">
        <v>1344</v>
      </c>
      <c r="C9" s="68" t="s">
        <v>1348</v>
      </c>
      <c r="D9" s="68" t="s">
        <v>1349</v>
      </c>
      <c r="E9" s="68" t="s">
        <v>1350</v>
      </c>
      <c r="H9" s="164"/>
    </row>
    <row r="10" spans="1:23">
      <c r="A10" s="119" t="s">
        <v>1401</v>
      </c>
      <c r="B10" s="170">
        <f>'Schedule 3A_Income Statement'!CS91</f>
        <v>-13182999.980414331</v>
      </c>
      <c r="C10" s="170">
        <f>'Schedule 3A_Income Statement'!CT91</f>
        <v>-18333657.095130026</v>
      </c>
      <c r="D10" s="170">
        <f>'Schedule 3A_Income Statement'!CU91</f>
        <v>-13062501.861779451</v>
      </c>
      <c r="E10" s="170">
        <f>'Schedule 3A_Income Statement'!CV91</f>
        <v>-20776274.554123402</v>
      </c>
      <c r="H10" s="164"/>
    </row>
    <row r="11" spans="1:23">
      <c r="A11" s="119" t="s">
        <v>1402</v>
      </c>
      <c r="B11" s="290">
        <v>4481988.8599999994</v>
      </c>
      <c r="C11" s="290">
        <v>2469773.1500000004</v>
      </c>
      <c r="D11" s="290">
        <v>4769462.4399999995</v>
      </c>
      <c r="E11" s="290">
        <v>7239862.7600000007</v>
      </c>
      <c r="H11" s="164"/>
    </row>
    <row r="12" spans="1:23">
      <c r="A12" s="120"/>
      <c r="B12" s="171" t="s">
        <v>1362</v>
      </c>
      <c r="C12" s="171" t="s">
        <v>1362</v>
      </c>
      <c r="D12" s="171" t="s">
        <v>1362</v>
      </c>
      <c r="E12" s="171" t="s">
        <v>1362</v>
      </c>
      <c r="H12" s="164"/>
    </row>
    <row r="13" spans="1:23">
      <c r="A13" s="119" t="s">
        <v>1403</v>
      </c>
      <c r="B13" s="170">
        <f>+B10+B11</f>
        <v>-8701011.1204143316</v>
      </c>
      <c r="C13" s="170">
        <f>+C10+C11</f>
        <v>-15863883.945130026</v>
      </c>
      <c r="D13" s="170">
        <f>+D10+D11</f>
        <v>-8293039.4217794519</v>
      </c>
      <c r="E13" s="170">
        <f>+E10+E11</f>
        <v>-13536411.7941234</v>
      </c>
      <c r="H13" s="164"/>
    </row>
    <row r="14" spans="1:23">
      <c r="A14" s="120"/>
      <c r="B14" s="167" t="s">
        <v>1362</v>
      </c>
      <c r="C14" s="167" t="s">
        <v>1362</v>
      </c>
      <c r="D14" s="167" t="s">
        <v>1362</v>
      </c>
      <c r="E14" s="167" t="s">
        <v>1362</v>
      </c>
      <c r="H14" s="164"/>
    </row>
    <row r="15" spans="1:23">
      <c r="A15" s="119" t="s">
        <v>1404</v>
      </c>
      <c r="B15" s="171"/>
      <c r="C15" s="171"/>
      <c r="D15" s="171"/>
      <c r="E15" s="171"/>
      <c r="H15" s="164"/>
    </row>
    <row r="16" spans="1:23">
      <c r="A16" s="172" t="s">
        <v>1405</v>
      </c>
      <c r="B16" s="290">
        <v>-10111190.560000002</v>
      </c>
      <c r="C16" s="290">
        <v>17395708.25</v>
      </c>
      <c r="D16" s="290">
        <v>-19959245</v>
      </c>
      <c r="E16" s="290">
        <v>-66686083.950000003</v>
      </c>
      <c r="H16" s="164"/>
    </row>
    <row r="17" spans="1:8">
      <c r="A17" s="172" t="s">
        <v>1406</v>
      </c>
      <c r="B17" s="290">
        <v>-25460988.410000015</v>
      </c>
      <c r="C17" s="290">
        <v>-11482628.140909851</v>
      </c>
      <c r="D17" s="290">
        <v>36884491.949999988</v>
      </c>
      <c r="E17" s="290">
        <v>62717187.100000083</v>
      </c>
      <c r="H17" s="164"/>
    </row>
    <row r="18" spans="1:8">
      <c r="A18" s="172" t="s">
        <v>68</v>
      </c>
      <c r="B18" s="290">
        <v>-2282525.7400000002</v>
      </c>
      <c r="C18" s="290">
        <v>-8545508.2500000019</v>
      </c>
      <c r="D18" s="290">
        <v>-994475.89999999851</v>
      </c>
      <c r="E18" s="290">
        <v>-4936428.9699999988</v>
      </c>
      <c r="H18" s="164"/>
    </row>
    <row r="19" spans="1:8">
      <c r="A19" s="172" t="s">
        <v>1363</v>
      </c>
      <c r="B19" s="290">
        <v>-2329331.7299999972</v>
      </c>
      <c r="C19" s="290">
        <v>2318872.280000004</v>
      </c>
      <c r="D19" s="290">
        <v>-5519553.7400000021</v>
      </c>
      <c r="E19" s="290">
        <v>-1543.8299999977462</v>
      </c>
      <c r="H19" s="164"/>
    </row>
    <row r="20" spans="1:8">
      <c r="A20" s="172" t="s">
        <v>110</v>
      </c>
      <c r="B20" s="290">
        <v>-49223070.540000066</v>
      </c>
      <c r="C20" s="290">
        <v>-43748234.898400001</v>
      </c>
      <c r="D20" s="290">
        <v>211033.24999999488</v>
      </c>
      <c r="E20" s="290">
        <v>1018160.5900000306</v>
      </c>
      <c r="H20" s="164"/>
    </row>
    <row r="21" spans="1:8">
      <c r="A21" s="172" t="s">
        <v>1407</v>
      </c>
      <c r="B21" s="290">
        <v>6123398.6799999932</v>
      </c>
      <c r="C21" s="290">
        <v>-4277607.4061000012</v>
      </c>
      <c r="D21" s="290">
        <v>38357465.529999986</v>
      </c>
      <c r="E21" s="290">
        <v>12476756.420000043</v>
      </c>
      <c r="H21" s="164"/>
    </row>
    <row r="22" spans="1:8">
      <c r="A22" s="172" t="s">
        <v>124</v>
      </c>
      <c r="B22" s="290">
        <v>6916797.0199999958</v>
      </c>
      <c r="C22" s="290">
        <v>-1432769.9589000149</v>
      </c>
      <c r="D22" s="290">
        <v>-1557798.6999999965</v>
      </c>
      <c r="E22" s="290">
        <v>13899798.279999999</v>
      </c>
      <c r="H22" s="164"/>
    </row>
    <row r="23" spans="1:8">
      <c r="A23" s="172" t="s">
        <v>1408</v>
      </c>
      <c r="B23" s="290">
        <v>-31545145.489999998</v>
      </c>
      <c r="C23" s="290">
        <v>39016130.470000118</v>
      </c>
      <c r="D23" s="290">
        <v>-14995508.310000069</v>
      </c>
      <c r="E23" s="290">
        <v>2286199.4499999955</v>
      </c>
      <c r="H23" s="164"/>
    </row>
    <row r="24" spans="1:8">
      <c r="A24" s="120"/>
      <c r="B24" s="171" t="s">
        <v>1362</v>
      </c>
      <c r="C24" s="171" t="s">
        <v>1362</v>
      </c>
      <c r="D24" s="171" t="s">
        <v>1362</v>
      </c>
      <c r="E24" s="171" t="s">
        <v>1362</v>
      </c>
      <c r="H24" s="164"/>
    </row>
    <row r="25" spans="1:8">
      <c r="A25" s="119" t="s">
        <v>1409</v>
      </c>
      <c r="B25" s="170">
        <f>SUM(B16:B23)</f>
        <v>-107912056.77000009</v>
      </c>
      <c r="C25" s="170">
        <f>SUM(C16:C23)</f>
        <v>-10756037.654309742</v>
      </c>
      <c r="D25" s="170">
        <f>SUM(D16:D23)</f>
        <v>32426409.079999901</v>
      </c>
      <c r="E25" s="170">
        <f>SUM(E16:E23)</f>
        <v>20774045.090000153</v>
      </c>
      <c r="H25" s="164"/>
    </row>
    <row r="26" spans="1:8">
      <c r="A26" s="120"/>
      <c r="B26" s="171" t="s">
        <v>1362</v>
      </c>
      <c r="C26" s="171" t="s">
        <v>1362</v>
      </c>
      <c r="D26" s="171" t="s">
        <v>1362</v>
      </c>
      <c r="E26" s="171" t="s">
        <v>1362</v>
      </c>
      <c r="H26" s="164"/>
    </row>
    <row r="27" spans="1:8">
      <c r="A27" s="119" t="s">
        <v>1410</v>
      </c>
      <c r="B27" s="170">
        <f>+B25+B13</f>
        <v>-116613067.89041442</v>
      </c>
      <c r="C27" s="170">
        <f>+C25+C13</f>
        <v>-26619921.59943977</v>
      </c>
      <c r="D27" s="170">
        <f>+D25+D13</f>
        <v>24133369.658220448</v>
      </c>
      <c r="E27" s="170">
        <f>+E25+E13</f>
        <v>7237633.2958767526</v>
      </c>
      <c r="H27" s="164"/>
    </row>
    <row r="28" spans="1:8">
      <c r="A28" s="120"/>
      <c r="B28" s="171" t="s">
        <v>1362</v>
      </c>
      <c r="C28" s="171" t="s">
        <v>1362</v>
      </c>
      <c r="D28" s="171" t="s">
        <v>1362</v>
      </c>
      <c r="E28" s="171" t="s">
        <v>1362</v>
      </c>
      <c r="H28" s="164"/>
    </row>
    <row r="29" spans="1:8">
      <c r="A29" s="119" t="s">
        <v>1411</v>
      </c>
      <c r="B29" s="290">
        <v>4027286.8999999501</v>
      </c>
      <c r="C29" s="290">
        <v>18692314.250000004</v>
      </c>
      <c r="D29" s="290">
        <v>535748.24000002479</v>
      </c>
      <c r="E29" s="290">
        <v>108331207.31</v>
      </c>
      <c r="H29" s="164"/>
    </row>
    <row r="30" spans="1:8">
      <c r="A30" s="119" t="s">
        <v>1412</v>
      </c>
      <c r="B30" s="290">
        <v>-2034086.669999992</v>
      </c>
      <c r="C30" s="290">
        <v>-3185242.4700000044</v>
      </c>
      <c r="D30" s="290">
        <v>-9754462.5099999942</v>
      </c>
      <c r="E30" s="290">
        <v>-5449197.9200000148</v>
      </c>
      <c r="H30" s="164"/>
    </row>
    <row r="31" spans="1:8">
      <c r="A31" s="119" t="s">
        <v>1413</v>
      </c>
      <c r="B31" s="290">
        <v>75000000</v>
      </c>
      <c r="C31" s="290">
        <v>0</v>
      </c>
      <c r="D31" s="290">
        <v>0</v>
      </c>
      <c r="E31" s="290">
        <v>-120000000</v>
      </c>
      <c r="H31" s="164"/>
    </row>
    <row r="32" spans="1:8">
      <c r="A32" s="119" t="s">
        <v>1414</v>
      </c>
      <c r="B32" s="290">
        <v>0</v>
      </c>
      <c r="C32" s="290">
        <v>0</v>
      </c>
      <c r="D32" s="290">
        <v>0</v>
      </c>
      <c r="E32" s="290">
        <v>0</v>
      </c>
      <c r="H32" s="164"/>
    </row>
    <row r="33" spans="1:8">
      <c r="A33" s="120"/>
      <c r="B33" s="171" t="s">
        <v>1362</v>
      </c>
      <c r="C33" s="171" t="s">
        <v>1362</v>
      </c>
      <c r="D33" s="171" t="s">
        <v>1362</v>
      </c>
      <c r="E33" s="171" t="s">
        <v>1362</v>
      </c>
      <c r="H33" s="164"/>
    </row>
    <row r="34" spans="1:8">
      <c r="A34" s="120"/>
      <c r="B34" s="162"/>
      <c r="C34" s="162"/>
      <c r="D34" s="162"/>
      <c r="E34" s="162"/>
      <c r="H34" s="164"/>
    </row>
    <row r="35" spans="1:8">
      <c r="A35" s="120"/>
      <c r="B35" s="171" t="s">
        <v>1362</v>
      </c>
      <c r="C35" s="171" t="s">
        <v>1362</v>
      </c>
      <c r="D35" s="171" t="s">
        <v>1362</v>
      </c>
      <c r="E35" s="171" t="s">
        <v>1362</v>
      </c>
      <c r="H35" s="164"/>
    </row>
    <row r="36" spans="1:8">
      <c r="A36" s="119" t="s">
        <v>1415</v>
      </c>
      <c r="B36" s="170">
        <f>SUM(B27:B35)</f>
        <v>-39619867.660414457</v>
      </c>
      <c r="C36" s="170">
        <f>SUM(C27:C35)</f>
        <v>-11112849.819439771</v>
      </c>
      <c r="D36" s="170">
        <f>SUM(D27:D35)</f>
        <v>14914655.388220478</v>
      </c>
      <c r="E36" s="170">
        <f>SUM(E27:E35)</f>
        <v>-9880357.314123258</v>
      </c>
      <c r="H36" s="164"/>
    </row>
    <row r="37" spans="1:8">
      <c r="A37" s="120"/>
      <c r="B37" s="168"/>
      <c r="C37" s="168"/>
      <c r="D37" s="168"/>
      <c r="E37" s="168"/>
      <c r="H37" s="164"/>
    </row>
    <row r="38" spans="1:8">
      <c r="A38" s="120"/>
      <c r="B38" s="168"/>
      <c r="C38" s="168"/>
      <c r="D38" s="168"/>
      <c r="E38" s="168"/>
      <c r="H38" s="164"/>
    </row>
    <row r="39" spans="1:8">
      <c r="A39" s="119" t="s">
        <v>1416</v>
      </c>
      <c r="B39" s="290">
        <v>56487954</v>
      </c>
      <c r="C39" s="170">
        <f>+B40</f>
        <v>16868086.339585543</v>
      </c>
      <c r="D39" s="170">
        <f>+C40</f>
        <v>5755236.520145772</v>
      </c>
      <c r="E39" s="170">
        <f>+D40</f>
        <v>20669891.908366248</v>
      </c>
      <c r="H39" s="164"/>
    </row>
    <row r="40" spans="1:8">
      <c r="A40" s="119" t="s">
        <v>1417</v>
      </c>
      <c r="B40" s="170">
        <f>+B39+B36</f>
        <v>16868086.339585543</v>
      </c>
      <c r="C40" s="170">
        <f>+C39+C36</f>
        <v>5755236.520145772</v>
      </c>
      <c r="D40" s="170">
        <f>+D39+D36</f>
        <v>20669891.908366248</v>
      </c>
      <c r="E40" s="170">
        <f>+E39+E36</f>
        <v>10789534.59424299</v>
      </c>
      <c r="H40" s="164"/>
    </row>
    <row r="41" spans="1:8" s="292" customFormat="1">
      <c r="A41" s="293"/>
      <c r="B41" s="294"/>
      <c r="C41" s="294"/>
      <c r="D41" s="294"/>
      <c r="E41" s="294"/>
    </row>
    <row r="42" spans="1:8" s="292" customFormat="1">
      <c r="A42" s="293"/>
    </row>
    <row r="43" spans="1:8" s="292" customFormat="1">
      <c r="B43" s="295"/>
      <c r="C43" s="295"/>
      <c r="D43" s="295"/>
      <c r="E43" s="295"/>
    </row>
    <row r="44" spans="1:8" s="292" customFormat="1"/>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B1" zoomScale="60" zoomScaleNormal="60" workbookViewId="0">
      <selection activeCell="AP28" sqref="AK26:AP28"/>
    </sheetView>
  </sheetViews>
  <sheetFormatPr defaultColWidth="9.42578125" defaultRowHeight="12.75"/>
  <cols>
    <col min="1" max="1" width="6.5703125" style="305" customWidth="1"/>
    <col min="2" max="2" width="38.42578125" style="298" customWidth="1"/>
    <col min="3" max="3" width="11.5703125" style="298" bestFit="1" customWidth="1"/>
    <col min="4" max="4" width="14.5703125" style="298" customWidth="1"/>
    <col min="5" max="5" width="18.42578125" style="298" customWidth="1"/>
    <col min="6" max="7" width="14.5703125" style="298" customWidth="1"/>
    <col min="8" max="8" width="17.425781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42578125" style="298"/>
  </cols>
  <sheetData>
    <row r="1" spans="1:77" ht="15.75">
      <c r="A1" s="17" t="s">
        <v>1418</v>
      </c>
      <c r="B1" s="307"/>
      <c r="C1" s="307"/>
      <c r="D1" s="308"/>
      <c r="E1" s="308"/>
      <c r="F1" s="308"/>
      <c r="G1" s="308"/>
    </row>
    <row r="2" spans="1:77" ht="15.75">
      <c r="A2" s="309"/>
      <c r="B2" s="15" t="s">
        <v>1353</v>
      </c>
      <c r="C2" s="15"/>
      <c r="D2" s="356" t="str">
        <f>'Schedule 2_Balance Sheet'!C2</f>
        <v>CCA One Care-Commonwealth Care Alliance</v>
      </c>
      <c r="E2" s="357"/>
      <c r="F2" s="357"/>
      <c r="G2" s="357"/>
      <c r="H2" s="358"/>
    </row>
    <row r="3" spans="1:77" ht="15.75">
      <c r="A3" s="310"/>
      <c r="B3" s="15" t="s">
        <v>1338</v>
      </c>
      <c r="C3" s="15"/>
      <c r="D3" s="456" t="str">
        <f>'Schedule 2_Balance Sheet'!C3</f>
        <v>January 2024-December 2024</v>
      </c>
      <c r="E3" s="457"/>
      <c r="F3" s="457"/>
      <c r="G3" s="457"/>
      <c r="H3" s="458"/>
    </row>
    <row r="4" spans="1:77" s="300" customFormat="1" ht="18" customHeight="1">
      <c r="A4" s="218"/>
      <c r="B4" s="15" t="s">
        <v>1356</v>
      </c>
      <c r="C4" s="15"/>
      <c r="D4" s="359">
        <f>'Schedule 2_Balance Sheet'!C4</f>
        <v>45657</v>
      </c>
      <c r="E4" s="357"/>
      <c r="F4" s="357"/>
      <c r="G4" s="357"/>
      <c r="H4" s="358"/>
      <c r="I4" s="299"/>
      <c r="J4" s="299"/>
      <c r="K4" s="299"/>
      <c r="L4" s="299"/>
      <c r="M4" s="299"/>
      <c r="U4" s="299"/>
      <c r="V4" s="299"/>
      <c r="X4" s="299"/>
      <c r="AF4" s="299"/>
      <c r="AG4" s="299"/>
      <c r="AI4" s="299"/>
      <c r="AP4" s="299"/>
      <c r="AQ4" s="299"/>
      <c r="AR4" s="299"/>
      <c r="AS4" s="299"/>
      <c r="AT4" s="299"/>
    </row>
    <row r="5" spans="1:77" s="300" customFormat="1" ht="15.75">
      <c r="A5" s="218"/>
      <c r="B5" s="15" t="s">
        <v>1357</v>
      </c>
      <c r="C5" s="15"/>
      <c r="D5" s="356" t="str">
        <f>'Schedule 2_Balance Sheet'!C5</f>
        <v>CCA</v>
      </c>
      <c r="E5" s="357"/>
      <c r="F5" s="357"/>
      <c r="G5" s="357"/>
      <c r="H5" s="358"/>
    </row>
    <row r="6" spans="1:77" s="300" customFormat="1" ht="15.75">
      <c r="A6" s="219"/>
      <c r="B6" s="15" t="s">
        <v>1341</v>
      </c>
      <c r="C6" s="15"/>
      <c r="D6" s="359">
        <f>'Schedule 2_Balance Sheet'!C6</f>
        <v>45957</v>
      </c>
      <c r="E6" s="357"/>
      <c r="F6" s="357"/>
      <c r="G6" s="357"/>
      <c r="H6" s="358"/>
    </row>
    <row r="7" spans="1:77" s="300" customFormat="1" ht="18" customHeight="1">
      <c r="A7" s="218" t="s">
        <v>1419</v>
      </c>
      <c r="B7" s="220"/>
      <c r="C7" s="220"/>
      <c r="D7" s="129"/>
      <c r="E7" s="129"/>
      <c r="F7" s="129"/>
      <c r="G7" s="129"/>
    </row>
    <row r="8" spans="1:77" s="300" customFormat="1" ht="18" customHeight="1">
      <c r="A8" s="218" t="s">
        <v>1420</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3" t="s">
        <v>1421</v>
      </c>
      <c r="E14" s="773" t="s">
        <v>412</v>
      </c>
      <c r="F14" s="773" t="s">
        <v>414</v>
      </c>
      <c r="G14" s="773" t="s">
        <v>1422</v>
      </c>
      <c r="H14" s="773" t="s">
        <v>418</v>
      </c>
      <c r="I14" s="773" t="s">
        <v>420</v>
      </c>
      <c r="J14" s="773" t="s">
        <v>422</v>
      </c>
      <c r="K14" s="135" t="s">
        <v>1423</v>
      </c>
      <c r="L14" s="136"/>
      <c r="M14" s="136"/>
      <c r="N14" s="136"/>
      <c r="O14" s="132"/>
      <c r="P14" s="775" t="s">
        <v>434</v>
      </c>
      <c r="Q14" s="777" t="s">
        <v>1424</v>
      </c>
      <c r="R14" s="137"/>
      <c r="S14" s="773" t="s">
        <v>1421</v>
      </c>
      <c r="T14" s="773" t="s">
        <v>412</v>
      </c>
      <c r="U14" s="773" t="s">
        <v>414</v>
      </c>
      <c r="V14" s="773" t="s">
        <v>1422</v>
      </c>
      <c r="W14" s="773" t="s">
        <v>418</v>
      </c>
      <c r="X14" s="773" t="s">
        <v>420</v>
      </c>
      <c r="Y14" s="773" t="s">
        <v>422</v>
      </c>
      <c r="Z14" s="135" t="s">
        <v>1423</v>
      </c>
      <c r="AA14" s="136"/>
      <c r="AB14" s="136"/>
      <c r="AC14" s="136"/>
      <c r="AD14" s="132"/>
      <c r="AE14" s="775" t="s">
        <v>434</v>
      </c>
      <c r="AF14" s="777" t="s">
        <v>1424</v>
      </c>
      <c r="AG14" s="137"/>
      <c r="AH14" s="773" t="s">
        <v>1421</v>
      </c>
      <c r="AI14" s="773" t="s">
        <v>412</v>
      </c>
      <c r="AJ14" s="773" t="s">
        <v>414</v>
      </c>
      <c r="AK14" s="773" t="s">
        <v>1422</v>
      </c>
      <c r="AL14" s="773" t="s">
        <v>418</v>
      </c>
      <c r="AM14" s="773" t="s">
        <v>420</v>
      </c>
      <c r="AN14" s="773" t="s">
        <v>422</v>
      </c>
      <c r="AO14" s="135" t="s">
        <v>1423</v>
      </c>
      <c r="AP14" s="136"/>
      <c r="AQ14" s="136"/>
      <c r="AR14" s="136"/>
      <c r="AS14" s="132"/>
      <c r="AT14" s="775" t="s">
        <v>434</v>
      </c>
      <c r="AU14" s="777" t="s">
        <v>1424</v>
      </c>
      <c r="AV14" s="137"/>
      <c r="AW14" s="773" t="s">
        <v>1421</v>
      </c>
      <c r="AX14" s="773" t="s">
        <v>412</v>
      </c>
      <c r="AY14" s="773" t="s">
        <v>414</v>
      </c>
      <c r="AZ14" s="773" t="s">
        <v>1422</v>
      </c>
      <c r="BA14" s="773" t="s">
        <v>418</v>
      </c>
      <c r="BB14" s="773" t="s">
        <v>420</v>
      </c>
      <c r="BC14" s="773" t="s">
        <v>422</v>
      </c>
      <c r="BD14" s="135" t="s">
        <v>1423</v>
      </c>
      <c r="BE14" s="136"/>
      <c r="BF14" s="136"/>
      <c r="BG14" s="136"/>
      <c r="BH14" s="132"/>
      <c r="BI14" s="775" t="s">
        <v>1425</v>
      </c>
      <c r="BJ14" s="777" t="s">
        <v>1424</v>
      </c>
      <c r="BL14" s="773" t="s">
        <v>1421</v>
      </c>
      <c r="BM14" s="773" t="s">
        <v>412</v>
      </c>
      <c r="BN14" s="773" t="s">
        <v>414</v>
      </c>
      <c r="BO14" s="773" t="s">
        <v>1422</v>
      </c>
      <c r="BP14" s="773" t="s">
        <v>418</v>
      </c>
      <c r="BQ14" s="773" t="s">
        <v>420</v>
      </c>
      <c r="BR14" s="773" t="s">
        <v>422</v>
      </c>
      <c r="BS14" s="135" t="s">
        <v>1423</v>
      </c>
      <c r="BT14" s="136"/>
      <c r="BU14" s="136"/>
      <c r="BV14" s="136"/>
      <c r="BW14" s="132"/>
      <c r="BX14" s="775" t="s">
        <v>1425</v>
      </c>
      <c r="BY14" s="777" t="s">
        <v>1424</v>
      </c>
    </row>
    <row r="15" spans="1:77" s="304" customFormat="1" ht="35.450000000000003" customHeight="1">
      <c r="A15" s="112" t="s">
        <v>492</v>
      </c>
      <c r="B15" s="138"/>
      <c r="C15" s="138"/>
      <c r="D15" s="774"/>
      <c r="E15" s="774"/>
      <c r="F15" s="774"/>
      <c r="G15" s="774"/>
      <c r="H15" s="774"/>
      <c r="I15" s="774"/>
      <c r="J15" s="774"/>
      <c r="K15" s="522" t="s">
        <v>424</v>
      </c>
      <c r="L15" s="536" t="s">
        <v>1426</v>
      </c>
      <c r="M15" s="522" t="s">
        <v>1427</v>
      </c>
      <c r="N15" s="522" t="s">
        <v>430</v>
      </c>
      <c r="O15" s="522" t="s">
        <v>1428</v>
      </c>
      <c r="P15" s="776"/>
      <c r="Q15" s="778"/>
      <c r="R15" s="139"/>
      <c r="S15" s="774"/>
      <c r="T15" s="774"/>
      <c r="U15" s="774"/>
      <c r="V15" s="774"/>
      <c r="W15" s="774"/>
      <c r="X15" s="774"/>
      <c r="Y15" s="774"/>
      <c r="Z15" s="522" t="s">
        <v>424</v>
      </c>
      <c r="AA15" s="536" t="s">
        <v>1426</v>
      </c>
      <c r="AB15" s="522" t="s">
        <v>1427</v>
      </c>
      <c r="AC15" s="522" t="s">
        <v>430</v>
      </c>
      <c r="AD15" s="522" t="s">
        <v>1428</v>
      </c>
      <c r="AE15" s="776"/>
      <c r="AF15" s="778"/>
      <c r="AG15" s="139"/>
      <c r="AH15" s="774"/>
      <c r="AI15" s="774"/>
      <c r="AJ15" s="774"/>
      <c r="AK15" s="774"/>
      <c r="AL15" s="774"/>
      <c r="AM15" s="774"/>
      <c r="AN15" s="774"/>
      <c r="AO15" s="522" t="s">
        <v>424</v>
      </c>
      <c r="AP15" s="536" t="s">
        <v>1426</v>
      </c>
      <c r="AQ15" s="522" t="s">
        <v>1427</v>
      </c>
      <c r="AR15" s="522" t="s">
        <v>430</v>
      </c>
      <c r="AS15" s="522" t="s">
        <v>1428</v>
      </c>
      <c r="AT15" s="776"/>
      <c r="AU15" s="778"/>
      <c r="AV15" s="139"/>
      <c r="AW15" s="774"/>
      <c r="AX15" s="774"/>
      <c r="AY15" s="774"/>
      <c r="AZ15" s="774"/>
      <c r="BA15" s="774"/>
      <c r="BB15" s="774"/>
      <c r="BC15" s="774"/>
      <c r="BD15" s="522" t="s">
        <v>424</v>
      </c>
      <c r="BE15" s="536" t="s">
        <v>1426</v>
      </c>
      <c r="BF15" s="522" t="s">
        <v>1427</v>
      </c>
      <c r="BG15" s="522" t="s">
        <v>430</v>
      </c>
      <c r="BH15" s="522" t="s">
        <v>1428</v>
      </c>
      <c r="BI15" s="776"/>
      <c r="BJ15" s="778"/>
      <c r="BL15" s="774"/>
      <c r="BM15" s="774"/>
      <c r="BN15" s="774"/>
      <c r="BO15" s="774"/>
      <c r="BP15" s="774"/>
      <c r="BQ15" s="774"/>
      <c r="BR15" s="774"/>
      <c r="BS15" s="522" t="s">
        <v>424</v>
      </c>
      <c r="BT15" s="536" t="s">
        <v>1426</v>
      </c>
      <c r="BU15" s="522" t="s">
        <v>1427</v>
      </c>
      <c r="BV15" s="522" t="s">
        <v>430</v>
      </c>
      <c r="BW15" s="522" t="s">
        <v>1428</v>
      </c>
      <c r="BX15" s="776"/>
      <c r="BY15" s="778"/>
    </row>
    <row r="16" spans="1:77" s="300" customFormat="1">
      <c r="A16" s="140"/>
      <c r="B16" s="141" t="s">
        <v>1429</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899"/>
      <c r="AG16" s="129"/>
      <c r="AH16" s="142"/>
      <c r="AI16" s="142"/>
      <c r="AJ16" s="143"/>
      <c r="AK16" s="142"/>
      <c r="AL16" s="142"/>
      <c r="AM16" s="143"/>
      <c r="AN16" s="143"/>
      <c r="AO16" s="144"/>
      <c r="AP16" s="144"/>
      <c r="AQ16" s="144"/>
      <c r="AR16" s="144"/>
      <c r="AS16" s="144"/>
      <c r="AT16" s="143"/>
      <c r="AU16" s="899"/>
      <c r="AV16" s="129"/>
      <c r="AW16" s="142"/>
      <c r="AX16" s="142"/>
      <c r="AY16" s="143"/>
      <c r="AZ16" s="142"/>
      <c r="BA16" s="142"/>
      <c r="BB16" s="143"/>
      <c r="BC16" s="143"/>
      <c r="BD16" s="144"/>
      <c r="BE16" s="144"/>
      <c r="BF16" s="144"/>
      <c r="BG16" s="144"/>
      <c r="BH16" s="144"/>
      <c r="BI16" s="143"/>
      <c r="BJ16" s="899"/>
      <c r="BL16" s="142"/>
      <c r="BM16" s="142"/>
      <c r="BN16" s="143"/>
      <c r="BO16" s="142"/>
      <c r="BP16" s="142"/>
      <c r="BQ16" s="143"/>
      <c r="BR16" s="143"/>
      <c r="BS16" s="144"/>
      <c r="BT16" s="144"/>
      <c r="BU16" s="144"/>
      <c r="BV16" s="144"/>
      <c r="BW16" s="144"/>
      <c r="BX16" s="143"/>
      <c r="BY16" s="899"/>
    </row>
    <row r="17" spans="1:77" s="300" customFormat="1">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900"/>
      <c r="AG17" s="129"/>
      <c r="AH17" s="147"/>
      <c r="AI17" s="147"/>
      <c r="AJ17" s="148"/>
      <c r="AK17" s="147"/>
      <c r="AL17" s="147"/>
      <c r="AM17" s="148"/>
      <c r="AN17" s="148"/>
      <c r="AO17" s="149"/>
      <c r="AP17" s="149"/>
      <c r="AQ17" s="149"/>
      <c r="AR17" s="149"/>
      <c r="AS17" s="149"/>
      <c r="AT17" s="148"/>
      <c r="AU17" s="900"/>
      <c r="AV17" s="129"/>
      <c r="AW17" s="147"/>
      <c r="AX17" s="147"/>
      <c r="AY17" s="148"/>
      <c r="AZ17" s="147"/>
      <c r="BA17" s="147"/>
      <c r="BB17" s="148"/>
      <c r="BC17" s="148"/>
      <c r="BD17" s="149"/>
      <c r="BE17" s="149"/>
      <c r="BF17" s="149"/>
      <c r="BG17" s="149"/>
      <c r="BH17" s="149"/>
      <c r="BI17" s="148"/>
      <c r="BJ17" s="900"/>
      <c r="BL17" s="147"/>
      <c r="BM17" s="147"/>
      <c r="BN17" s="148"/>
      <c r="BO17" s="147"/>
      <c r="BP17" s="147"/>
      <c r="BQ17" s="148"/>
      <c r="BR17" s="148"/>
      <c r="BS17" s="149"/>
      <c r="BT17" s="149"/>
      <c r="BU17" s="149"/>
      <c r="BV17" s="149"/>
      <c r="BW17" s="149"/>
      <c r="BX17" s="148"/>
      <c r="BY17" s="900"/>
    </row>
    <row r="18" spans="1:77" s="300" customFormat="1">
      <c r="A18" s="150">
        <v>1</v>
      </c>
      <c r="B18" s="105" t="s">
        <v>219</v>
      </c>
      <c r="C18" s="105" t="str">
        <f>INDEX('Medical Services Definitions'!$C$7:$C$33,MATCH($B18,'Medical Services Definitions'!$B$7:$B$33,0))</f>
        <v>Inpatient</v>
      </c>
      <c r="D18" s="212">
        <v>49201323.533299968</v>
      </c>
      <c r="E18" s="212">
        <v>0</v>
      </c>
      <c r="F18" s="311">
        <f>SUM(D18:E18)</f>
        <v>49201323.533299968</v>
      </c>
      <c r="G18" s="212">
        <v>5232961.7966999989</v>
      </c>
      <c r="H18" s="212">
        <v>0</v>
      </c>
      <c r="I18" s="311">
        <f>SUM(G18:H18)</f>
        <v>5232961.7966999989</v>
      </c>
      <c r="J18" s="311">
        <f>F18+I18</f>
        <v>54434285.329999968</v>
      </c>
      <c r="K18" s="212">
        <v>-67194.237273575593</v>
      </c>
      <c r="L18" s="212">
        <v>0</v>
      </c>
      <c r="M18" s="212">
        <v>0</v>
      </c>
      <c r="N18" s="212">
        <v>0</v>
      </c>
      <c r="O18" s="538">
        <v>0</v>
      </c>
      <c r="P18" s="204">
        <f>SUM(J18:N18)</f>
        <v>54367091.092726395</v>
      </c>
      <c r="Q18" s="901">
        <f>P18-O18-'Schedule 3A_Income Statement'!CS34</f>
        <v>0</v>
      </c>
      <c r="R18" s="205"/>
      <c r="S18" s="212">
        <v>46818701.405500002</v>
      </c>
      <c r="T18" s="212">
        <v>0</v>
      </c>
      <c r="U18" s="311">
        <f>SUM(S18:T18)</f>
        <v>46818701.405500002</v>
      </c>
      <c r="V18" s="212">
        <v>5012060.2144999998</v>
      </c>
      <c r="W18" s="212">
        <v>0</v>
      </c>
      <c r="X18" s="311">
        <f>SUM(V18:W18)</f>
        <v>5012060.2144999998</v>
      </c>
      <c r="Y18" s="311">
        <f>U18+X18</f>
        <v>51830761.620000005</v>
      </c>
      <c r="Z18" s="212">
        <v>9567.1093694002102</v>
      </c>
      <c r="AA18" s="212">
        <v>0</v>
      </c>
      <c r="AB18" s="212">
        <v>0</v>
      </c>
      <c r="AC18" s="212">
        <v>0</v>
      </c>
      <c r="AD18" s="538">
        <v>0</v>
      </c>
      <c r="AE18" s="204">
        <f>SUM(Y18:AC18)</f>
        <v>51840328.729369402</v>
      </c>
      <c r="AF18" s="901">
        <f>AE18-AD18-'Schedule 3A_Income Statement'!CT34</f>
        <v>0</v>
      </c>
      <c r="AG18" s="205"/>
      <c r="AH18" s="212">
        <v>42557633.106399998</v>
      </c>
      <c r="AI18" s="212">
        <v>0</v>
      </c>
      <c r="AJ18" s="311">
        <f>SUM(AH18:AI18)</f>
        <v>42557633.106399998</v>
      </c>
      <c r="AK18" s="212">
        <v>3878896.5235999995</v>
      </c>
      <c r="AL18" s="212">
        <v>0</v>
      </c>
      <c r="AM18" s="311">
        <f>SUM(AK18:AL18)</f>
        <v>3878896.5235999995</v>
      </c>
      <c r="AN18" s="311">
        <f>AJ18+AM18</f>
        <v>46436529.629999995</v>
      </c>
      <c r="AO18" s="212">
        <v>245360.77766648625</v>
      </c>
      <c r="AP18" s="212">
        <v>0</v>
      </c>
      <c r="AQ18" s="212">
        <v>0</v>
      </c>
      <c r="AR18" s="212">
        <v>0</v>
      </c>
      <c r="AS18" s="538">
        <v>0</v>
      </c>
      <c r="AT18" s="204">
        <f>SUM(AN18:AR18)</f>
        <v>46681890.407666482</v>
      </c>
      <c r="AU18" s="901">
        <f>AT18-AS18-'Schedule 3A_Income Statement'!CU34</f>
        <v>0</v>
      </c>
      <c r="AV18" s="205"/>
      <c r="AW18" s="212">
        <v>39616845.339399986</v>
      </c>
      <c r="AX18" s="212">
        <v>0</v>
      </c>
      <c r="AY18" s="311">
        <f>SUM(AW18:AX18)</f>
        <v>39616845.339399986</v>
      </c>
      <c r="AZ18" s="212">
        <v>2999396.7206000001</v>
      </c>
      <c r="BA18" s="212">
        <v>0</v>
      </c>
      <c r="BB18" s="311">
        <f>SUM(AZ18:BA18)</f>
        <v>2999396.7206000001</v>
      </c>
      <c r="BC18" s="311">
        <f>AY18+BB18</f>
        <v>42616242.059999987</v>
      </c>
      <c r="BD18" s="212">
        <v>325393.79965981341</v>
      </c>
      <c r="BE18" s="212">
        <v>0</v>
      </c>
      <c r="BF18" s="212">
        <v>0</v>
      </c>
      <c r="BG18" s="212">
        <v>0</v>
      </c>
      <c r="BH18" s="538">
        <v>0</v>
      </c>
      <c r="BI18" s="204">
        <f>SUM(BC18:BG18)</f>
        <v>42941635.859659798</v>
      </c>
      <c r="BJ18" s="901">
        <f>BI18-BH18-'Schedule 3A_Income Statement'!CV34</f>
        <v>0</v>
      </c>
      <c r="BL18" s="311">
        <f>D18+S18+AH18+AW18</f>
        <v>178194503.38459998</v>
      </c>
      <c r="BM18" s="311">
        <f t="shared" ref="BM18:BM45" si="0">E18+T18+AI18+AX18</f>
        <v>0</v>
      </c>
      <c r="BN18" s="311">
        <f t="shared" ref="BN18:BN45" si="1">F18+U18+AJ18+AY18</f>
        <v>178194503.38459998</v>
      </c>
      <c r="BO18" s="311">
        <f t="shared" ref="BO18:BO45" si="2">G18+V18+AK18+AZ18</f>
        <v>17123315.255399998</v>
      </c>
      <c r="BP18" s="311">
        <f t="shared" ref="BP18:BP45" si="3">H18+W18+AL18+BA18</f>
        <v>0</v>
      </c>
      <c r="BQ18" s="311">
        <f t="shared" ref="BQ18:BQ45" si="4">I18+X18+AM18+BB18</f>
        <v>17123315.255399998</v>
      </c>
      <c r="BR18" s="311">
        <f t="shared" ref="BR18:BR45" si="5">J18+Y18+AN18+BC18</f>
        <v>195317818.63999999</v>
      </c>
      <c r="BS18" s="311">
        <f t="shared" ref="BS18:BS45" si="6">K18+Z18+AO18+BD18</f>
        <v>513127.44942212431</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195830946.08942208</v>
      </c>
      <c r="BY18" s="311">
        <f t="shared" ref="BY18:BY45" si="12">Q18+AF18+AU18+BJ18</f>
        <v>0</v>
      </c>
    </row>
    <row r="19" spans="1:77" s="300" customFormat="1">
      <c r="A19" s="151">
        <v>2</v>
      </c>
      <c r="B19" s="107" t="s">
        <v>437</v>
      </c>
      <c r="C19" s="107" t="str">
        <f>INDEX('Medical Services Definitions'!$C$7:$C$33,MATCH($B19,'Medical Services Definitions'!$B$7:$B$33,0))</f>
        <v>Inpatient</v>
      </c>
      <c r="D19" s="212">
        <v>18326346.618500002</v>
      </c>
      <c r="E19" s="212">
        <v>0</v>
      </c>
      <c r="F19" s="311">
        <f t="shared" ref="F19:F52" si="13">SUM(D19:E19)</f>
        <v>18326346.618500002</v>
      </c>
      <c r="G19" s="212">
        <v>5729974.521499997</v>
      </c>
      <c r="H19" s="212">
        <v>0</v>
      </c>
      <c r="I19" s="311">
        <f t="shared" ref="I19:I45" si="14">SUM(G19:H19)</f>
        <v>5729974.521499997</v>
      </c>
      <c r="J19" s="311">
        <f t="shared" ref="J19:J45" si="15">F19+I19</f>
        <v>24056321.140000001</v>
      </c>
      <c r="K19" s="212">
        <v>-28765.041901273544</v>
      </c>
      <c r="L19" s="212">
        <v>0</v>
      </c>
      <c r="M19" s="212">
        <v>0</v>
      </c>
      <c r="N19" s="212">
        <v>0</v>
      </c>
      <c r="O19" s="538">
        <v>0</v>
      </c>
      <c r="P19" s="204">
        <f t="shared" ref="P19:P45" si="16">SUM(J19:N19)</f>
        <v>24027556.098098729</v>
      </c>
      <c r="Q19" s="901">
        <f>P19-O19-'Schedule 3A_Income Statement'!CS35</f>
        <v>0</v>
      </c>
      <c r="R19" s="205"/>
      <c r="S19" s="212">
        <v>17877042.885800004</v>
      </c>
      <c r="T19" s="212">
        <v>0</v>
      </c>
      <c r="U19" s="311">
        <f t="shared" ref="U19:U45" si="17">SUM(S19:T19)</f>
        <v>17877042.885800004</v>
      </c>
      <c r="V19" s="212">
        <v>4530061.0341999996</v>
      </c>
      <c r="W19" s="212">
        <v>0</v>
      </c>
      <c r="X19" s="311">
        <f t="shared" ref="X19:X45" si="18">SUM(V19:W19)</f>
        <v>4530061.0341999996</v>
      </c>
      <c r="Y19" s="311">
        <f t="shared" ref="Y19:Y45" si="19">U19+X19</f>
        <v>22407103.920000002</v>
      </c>
      <c r="Z19" s="212">
        <v>64869.978796797775</v>
      </c>
      <c r="AA19" s="212">
        <v>0</v>
      </c>
      <c r="AB19" s="212">
        <v>0</v>
      </c>
      <c r="AC19" s="212">
        <v>0</v>
      </c>
      <c r="AD19" s="538">
        <v>0</v>
      </c>
      <c r="AE19" s="204">
        <f t="shared" ref="AE19:AE45" si="20">SUM(Y19:AC19)</f>
        <v>22471973.898796801</v>
      </c>
      <c r="AF19" s="901">
        <f>AE19-AD19-'Schedule 3A_Income Statement'!CT35</f>
        <v>0</v>
      </c>
      <c r="AG19" s="205"/>
      <c r="AH19" s="212">
        <v>18952089.321100004</v>
      </c>
      <c r="AI19" s="212">
        <v>0</v>
      </c>
      <c r="AJ19" s="311">
        <f t="shared" ref="AJ19:AJ45" si="21">SUM(AH19:AI19)</f>
        <v>18952089.321100004</v>
      </c>
      <c r="AK19" s="212">
        <v>4668916.5289000003</v>
      </c>
      <c r="AL19" s="212">
        <v>0</v>
      </c>
      <c r="AM19" s="311">
        <f t="shared" ref="AM19:AM45" si="22">SUM(AK19:AL19)</f>
        <v>4668916.5289000003</v>
      </c>
      <c r="AN19" s="311">
        <f t="shared" ref="AN19:AN45" si="23">AJ19+AM19</f>
        <v>23621005.850000005</v>
      </c>
      <c r="AO19" s="212">
        <v>129292.11552312039</v>
      </c>
      <c r="AP19" s="212">
        <v>0</v>
      </c>
      <c r="AQ19" s="212">
        <v>0</v>
      </c>
      <c r="AR19" s="212">
        <v>0</v>
      </c>
      <c r="AS19" s="538">
        <v>0</v>
      </c>
      <c r="AT19" s="204">
        <f t="shared" ref="AT19:AT45" si="24">SUM(AN19:AR19)</f>
        <v>23750297.965523124</v>
      </c>
      <c r="AU19" s="901">
        <f>AT19-AS19-'Schedule 3A_Income Statement'!CU35</f>
        <v>0</v>
      </c>
      <c r="AV19" s="205"/>
      <c r="AW19" s="212">
        <v>19808065.963700008</v>
      </c>
      <c r="AX19" s="212">
        <v>0</v>
      </c>
      <c r="AY19" s="311">
        <f t="shared" ref="AY19:AY45" si="25">SUM(AW19:AX19)</f>
        <v>19808065.963700008</v>
      </c>
      <c r="AZ19" s="212">
        <v>3675478.0062999991</v>
      </c>
      <c r="BA19" s="212">
        <v>0</v>
      </c>
      <c r="BB19" s="311">
        <f t="shared" ref="BB19:BB45" si="26">SUM(AZ19:BA19)</f>
        <v>3675478.0062999991</v>
      </c>
      <c r="BC19" s="311">
        <f t="shared" ref="BC19:BC45" si="27">AY19+BB19</f>
        <v>23483543.970000006</v>
      </c>
      <c r="BD19" s="212">
        <v>169162.19231311642</v>
      </c>
      <c r="BE19" s="212">
        <v>0</v>
      </c>
      <c r="BF19" s="212">
        <v>0</v>
      </c>
      <c r="BG19" s="212">
        <v>0</v>
      </c>
      <c r="BH19" s="538">
        <v>0</v>
      </c>
      <c r="BI19" s="204">
        <f t="shared" ref="BI19:BI45" si="28">SUM(BC19:BG19)</f>
        <v>23652706.162313122</v>
      </c>
      <c r="BJ19" s="901">
        <f>BI19-BH19-'Schedule 3A_Income Statement'!CV35</f>
        <v>0</v>
      </c>
      <c r="BL19" s="311">
        <f t="shared" ref="BL19:BL45" si="29">D19+S19+AH19+AW19</f>
        <v>74963544.789100021</v>
      </c>
      <c r="BM19" s="311">
        <f t="shared" si="0"/>
        <v>0</v>
      </c>
      <c r="BN19" s="311">
        <f t="shared" si="1"/>
        <v>74963544.789100021</v>
      </c>
      <c r="BO19" s="311">
        <f t="shared" si="2"/>
        <v>18604430.090899996</v>
      </c>
      <c r="BP19" s="311">
        <f t="shared" si="3"/>
        <v>0</v>
      </c>
      <c r="BQ19" s="311">
        <f t="shared" si="4"/>
        <v>18604430.090899996</v>
      </c>
      <c r="BR19" s="311">
        <f t="shared" si="5"/>
        <v>93567974.880000025</v>
      </c>
      <c r="BS19" s="311">
        <f t="shared" si="6"/>
        <v>334559.24473176105</v>
      </c>
      <c r="BT19" s="311">
        <f t="shared" si="7"/>
        <v>0</v>
      </c>
      <c r="BU19" s="311">
        <f t="shared" si="8"/>
        <v>0</v>
      </c>
      <c r="BV19" s="311">
        <f t="shared" si="9"/>
        <v>0</v>
      </c>
      <c r="BW19" s="311">
        <f t="shared" si="10"/>
        <v>0</v>
      </c>
      <c r="BX19" s="311">
        <f t="shared" si="11"/>
        <v>93902534.124731764</v>
      </c>
      <c r="BY19" s="311">
        <f t="shared" si="12"/>
        <v>0</v>
      </c>
    </row>
    <row r="20" spans="1:77" s="300" customFormat="1">
      <c r="A20" s="150">
        <v>3</v>
      </c>
      <c r="B20" s="105" t="s">
        <v>222</v>
      </c>
      <c r="C20" s="105" t="str">
        <f>INDEX('Medical Services Definitions'!$C$7:$C$33,MATCH($B20,'Medical Services Definitions'!$B$7:$B$33,0))</f>
        <v>Outpatient</v>
      </c>
      <c r="D20" s="212">
        <v>38349559.523900002</v>
      </c>
      <c r="E20" s="212">
        <v>0</v>
      </c>
      <c r="F20" s="311">
        <f t="shared" si="13"/>
        <v>38349559.523900002</v>
      </c>
      <c r="G20" s="212">
        <v>8646842.8661000058</v>
      </c>
      <c r="H20" s="212">
        <v>0</v>
      </c>
      <c r="I20" s="311">
        <f t="shared" si="14"/>
        <v>8646842.8661000058</v>
      </c>
      <c r="J20" s="311">
        <f t="shared" si="15"/>
        <v>46996402.390000008</v>
      </c>
      <c r="K20" s="212">
        <v>-69198.606566971081</v>
      </c>
      <c r="L20" s="212">
        <v>1151292.8136935765</v>
      </c>
      <c r="M20" s="212">
        <v>0</v>
      </c>
      <c r="N20" s="212">
        <v>0</v>
      </c>
      <c r="O20" s="538">
        <v>0</v>
      </c>
      <c r="P20" s="204">
        <f t="shared" si="16"/>
        <v>48078496.597126611</v>
      </c>
      <c r="Q20" s="901">
        <f>P20-O20-'Schedule 3A_Income Statement'!CS36</f>
        <v>0</v>
      </c>
      <c r="R20" s="205"/>
      <c r="S20" s="212">
        <v>39997156.537099995</v>
      </c>
      <c r="T20" s="212">
        <v>0</v>
      </c>
      <c r="U20" s="311">
        <f t="shared" si="17"/>
        <v>39997156.537099995</v>
      </c>
      <c r="V20" s="212">
        <v>6296570.8229000103</v>
      </c>
      <c r="W20" s="212">
        <v>0</v>
      </c>
      <c r="X20" s="311">
        <f t="shared" si="18"/>
        <v>6296570.8229000103</v>
      </c>
      <c r="Y20" s="311">
        <f t="shared" si="19"/>
        <v>46293727.360000007</v>
      </c>
      <c r="Z20" s="212">
        <v>-6400.6353246135095</v>
      </c>
      <c r="AA20" s="212">
        <v>1102543.7611847965</v>
      </c>
      <c r="AB20" s="212">
        <v>0</v>
      </c>
      <c r="AC20" s="212">
        <v>0</v>
      </c>
      <c r="AD20" s="538">
        <v>0</v>
      </c>
      <c r="AE20" s="204">
        <f t="shared" si="20"/>
        <v>47389870.485860191</v>
      </c>
      <c r="AF20" s="901">
        <f>AE20-AD20-'Schedule 3A_Income Statement'!CT36</f>
        <v>0</v>
      </c>
      <c r="AG20" s="205"/>
      <c r="AH20" s="212">
        <v>40697691.3675</v>
      </c>
      <c r="AI20" s="212">
        <v>0</v>
      </c>
      <c r="AJ20" s="311">
        <f t="shared" si="21"/>
        <v>40697691.3675</v>
      </c>
      <c r="AK20" s="212">
        <v>5071160.1224999996</v>
      </c>
      <c r="AL20" s="212">
        <v>0</v>
      </c>
      <c r="AM20" s="311">
        <f t="shared" si="22"/>
        <v>5071160.1224999996</v>
      </c>
      <c r="AN20" s="311">
        <f t="shared" si="23"/>
        <v>45768851.490000002</v>
      </c>
      <c r="AO20" s="212">
        <v>237393.61102433826</v>
      </c>
      <c r="AP20" s="212">
        <v>1085919.6014129727</v>
      </c>
      <c r="AQ20" s="212">
        <v>0</v>
      </c>
      <c r="AR20" s="212">
        <v>0</v>
      </c>
      <c r="AS20" s="538">
        <v>0</v>
      </c>
      <c r="AT20" s="204">
        <f t="shared" si="24"/>
        <v>47092164.702437311</v>
      </c>
      <c r="AU20" s="901">
        <f>AT20-AS20-'Schedule 3A_Income Statement'!CU36</f>
        <v>0</v>
      </c>
      <c r="AV20" s="205"/>
      <c r="AW20" s="212">
        <v>40499204.938099988</v>
      </c>
      <c r="AX20" s="212">
        <v>0</v>
      </c>
      <c r="AY20" s="311">
        <f t="shared" si="25"/>
        <v>40499204.938099988</v>
      </c>
      <c r="AZ20" s="212">
        <v>4255671.6818999965</v>
      </c>
      <c r="BA20" s="212">
        <v>0</v>
      </c>
      <c r="BB20" s="311">
        <f t="shared" si="26"/>
        <v>4255671.6818999965</v>
      </c>
      <c r="BC20" s="311">
        <f t="shared" si="27"/>
        <v>44754876.619999982</v>
      </c>
      <c r="BD20" s="212">
        <v>361432.14935065428</v>
      </c>
      <c r="BE20" s="212">
        <v>1064996.3237086521</v>
      </c>
      <c r="BF20" s="212">
        <v>0</v>
      </c>
      <c r="BG20" s="212">
        <v>0</v>
      </c>
      <c r="BH20" s="538">
        <v>0</v>
      </c>
      <c r="BI20" s="204">
        <f t="shared" si="28"/>
        <v>46181305.093059286</v>
      </c>
      <c r="BJ20" s="901">
        <f>BI20-BH20-'Schedule 3A_Income Statement'!CV36</f>
        <v>0</v>
      </c>
      <c r="BL20" s="311">
        <f t="shared" si="29"/>
        <v>159543612.36659998</v>
      </c>
      <c r="BM20" s="311">
        <f t="shared" si="0"/>
        <v>0</v>
      </c>
      <c r="BN20" s="311">
        <f t="shared" si="1"/>
        <v>159543612.36659998</v>
      </c>
      <c r="BO20" s="311">
        <f t="shared" si="2"/>
        <v>24270245.493400015</v>
      </c>
      <c r="BP20" s="311">
        <f t="shared" si="3"/>
        <v>0</v>
      </c>
      <c r="BQ20" s="311">
        <f t="shared" si="4"/>
        <v>24270245.493400015</v>
      </c>
      <c r="BR20" s="311">
        <f t="shared" si="5"/>
        <v>183813857.85999998</v>
      </c>
      <c r="BS20" s="311">
        <f t="shared" si="6"/>
        <v>523226.51848340791</v>
      </c>
      <c r="BT20" s="311">
        <f t="shared" si="7"/>
        <v>4404752.4999999981</v>
      </c>
      <c r="BU20" s="311">
        <f t="shared" si="8"/>
        <v>0</v>
      </c>
      <c r="BV20" s="311">
        <f t="shared" si="9"/>
        <v>0</v>
      </c>
      <c r="BW20" s="311">
        <f t="shared" si="10"/>
        <v>0</v>
      </c>
      <c r="BX20" s="311">
        <f t="shared" si="11"/>
        <v>188741836.87848341</v>
      </c>
      <c r="BY20" s="311">
        <f t="shared" si="12"/>
        <v>0</v>
      </c>
    </row>
    <row r="21" spans="1:77" s="300" customFormat="1">
      <c r="A21" s="151">
        <v>4</v>
      </c>
      <c r="B21" s="107" t="s">
        <v>223</v>
      </c>
      <c r="C21" s="902" t="str">
        <f>INDEX('Medical Services Definitions'!$C$7:$C$33,MATCH($B21,'Medical Services Definitions'!$B$7:$B$33,0))</f>
        <v>Professional</v>
      </c>
      <c r="D21" s="212">
        <v>7444071.7139999922</v>
      </c>
      <c r="E21" s="214">
        <v>0</v>
      </c>
      <c r="F21" s="311">
        <f t="shared" si="13"/>
        <v>7444071.7139999922</v>
      </c>
      <c r="G21" s="214">
        <v>11042168.975999985</v>
      </c>
      <c r="H21" s="214">
        <v>0</v>
      </c>
      <c r="I21" s="311">
        <f t="shared" si="14"/>
        <v>11042168.975999985</v>
      </c>
      <c r="J21" s="311">
        <f t="shared" si="15"/>
        <v>18486240.689999975</v>
      </c>
      <c r="K21" s="212">
        <v>-18581.31043188578</v>
      </c>
      <c r="L21" s="212">
        <v>0</v>
      </c>
      <c r="M21" s="212">
        <v>0</v>
      </c>
      <c r="N21" s="212">
        <v>0</v>
      </c>
      <c r="O21" s="538">
        <v>0</v>
      </c>
      <c r="P21" s="204">
        <f t="shared" si="16"/>
        <v>18467659.379568089</v>
      </c>
      <c r="Q21" s="901">
        <f>P21-O21-'Schedule 3A_Income Statement'!CS37</f>
        <v>0</v>
      </c>
      <c r="R21" s="205"/>
      <c r="S21" s="212">
        <v>8287617.917999994</v>
      </c>
      <c r="T21" s="214">
        <v>0</v>
      </c>
      <c r="U21" s="311">
        <f t="shared" si="17"/>
        <v>8287617.917999994</v>
      </c>
      <c r="V21" s="214">
        <v>10140264.482000018</v>
      </c>
      <c r="W21" s="214">
        <v>0</v>
      </c>
      <c r="X21" s="311">
        <f t="shared" si="18"/>
        <v>10140264.482000018</v>
      </c>
      <c r="Y21" s="311">
        <f t="shared" si="19"/>
        <v>18427882.400000013</v>
      </c>
      <c r="Z21" s="212">
        <v>17482.063436840399</v>
      </c>
      <c r="AA21" s="212">
        <v>0</v>
      </c>
      <c r="AB21" s="212">
        <v>0</v>
      </c>
      <c r="AC21" s="212">
        <v>0</v>
      </c>
      <c r="AD21" s="538">
        <v>0</v>
      </c>
      <c r="AE21" s="204">
        <f t="shared" si="20"/>
        <v>18445364.463436853</v>
      </c>
      <c r="AF21" s="901">
        <f>AE21-AD21-'Schedule 3A_Income Statement'!CT37</f>
        <v>0</v>
      </c>
      <c r="AG21" s="205"/>
      <c r="AH21" s="212">
        <v>8382420.4363000067</v>
      </c>
      <c r="AI21" s="214">
        <v>0</v>
      </c>
      <c r="AJ21" s="311">
        <f t="shared" si="21"/>
        <v>8382420.4363000067</v>
      </c>
      <c r="AK21" s="214">
        <v>10526527.433699997</v>
      </c>
      <c r="AL21" s="214">
        <v>0</v>
      </c>
      <c r="AM21" s="311">
        <f t="shared" si="22"/>
        <v>10526527.433699997</v>
      </c>
      <c r="AN21" s="311">
        <f t="shared" si="23"/>
        <v>18908947.870000005</v>
      </c>
      <c r="AO21" s="212">
        <v>120570.78939287516</v>
      </c>
      <c r="AP21" s="212">
        <v>0</v>
      </c>
      <c r="AQ21" s="212">
        <v>0</v>
      </c>
      <c r="AR21" s="212">
        <v>0</v>
      </c>
      <c r="AS21" s="538">
        <v>0</v>
      </c>
      <c r="AT21" s="204">
        <f t="shared" si="24"/>
        <v>19029518.659392878</v>
      </c>
      <c r="AU21" s="901">
        <f>AT21-AS21-'Schedule 3A_Income Statement'!CU37</f>
        <v>0</v>
      </c>
      <c r="AV21" s="205"/>
      <c r="AW21" s="212">
        <v>8139444.2950000009</v>
      </c>
      <c r="AX21" s="214">
        <v>0</v>
      </c>
      <c r="AY21" s="311">
        <f t="shared" si="25"/>
        <v>8139444.2950000009</v>
      </c>
      <c r="AZ21" s="214">
        <v>10676502.645000007</v>
      </c>
      <c r="BA21" s="214">
        <v>0</v>
      </c>
      <c r="BB21" s="311">
        <f t="shared" si="26"/>
        <v>10676502.645000007</v>
      </c>
      <c r="BC21" s="311">
        <f t="shared" si="27"/>
        <v>18815946.940000009</v>
      </c>
      <c r="BD21" s="212">
        <v>133753.27725726354</v>
      </c>
      <c r="BE21" s="212">
        <v>0</v>
      </c>
      <c r="BF21" s="212">
        <v>0</v>
      </c>
      <c r="BG21" s="212">
        <v>0</v>
      </c>
      <c r="BH21" s="538">
        <v>0</v>
      </c>
      <c r="BI21" s="204">
        <f t="shared" si="28"/>
        <v>18949700.217257272</v>
      </c>
      <c r="BJ21" s="901">
        <f>BI21-BH21-'Schedule 3A_Income Statement'!CV37</f>
        <v>0</v>
      </c>
      <c r="BL21" s="311">
        <f t="shared" si="29"/>
        <v>32253554.363299996</v>
      </c>
      <c r="BM21" s="311">
        <f t="shared" si="0"/>
        <v>0</v>
      </c>
      <c r="BN21" s="311">
        <f t="shared" si="1"/>
        <v>32253554.363299996</v>
      </c>
      <c r="BO21" s="311">
        <f t="shared" si="2"/>
        <v>42385463.53670001</v>
      </c>
      <c r="BP21" s="311">
        <f t="shared" si="3"/>
        <v>0</v>
      </c>
      <c r="BQ21" s="311">
        <f t="shared" si="4"/>
        <v>42385463.53670001</v>
      </c>
      <c r="BR21" s="311">
        <f t="shared" si="5"/>
        <v>74639017.900000006</v>
      </c>
      <c r="BS21" s="311">
        <f t="shared" si="6"/>
        <v>253224.81965509331</v>
      </c>
      <c r="BT21" s="311">
        <f t="shared" si="7"/>
        <v>0</v>
      </c>
      <c r="BU21" s="311">
        <f t="shared" si="8"/>
        <v>0</v>
      </c>
      <c r="BV21" s="311">
        <f t="shared" si="9"/>
        <v>0</v>
      </c>
      <c r="BW21" s="311">
        <f t="shared" si="10"/>
        <v>0</v>
      </c>
      <c r="BX21" s="311">
        <f t="shared" si="11"/>
        <v>74892242.719655097</v>
      </c>
      <c r="BY21" s="311">
        <f t="shared" si="12"/>
        <v>0</v>
      </c>
    </row>
    <row r="22" spans="1:77" s="300" customFormat="1">
      <c r="A22" s="150">
        <v>5</v>
      </c>
      <c r="B22" s="105" t="s">
        <v>224</v>
      </c>
      <c r="C22" s="892" t="str">
        <f>INDEX('Medical Services Definitions'!$C$7:$C$33,MATCH($B22,'Medical Services Definitions'!$B$7:$B$33,0))</f>
        <v>Professional</v>
      </c>
      <c r="D22" s="212">
        <v>15538552.18390003</v>
      </c>
      <c r="E22" s="212">
        <v>643472.15476662281</v>
      </c>
      <c r="F22" s="311">
        <f t="shared" si="13"/>
        <v>16182024.338666653</v>
      </c>
      <c r="G22" s="212">
        <v>4993986.8461000016</v>
      </c>
      <c r="H22" s="212">
        <v>122465.49905877696</v>
      </c>
      <c r="I22" s="311">
        <f t="shared" si="14"/>
        <v>5116452.3451587781</v>
      </c>
      <c r="J22" s="311">
        <f t="shared" si="15"/>
        <v>21298476.683825433</v>
      </c>
      <c r="K22" s="212">
        <v>-27337.395871753244</v>
      </c>
      <c r="L22" s="212">
        <v>3344676.8414285732</v>
      </c>
      <c r="M22" s="212">
        <v>0</v>
      </c>
      <c r="N22" s="212">
        <v>0</v>
      </c>
      <c r="O22" s="538">
        <v>0</v>
      </c>
      <c r="P22" s="204">
        <f t="shared" si="16"/>
        <v>24615816.129382253</v>
      </c>
      <c r="Q22" s="901">
        <f>P22-O22-'Schedule 3A_Income Statement'!CS38</f>
        <v>3.3527612686157227E-8</v>
      </c>
      <c r="R22" s="205"/>
      <c r="S22" s="212">
        <v>16734207.846393026</v>
      </c>
      <c r="T22" s="212">
        <v>612426.42338172963</v>
      </c>
      <c r="U22" s="311">
        <f t="shared" si="17"/>
        <v>17346634.269774757</v>
      </c>
      <c r="V22" s="212">
        <v>3122226.4136069668</v>
      </c>
      <c r="W22" s="212">
        <v>122319.72240079183</v>
      </c>
      <c r="X22" s="311">
        <f t="shared" si="18"/>
        <v>3244546.1360077588</v>
      </c>
      <c r="Y22" s="311">
        <f t="shared" si="19"/>
        <v>20591180.405782517</v>
      </c>
      <c r="Z22" s="212">
        <v>2595.3410007338862</v>
      </c>
      <c r="AA22" s="212">
        <v>3208470.5665715984</v>
      </c>
      <c r="AB22" s="212">
        <v>0</v>
      </c>
      <c r="AC22" s="212">
        <v>0</v>
      </c>
      <c r="AD22" s="538">
        <v>0</v>
      </c>
      <c r="AE22" s="204">
        <f t="shared" si="20"/>
        <v>23802246.313354846</v>
      </c>
      <c r="AF22" s="901">
        <f>AE22-AD22-'Schedule 3A_Income Statement'!CT38</f>
        <v>0</v>
      </c>
      <c r="AG22" s="205"/>
      <c r="AH22" s="212">
        <v>17128359.700200021</v>
      </c>
      <c r="AI22" s="212">
        <v>600968.61078565137</v>
      </c>
      <c r="AJ22" s="311">
        <f t="shared" si="21"/>
        <v>17729328.310985673</v>
      </c>
      <c r="AK22" s="212">
        <v>2728844.0097999969</v>
      </c>
      <c r="AL22" s="212">
        <v>123425.07057985898</v>
      </c>
      <c r="AM22" s="311">
        <f t="shared" si="22"/>
        <v>2852269.0803798558</v>
      </c>
      <c r="AN22" s="311">
        <f t="shared" si="23"/>
        <v>20581597.391365528</v>
      </c>
      <c r="AO22" s="212">
        <v>89153.693559756313</v>
      </c>
      <c r="AP22" s="212">
        <v>3163263.6912934929</v>
      </c>
      <c r="AQ22" s="212">
        <v>0</v>
      </c>
      <c r="AR22" s="212">
        <v>0</v>
      </c>
      <c r="AS22" s="538">
        <v>0</v>
      </c>
      <c r="AT22" s="204">
        <f t="shared" si="24"/>
        <v>23834014.776218776</v>
      </c>
      <c r="AU22" s="901">
        <f>AT22-AS22-'Schedule 3A_Income Statement'!CU38</f>
        <v>0</v>
      </c>
      <c r="AV22" s="205"/>
      <c r="AW22" s="212">
        <v>16734360.301800011</v>
      </c>
      <c r="AX22" s="212">
        <v>586916.73168803647</v>
      </c>
      <c r="AY22" s="311">
        <f t="shared" si="25"/>
        <v>17321277.033488046</v>
      </c>
      <c r="AZ22" s="212">
        <v>2502487.4682</v>
      </c>
      <c r="BA22" s="212">
        <v>124326.78733853046</v>
      </c>
      <c r="BB22" s="311">
        <f t="shared" si="26"/>
        <v>2626814.2555385306</v>
      </c>
      <c r="BC22" s="311">
        <f t="shared" si="27"/>
        <v>19948091.289026577</v>
      </c>
      <c r="BD22" s="212">
        <v>146907.41803421327</v>
      </c>
      <c r="BE22" s="212">
        <v>3105839.9007063308</v>
      </c>
      <c r="BF22" s="212">
        <v>0</v>
      </c>
      <c r="BG22" s="212">
        <v>0</v>
      </c>
      <c r="BH22" s="538">
        <v>0</v>
      </c>
      <c r="BI22" s="204">
        <f t="shared" si="28"/>
        <v>23200838.607767124</v>
      </c>
      <c r="BJ22" s="901">
        <f>BI22-BH22-'Schedule 3A_Income Statement'!CV38</f>
        <v>0</v>
      </c>
      <c r="BL22" s="311">
        <f t="shared" si="29"/>
        <v>66135480.032293089</v>
      </c>
      <c r="BM22" s="311">
        <f t="shared" si="0"/>
        <v>2443783.9206220405</v>
      </c>
      <c r="BN22" s="311">
        <f t="shared" si="1"/>
        <v>68579263.952915132</v>
      </c>
      <c r="BO22" s="311">
        <f t="shared" si="2"/>
        <v>13347544.737706965</v>
      </c>
      <c r="BP22" s="311">
        <f t="shared" si="3"/>
        <v>492537.0793779582</v>
      </c>
      <c r="BQ22" s="311">
        <f t="shared" si="4"/>
        <v>13840081.817084923</v>
      </c>
      <c r="BR22" s="311">
        <f t="shared" si="5"/>
        <v>82419345.770000055</v>
      </c>
      <c r="BS22" s="311">
        <f t="shared" si="6"/>
        <v>211319.05672295025</v>
      </c>
      <c r="BT22" s="311">
        <f t="shared" si="7"/>
        <v>12822250.999999994</v>
      </c>
      <c r="BU22" s="311">
        <f t="shared" si="8"/>
        <v>0</v>
      </c>
      <c r="BV22" s="311">
        <f t="shared" si="9"/>
        <v>0</v>
      </c>
      <c r="BW22" s="311">
        <f t="shared" si="10"/>
        <v>0</v>
      </c>
      <c r="BX22" s="311">
        <f t="shared" si="11"/>
        <v>95452915.826722994</v>
      </c>
      <c r="BY22" s="311">
        <f t="shared" si="12"/>
        <v>3.3527612686157227E-8</v>
      </c>
    </row>
    <row r="23" spans="1:77" s="300" customFormat="1">
      <c r="A23" s="150">
        <v>6</v>
      </c>
      <c r="B23" s="105" t="s">
        <v>225</v>
      </c>
      <c r="C23" s="892" t="str">
        <f>INDEX('Medical Services Definitions'!$C$7:$C$33,MATCH($B23,'Medical Services Definitions'!$B$7:$B$33,0))</f>
        <v>Professional</v>
      </c>
      <c r="D23" s="212">
        <v>426194.75037038611</v>
      </c>
      <c r="E23" s="212">
        <v>0</v>
      </c>
      <c r="F23" s="311">
        <f t="shared" si="13"/>
        <v>426194.75037038611</v>
      </c>
      <c r="G23" s="212">
        <v>236577.52103189708</v>
      </c>
      <c r="H23" s="212">
        <v>0</v>
      </c>
      <c r="I23" s="311">
        <f t="shared" si="14"/>
        <v>236577.52103189708</v>
      </c>
      <c r="J23" s="311">
        <f t="shared" si="15"/>
        <v>662772.27140228322</v>
      </c>
      <c r="K23" s="212">
        <v>-569.43952868015515</v>
      </c>
      <c r="L23" s="212">
        <v>0</v>
      </c>
      <c r="M23" s="212">
        <v>0</v>
      </c>
      <c r="N23" s="212">
        <v>0</v>
      </c>
      <c r="O23" s="538">
        <v>0</v>
      </c>
      <c r="P23" s="204">
        <f t="shared" si="16"/>
        <v>662202.83187360305</v>
      </c>
      <c r="Q23" s="901">
        <f>P23-O23-'Schedule 3A_Income Statement'!CS39</f>
        <v>0</v>
      </c>
      <c r="R23" s="205"/>
      <c r="S23" s="212">
        <v>484812.79234365898</v>
      </c>
      <c r="T23" s="212">
        <v>0</v>
      </c>
      <c r="U23" s="311">
        <f t="shared" si="17"/>
        <v>484812.79234365898</v>
      </c>
      <c r="V23" s="212">
        <v>177540.5914319845</v>
      </c>
      <c r="W23" s="212">
        <v>0</v>
      </c>
      <c r="X23" s="311">
        <f t="shared" si="18"/>
        <v>177540.5914319845</v>
      </c>
      <c r="Y23" s="311">
        <f t="shared" si="19"/>
        <v>662353.38377564354</v>
      </c>
      <c r="Z23" s="212">
        <v>-7.1437728035981252</v>
      </c>
      <c r="AA23" s="212">
        <v>0</v>
      </c>
      <c r="AB23" s="212">
        <v>0</v>
      </c>
      <c r="AC23" s="212">
        <v>0</v>
      </c>
      <c r="AD23" s="538">
        <v>0</v>
      </c>
      <c r="AE23" s="204">
        <f t="shared" si="20"/>
        <v>662346.24000283994</v>
      </c>
      <c r="AF23" s="901">
        <f>AE23-AD23-'Schedule 3A_Income Statement'!CT39</f>
        <v>0</v>
      </c>
      <c r="AG23" s="205"/>
      <c r="AH23" s="212">
        <v>484858.45954532002</v>
      </c>
      <c r="AI23" s="212">
        <v>0</v>
      </c>
      <c r="AJ23" s="311">
        <f t="shared" si="21"/>
        <v>484858.45954532002</v>
      </c>
      <c r="AK23" s="212">
        <v>166539.03676366591</v>
      </c>
      <c r="AL23" s="212">
        <v>0</v>
      </c>
      <c r="AM23" s="311">
        <f t="shared" si="22"/>
        <v>166539.03676366591</v>
      </c>
      <c r="AN23" s="311">
        <f t="shared" si="23"/>
        <v>651397.49630898586</v>
      </c>
      <c r="AO23" s="212">
        <v>1877.2013865394426</v>
      </c>
      <c r="AP23" s="212">
        <v>0</v>
      </c>
      <c r="AQ23" s="212">
        <v>0</v>
      </c>
      <c r="AR23" s="212">
        <v>0</v>
      </c>
      <c r="AS23" s="538">
        <v>0</v>
      </c>
      <c r="AT23" s="204">
        <f t="shared" si="24"/>
        <v>653274.69769552536</v>
      </c>
      <c r="AU23" s="901">
        <f>AT23-AS23-'Schedule 3A_Income Statement'!CU39</f>
        <v>0</v>
      </c>
      <c r="AV23" s="205"/>
      <c r="AW23" s="212">
        <v>462499.73489333107</v>
      </c>
      <c r="AX23" s="212">
        <v>0</v>
      </c>
      <c r="AY23" s="311">
        <f t="shared" si="25"/>
        <v>462499.73489333107</v>
      </c>
      <c r="AZ23" s="212">
        <v>150913.24361975625</v>
      </c>
      <c r="BA23" s="212">
        <v>0</v>
      </c>
      <c r="BB23" s="311">
        <f t="shared" si="26"/>
        <v>150913.24361975625</v>
      </c>
      <c r="BC23" s="311">
        <f t="shared" si="27"/>
        <v>613412.97851308738</v>
      </c>
      <c r="BD23" s="212">
        <v>2158.3026974635359</v>
      </c>
      <c r="BE23" s="212">
        <v>0</v>
      </c>
      <c r="BF23" s="212">
        <v>0</v>
      </c>
      <c r="BG23" s="212">
        <v>0</v>
      </c>
      <c r="BH23" s="538">
        <v>0</v>
      </c>
      <c r="BI23" s="204">
        <f t="shared" si="28"/>
        <v>615571.28121055092</v>
      </c>
      <c r="BJ23" s="901">
        <f>BI23-BH23-'Schedule 3A_Income Statement'!CV39</f>
        <v>0</v>
      </c>
      <c r="BL23" s="311">
        <f t="shared" si="29"/>
        <v>1858365.7371526964</v>
      </c>
      <c r="BM23" s="311">
        <f t="shared" si="0"/>
        <v>0</v>
      </c>
      <c r="BN23" s="311">
        <f t="shared" si="1"/>
        <v>1858365.7371526964</v>
      </c>
      <c r="BO23" s="311">
        <f t="shared" si="2"/>
        <v>731570.39284730377</v>
      </c>
      <c r="BP23" s="311">
        <f t="shared" si="3"/>
        <v>0</v>
      </c>
      <c r="BQ23" s="311">
        <f t="shared" si="4"/>
        <v>731570.39284730377</v>
      </c>
      <c r="BR23" s="311">
        <f t="shared" si="5"/>
        <v>2589936.13</v>
      </c>
      <c r="BS23" s="311">
        <f t="shared" si="6"/>
        <v>3458.9207825192252</v>
      </c>
      <c r="BT23" s="311">
        <f t="shared" si="7"/>
        <v>0</v>
      </c>
      <c r="BU23" s="311">
        <f t="shared" si="8"/>
        <v>0</v>
      </c>
      <c r="BV23" s="311">
        <f t="shared" si="9"/>
        <v>0</v>
      </c>
      <c r="BW23" s="311">
        <f t="shared" si="10"/>
        <v>0</v>
      </c>
      <c r="BX23" s="311">
        <f t="shared" si="11"/>
        <v>2593395.0507825194</v>
      </c>
      <c r="BY23" s="311">
        <f t="shared" si="12"/>
        <v>0</v>
      </c>
    </row>
    <row r="24" spans="1:77" s="300" customFormat="1">
      <c r="A24" s="903">
        <v>7</v>
      </c>
      <c r="B24" s="107" t="s">
        <v>226</v>
      </c>
      <c r="C24" s="902" t="str">
        <f>INDEX('Medical Services Definitions'!$C$7:$C$33,MATCH($B24,'Medical Services Definitions'!$B$7:$B$33,0))</f>
        <v>Dental</v>
      </c>
      <c r="D24" s="212">
        <v>0</v>
      </c>
      <c r="E24" s="212">
        <v>0</v>
      </c>
      <c r="F24" s="311">
        <f t="shared" si="13"/>
        <v>0</v>
      </c>
      <c r="G24" s="212">
        <v>3461286.3199999994</v>
      </c>
      <c r="H24" s="212">
        <v>0</v>
      </c>
      <c r="I24" s="311">
        <f t="shared" si="14"/>
        <v>3461286.3199999994</v>
      </c>
      <c r="J24" s="311">
        <f t="shared" si="15"/>
        <v>3461286.3199999994</v>
      </c>
      <c r="K24" s="212">
        <v>0</v>
      </c>
      <c r="L24" s="212">
        <v>0</v>
      </c>
      <c r="M24" s="212">
        <v>0</v>
      </c>
      <c r="N24" s="212">
        <v>0</v>
      </c>
      <c r="O24" s="538">
        <v>0</v>
      </c>
      <c r="P24" s="204">
        <f t="shared" si="16"/>
        <v>3461286.3199999994</v>
      </c>
      <c r="Q24" s="901">
        <f>P24-O24-'Schedule 3A_Income Statement'!CS40</f>
        <v>0</v>
      </c>
      <c r="R24" s="205"/>
      <c r="S24" s="212">
        <v>0.13159999999996386</v>
      </c>
      <c r="T24" s="212">
        <v>0</v>
      </c>
      <c r="U24" s="311">
        <f t="shared" si="17"/>
        <v>0.13159999999996386</v>
      </c>
      <c r="V24" s="212">
        <v>3874776.3183999998</v>
      </c>
      <c r="W24" s="212">
        <v>0</v>
      </c>
      <c r="X24" s="311">
        <f t="shared" si="18"/>
        <v>3874776.3183999998</v>
      </c>
      <c r="Y24" s="311">
        <f t="shared" si="19"/>
        <v>3874776.4499999997</v>
      </c>
      <c r="Z24" s="212">
        <v>-0.57061930206591593</v>
      </c>
      <c r="AA24" s="212">
        <v>0</v>
      </c>
      <c r="AB24" s="212">
        <v>0</v>
      </c>
      <c r="AC24" s="212">
        <v>0</v>
      </c>
      <c r="AD24" s="538">
        <v>0</v>
      </c>
      <c r="AE24" s="204">
        <f t="shared" si="20"/>
        <v>3874775.8793806979</v>
      </c>
      <c r="AF24" s="901">
        <f>AE24-AD24-'Schedule 3A_Income Statement'!CT40</f>
        <v>0</v>
      </c>
      <c r="AG24" s="205"/>
      <c r="AH24" s="212">
        <v>0</v>
      </c>
      <c r="AI24" s="212">
        <v>0</v>
      </c>
      <c r="AJ24" s="311">
        <f t="shared" si="21"/>
        <v>0</v>
      </c>
      <c r="AK24" s="212">
        <v>3115488.0099999993</v>
      </c>
      <c r="AL24" s="212">
        <v>0</v>
      </c>
      <c r="AM24" s="311">
        <f t="shared" si="22"/>
        <v>3115488.0099999993</v>
      </c>
      <c r="AN24" s="311">
        <f t="shared" si="23"/>
        <v>3115488.0099999993</v>
      </c>
      <c r="AO24" s="212">
        <v>0</v>
      </c>
      <c r="AP24" s="212">
        <v>0</v>
      </c>
      <c r="AQ24" s="212">
        <v>0</v>
      </c>
      <c r="AR24" s="212">
        <v>0</v>
      </c>
      <c r="AS24" s="538">
        <v>0</v>
      </c>
      <c r="AT24" s="204">
        <f t="shared" si="24"/>
        <v>3115488.0099999993</v>
      </c>
      <c r="AU24" s="901">
        <f>AT24-AS24-'Schedule 3A_Income Statement'!CU40</f>
        <v>0</v>
      </c>
      <c r="AV24" s="205"/>
      <c r="AW24" s="212">
        <v>0</v>
      </c>
      <c r="AX24" s="212">
        <v>0</v>
      </c>
      <c r="AY24" s="311">
        <f t="shared" si="25"/>
        <v>0</v>
      </c>
      <c r="AZ24" s="212">
        <v>2869246.1700000009</v>
      </c>
      <c r="BA24" s="212">
        <v>0</v>
      </c>
      <c r="BB24" s="311">
        <f t="shared" si="26"/>
        <v>2869246.1700000009</v>
      </c>
      <c r="BC24" s="311">
        <f t="shared" si="27"/>
        <v>2869246.1700000009</v>
      </c>
      <c r="BD24" s="212">
        <v>0</v>
      </c>
      <c r="BE24" s="212">
        <v>0</v>
      </c>
      <c r="BF24" s="212">
        <v>0</v>
      </c>
      <c r="BG24" s="212">
        <v>0</v>
      </c>
      <c r="BH24" s="538">
        <v>0</v>
      </c>
      <c r="BI24" s="204">
        <f t="shared" si="28"/>
        <v>2869246.1700000009</v>
      </c>
      <c r="BJ24" s="901">
        <f>BI24-BH24-'Schedule 3A_Income Statement'!CV40</f>
        <v>0</v>
      </c>
      <c r="BL24" s="311">
        <f t="shared" si="29"/>
        <v>0.13159999999996386</v>
      </c>
      <c r="BM24" s="311">
        <f t="shared" si="0"/>
        <v>0</v>
      </c>
      <c r="BN24" s="311">
        <f t="shared" si="1"/>
        <v>0.13159999999996386</v>
      </c>
      <c r="BO24" s="311">
        <f t="shared" si="2"/>
        <v>13320796.818399999</v>
      </c>
      <c r="BP24" s="311">
        <f t="shared" si="3"/>
        <v>0</v>
      </c>
      <c r="BQ24" s="311">
        <f t="shared" si="4"/>
        <v>13320796.818399999</v>
      </c>
      <c r="BR24" s="311">
        <f t="shared" si="5"/>
        <v>13320796.949999999</v>
      </c>
      <c r="BS24" s="311">
        <f t="shared" si="6"/>
        <v>-0.57061930206591593</v>
      </c>
      <c r="BT24" s="311">
        <f t="shared" si="7"/>
        <v>0</v>
      </c>
      <c r="BU24" s="311">
        <f t="shared" si="8"/>
        <v>0</v>
      </c>
      <c r="BV24" s="311">
        <f t="shared" si="9"/>
        <v>0</v>
      </c>
      <c r="BW24" s="311">
        <f t="shared" si="10"/>
        <v>0</v>
      </c>
      <c r="BX24" s="311">
        <f t="shared" si="11"/>
        <v>13320796.379380699</v>
      </c>
      <c r="BY24" s="311">
        <f t="shared" si="12"/>
        <v>0</v>
      </c>
    </row>
    <row r="25" spans="1:77" s="300" customFormat="1">
      <c r="A25" s="904">
        <v>8</v>
      </c>
      <c r="B25" s="105" t="s">
        <v>227</v>
      </c>
      <c r="C25" s="892" t="str">
        <f>INDEX('Medical Services Definitions'!$C$7:$C$33,MATCH($B25,'Medical Services Definitions'!$B$7:$B$33,0))</f>
        <v>Professional</v>
      </c>
      <c r="D25" s="212">
        <v>714561.92150000017</v>
      </c>
      <c r="E25" s="212">
        <v>0</v>
      </c>
      <c r="F25" s="311">
        <f t="shared" si="13"/>
        <v>714561.92150000017</v>
      </c>
      <c r="G25" s="212">
        <v>311698.15849999996</v>
      </c>
      <c r="H25" s="212">
        <v>0</v>
      </c>
      <c r="I25" s="311">
        <f t="shared" si="14"/>
        <v>311698.15849999996</v>
      </c>
      <c r="J25" s="311">
        <f t="shared" si="15"/>
        <v>1026260.0800000001</v>
      </c>
      <c r="K25" s="212">
        <v>-1220.2298353585256</v>
      </c>
      <c r="L25" s="212">
        <v>0</v>
      </c>
      <c r="M25" s="212">
        <v>0</v>
      </c>
      <c r="N25" s="212">
        <v>0</v>
      </c>
      <c r="O25" s="538">
        <v>0</v>
      </c>
      <c r="P25" s="204">
        <f t="shared" si="16"/>
        <v>1025039.8501646415</v>
      </c>
      <c r="Q25" s="901">
        <f>P25-O25-'Schedule 3A_Income Statement'!CS41</f>
        <v>0</v>
      </c>
      <c r="R25" s="205"/>
      <c r="S25" s="212">
        <v>759013.71900000027</v>
      </c>
      <c r="T25" s="212">
        <v>0</v>
      </c>
      <c r="U25" s="311">
        <f t="shared" si="17"/>
        <v>759013.71900000027</v>
      </c>
      <c r="V25" s="212">
        <v>239095.11099999989</v>
      </c>
      <c r="W25" s="212">
        <v>0</v>
      </c>
      <c r="X25" s="311">
        <f t="shared" si="18"/>
        <v>239095.11099999989</v>
      </c>
      <c r="Y25" s="311">
        <f t="shared" si="19"/>
        <v>998108.83000000019</v>
      </c>
      <c r="Z25" s="212">
        <v>133.02054844601506</v>
      </c>
      <c r="AA25" s="212">
        <v>0</v>
      </c>
      <c r="AB25" s="212">
        <v>0</v>
      </c>
      <c r="AC25" s="212">
        <v>0</v>
      </c>
      <c r="AD25" s="538">
        <v>0</v>
      </c>
      <c r="AE25" s="204">
        <f t="shared" si="20"/>
        <v>998241.85054844618</v>
      </c>
      <c r="AF25" s="901">
        <f>AE25-AD25-'Schedule 3A_Income Statement'!CT41</f>
        <v>0</v>
      </c>
      <c r="AG25" s="205"/>
      <c r="AH25" s="212">
        <v>666511.84299999976</v>
      </c>
      <c r="AI25" s="212">
        <v>0</v>
      </c>
      <c r="AJ25" s="311">
        <f t="shared" si="21"/>
        <v>666511.84299999976</v>
      </c>
      <c r="AK25" s="212">
        <v>209086.27699999994</v>
      </c>
      <c r="AL25" s="212">
        <v>0</v>
      </c>
      <c r="AM25" s="311">
        <f t="shared" si="22"/>
        <v>209086.27699999994</v>
      </c>
      <c r="AN25" s="311">
        <f t="shared" si="23"/>
        <v>875598.11999999965</v>
      </c>
      <c r="AO25" s="212">
        <v>4670.2536850435054</v>
      </c>
      <c r="AP25" s="212">
        <v>0</v>
      </c>
      <c r="AQ25" s="212">
        <v>0</v>
      </c>
      <c r="AR25" s="212">
        <v>0</v>
      </c>
      <c r="AS25" s="538">
        <v>0</v>
      </c>
      <c r="AT25" s="204">
        <f t="shared" si="24"/>
        <v>880268.37368504319</v>
      </c>
      <c r="AU25" s="901">
        <f>AT25-AS25-'Schedule 3A_Income Statement'!CU41</f>
        <v>0</v>
      </c>
      <c r="AV25" s="205"/>
      <c r="AW25" s="212">
        <v>628851.05389999982</v>
      </c>
      <c r="AX25" s="212">
        <v>0</v>
      </c>
      <c r="AY25" s="311">
        <f t="shared" si="25"/>
        <v>628851.05389999982</v>
      </c>
      <c r="AZ25" s="212">
        <v>199494.07610000006</v>
      </c>
      <c r="BA25" s="212">
        <v>0</v>
      </c>
      <c r="BB25" s="311">
        <f t="shared" si="26"/>
        <v>199494.07610000006</v>
      </c>
      <c r="BC25" s="311">
        <f t="shared" si="27"/>
        <v>828345.12999999989</v>
      </c>
      <c r="BD25" s="212">
        <v>6056.1095032721105</v>
      </c>
      <c r="BE25" s="212">
        <v>0</v>
      </c>
      <c r="BF25" s="212">
        <v>0</v>
      </c>
      <c r="BG25" s="212">
        <v>0</v>
      </c>
      <c r="BH25" s="538">
        <v>0</v>
      </c>
      <c r="BI25" s="204">
        <f t="shared" si="28"/>
        <v>834401.23950327199</v>
      </c>
      <c r="BJ25" s="901">
        <f>BI25-BH25-'Schedule 3A_Income Statement'!CV41</f>
        <v>0</v>
      </c>
      <c r="BL25" s="311">
        <f t="shared" si="29"/>
        <v>2768938.5373999998</v>
      </c>
      <c r="BM25" s="311">
        <f t="shared" si="0"/>
        <v>0</v>
      </c>
      <c r="BN25" s="311">
        <f t="shared" si="1"/>
        <v>2768938.5373999998</v>
      </c>
      <c r="BO25" s="311">
        <f t="shared" si="2"/>
        <v>959373.62259999977</v>
      </c>
      <c r="BP25" s="311">
        <f t="shared" si="3"/>
        <v>0</v>
      </c>
      <c r="BQ25" s="311">
        <f t="shared" si="4"/>
        <v>959373.62259999977</v>
      </c>
      <c r="BR25" s="311">
        <f t="shared" si="5"/>
        <v>3728312.1599999997</v>
      </c>
      <c r="BS25" s="311">
        <f t="shared" si="6"/>
        <v>9639.1539014031041</v>
      </c>
      <c r="BT25" s="311">
        <f t="shared" si="7"/>
        <v>0</v>
      </c>
      <c r="BU25" s="311">
        <f t="shared" si="8"/>
        <v>0</v>
      </c>
      <c r="BV25" s="311">
        <f t="shared" si="9"/>
        <v>0</v>
      </c>
      <c r="BW25" s="311">
        <f t="shared" si="10"/>
        <v>0</v>
      </c>
      <c r="BX25" s="311">
        <f t="shared" si="11"/>
        <v>3737951.313901403</v>
      </c>
      <c r="BY25" s="311">
        <f t="shared" si="12"/>
        <v>0</v>
      </c>
    </row>
    <row r="26" spans="1:77" s="300" customFormat="1">
      <c r="A26" s="903">
        <v>9</v>
      </c>
      <c r="B26" s="511" t="s">
        <v>228</v>
      </c>
      <c r="C26" s="902" t="str">
        <f>INDEX('Medical Services Definitions'!$C$7:$C$33,MATCH($B26,'Medical Services Definitions'!$B$7:$B$33,0))</f>
        <v>Pharmacy</v>
      </c>
      <c r="D26" s="212">
        <v>51679868.622752935</v>
      </c>
      <c r="E26" s="212">
        <v>0</v>
      </c>
      <c r="F26" s="311">
        <f t="shared" si="13"/>
        <v>51679868.622752935</v>
      </c>
      <c r="G26" s="212">
        <v>0</v>
      </c>
      <c r="H26" s="212">
        <v>0</v>
      </c>
      <c r="I26" s="311">
        <f t="shared" si="14"/>
        <v>0</v>
      </c>
      <c r="J26" s="311">
        <f t="shared" si="15"/>
        <v>51679868.622752935</v>
      </c>
      <c r="K26" s="212">
        <v>0</v>
      </c>
      <c r="L26" s="212">
        <v>0</v>
      </c>
      <c r="M26" s="212">
        <v>0</v>
      </c>
      <c r="N26" s="212">
        <v>0</v>
      </c>
      <c r="O26" s="538">
        <v>0</v>
      </c>
      <c r="P26" s="204">
        <f t="shared" si="16"/>
        <v>51679868.622752935</v>
      </c>
      <c r="Q26" s="901">
        <f>P26-O26-'Schedule 3A_Income Statement'!CS42</f>
        <v>0</v>
      </c>
      <c r="R26" s="205"/>
      <c r="S26" s="212">
        <v>58427788.724697985</v>
      </c>
      <c r="T26" s="212">
        <v>0</v>
      </c>
      <c r="U26" s="311">
        <f t="shared" si="17"/>
        <v>58427788.724697985</v>
      </c>
      <c r="V26" s="212">
        <v>0</v>
      </c>
      <c r="W26" s="212">
        <v>0</v>
      </c>
      <c r="X26" s="311">
        <f t="shared" si="18"/>
        <v>0</v>
      </c>
      <c r="Y26" s="311">
        <f t="shared" si="19"/>
        <v>58427788.724697985</v>
      </c>
      <c r="Z26" s="212">
        <v>0</v>
      </c>
      <c r="AA26" s="212">
        <v>0</v>
      </c>
      <c r="AB26" s="212">
        <v>0</v>
      </c>
      <c r="AC26" s="212">
        <v>0</v>
      </c>
      <c r="AD26" s="538">
        <v>0</v>
      </c>
      <c r="AE26" s="204">
        <f t="shared" si="20"/>
        <v>58427788.724697985</v>
      </c>
      <c r="AF26" s="901">
        <f>AE26-AD26-'Schedule 3A_Income Statement'!CT42</f>
        <v>0</v>
      </c>
      <c r="AG26" s="205"/>
      <c r="AH26" s="212">
        <v>61138583.491300531</v>
      </c>
      <c r="AI26" s="212">
        <v>0</v>
      </c>
      <c r="AJ26" s="311">
        <f t="shared" si="21"/>
        <v>61138583.491300531</v>
      </c>
      <c r="AK26" s="212">
        <v>0</v>
      </c>
      <c r="AL26" s="212">
        <v>0</v>
      </c>
      <c r="AM26" s="311">
        <f t="shared" si="22"/>
        <v>0</v>
      </c>
      <c r="AN26" s="311">
        <f t="shared" si="23"/>
        <v>61138583.491300531</v>
      </c>
      <c r="AO26" s="212">
        <v>0</v>
      </c>
      <c r="AP26" s="212">
        <v>0</v>
      </c>
      <c r="AQ26" s="212">
        <v>0</v>
      </c>
      <c r="AR26" s="212">
        <v>0</v>
      </c>
      <c r="AS26" s="538">
        <v>0</v>
      </c>
      <c r="AT26" s="204">
        <f t="shared" si="24"/>
        <v>61138583.491300531</v>
      </c>
      <c r="AU26" s="901">
        <f>AT26-AS26-'Schedule 3A_Income Statement'!CU42</f>
        <v>0</v>
      </c>
      <c r="AV26" s="205"/>
      <c r="AW26" s="212">
        <v>60682090.431248583</v>
      </c>
      <c r="AX26" s="212">
        <v>0</v>
      </c>
      <c r="AY26" s="311">
        <f t="shared" si="25"/>
        <v>60682090.431248583</v>
      </c>
      <c r="AZ26" s="212">
        <v>0</v>
      </c>
      <c r="BA26" s="212">
        <v>0</v>
      </c>
      <c r="BB26" s="311">
        <f t="shared" si="26"/>
        <v>0</v>
      </c>
      <c r="BC26" s="311">
        <f t="shared" si="27"/>
        <v>60682090.431248583</v>
      </c>
      <c r="BD26" s="212">
        <v>0</v>
      </c>
      <c r="BE26" s="212">
        <v>0</v>
      </c>
      <c r="BF26" s="212">
        <v>0</v>
      </c>
      <c r="BG26" s="212">
        <v>0</v>
      </c>
      <c r="BH26" s="538">
        <v>0</v>
      </c>
      <c r="BI26" s="204">
        <f t="shared" si="28"/>
        <v>60682090.431248583</v>
      </c>
      <c r="BJ26" s="901">
        <f>BI26-BH26-'Schedule 3A_Income Statement'!CV42</f>
        <v>0</v>
      </c>
      <c r="BL26" s="311">
        <f t="shared" si="29"/>
        <v>231928331.27000001</v>
      </c>
      <c r="BM26" s="311">
        <f t="shared" si="0"/>
        <v>0</v>
      </c>
      <c r="BN26" s="311">
        <f t="shared" si="1"/>
        <v>231928331.27000001</v>
      </c>
      <c r="BO26" s="311">
        <f t="shared" si="2"/>
        <v>0</v>
      </c>
      <c r="BP26" s="311">
        <f t="shared" si="3"/>
        <v>0</v>
      </c>
      <c r="BQ26" s="311">
        <f t="shared" si="4"/>
        <v>0</v>
      </c>
      <c r="BR26" s="311">
        <f t="shared" si="5"/>
        <v>231928331.27000001</v>
      </c>
      <c r="BS26" s="311">
        <f t="shared" si="6"/>
        <v>0</v>
      </c>
      <c r="BT26" s="311">
        <f t="shared" si="7"/>
        <v>0</v>
      </c>
      <c r="BU26" s="311">
        <f t="shared" si="8"/>
        <v>0</v>
      </c>
      <c r="BV26" s="311">
        <f t="shared" si="9"/>
        <v>0</v>
      </c>
      <c r="BW26" s="311">
        <f t="shared" si="10"/>
        <v>0</v>
      </c>
      <c r="BX26" s="311">
        <f t="shared" si="11"/>
        <v>231928331.27000001</v>
      </c>
      <c r="BY26" s="311">
        <f t="shared" si="12"/>
        <v>0</v>
      </c>
    </row>
    <row r="27" spans="1:77" s="300" customFormat="1">
      <c r="A27" s="904" t="s">
        <v>504</v>
      </c>
      <c r="B27" s="511" t="s">
        <v>230</v>
      </c>
      <c r="C27" s="892" t="str">
        <f>INDEX('Medical Services Definitions'!$C$7:$C$33,MATCH($B27,'Medical Services Definitions'!$B$7:$B$33,0))</f>
        <v>Pharmacy</v>
      </c>
      <c r="D27" s="212">
        <v>37452266.477247074</v>
      </c>
      <c r="E27" s="212">
        <v>0</v>
      </c>
      <c r="F27" s="311">
        <f t="shared" si="13"/>
        <v>37452266.477247074</v>
      </c>
      <c r="G27" s="212">
        <v>0</v>
      </c>
      <c r="H27" s="212">
        <v>0</v>
      </c>
      <c r="I27" s="311">
        <f t="shared" si="14"/>
        <v>0</v>
      </c>
      <c r="J27" s="311">
        <f t="shared" si="15"/>
        <v>37452266.477247074</v>
      </c>
      <c r="K27" s="212">
        <v>0</v>
      </c>
      <c r="L27" s="212">
        <v>-28773.700515442368</v>
      </c>
      <c r="M27" s="212">
        <v>0</v>
      </c>
      <c r="N27" s="212">
        <v>0</v>
      </c>
      <c r="O27" s="538">
        <v>0</v>
      </c>
      <c r="P27" s="204">
        <f t="shared" si="16"/>
        <v>37423492.776731633</v>
      </c>
      <c r="Q27" s="901">
        <f>P27-O27-'Schedule 3A_Income Statement'!CS43</f>
        <v>0</v>
      </c>
      <c r="R27" s="205"/>
      <c r="S27" s="212">
        <v>31281248.015302025</v>
      </c>
      <c r="T27" s="212">
        <v>0</v>
      </c>
      <c r="U27" s="311">
        <f t="shared" si="17"/>
        <v>31281248.015302025</v>
      </c>
      <c r="V27" s="212">
        <v>0</v>
      </c>
      <c r="W27" s="212">
        <v>0</v>
      </c>
      <c r="X27" s="311">
        <f t="shared" si="18"/>
        <v>0</v>
      </c>
      <c r="Y27" s="311">
        <f t="shared" si="19"/>
        <v>31281248.015302025</v>
      </c>
      <c r="Z27" s="212">
        <v>0</v>
      </c>
      <c r="AA27" s="212">
        <v>-27385.449958624144</v>
      </c>
      <c r="AB27" s="212">
        <v>0</v>
      </c>
      <c r="AC27" s="212">
        <v>0</v>
      </c>
      <c r="AD27" s="538">
        <v>0</v>
      </c>
      <c r="AE27" s="204">
        <f t="shared" si="20"/>
        <v>31253862.565343402</v>
      </c>
      <c r="AF27" s="901">
        <f>AE27-AD27-'Schedule 3A_Income Statement'!CT43</f>
        <v>0</v>
      </c>
      <c r="AG27" s="205"/>
      <c r="AH27" s="212">
        <v>30503021.328699477</v>
      </c>
      <c r="AI27" s="212">
        <v>0</v>
      </c>
      <c r="AJ27" s="311">
        <f t="shared" si="21"/>
        <v>30503021.328699477</v>
      </c>
      <c r="AK27" s="212">
        <v>0</v>
      </c>
      <c r="AL27" s="212">
        <v>0</v>
      </c>
      <c r="AM27" s="311">
        <f t="shared" si="22"/>
        <v>0</v>
      </c>
      <c r="AN27" s="311">
        <f t="shared" si="23"/>
        <v>30503021.328699477</v>
      </c>
      <c r="AO27" s="212">
        <v>0</v>
      </c>
      <c r="AP27" s="212">
        <v>-26873.098855690743</v>
      </c>
      <c r="AQ27" s="212">
        <v>0</v>
      </c>
      <c r="AR27" s="212">
        <v>0</v>
      </c>
      <c r="AS27" s="538">
        <v>0</v>
      </c>
      <c r="AT27" s="204">
        <f t="shared" si="24"/>
        <v>30476148.229843788</v>
      </c>
      <c r="AU27" s="901">
        <f>AT27-AS27-'Schedule 3A_Income Statement'!CU43</f>
        <v>0</v>
      </c>
      <c r="AV27" s="205"/>
      <c r="AW27" s="212">
        <v>30432714.3987514</v>
      </c>
      <c r="AX27" s="212">
        <v>0</v>
      </c>
      <c r="AY27" s="311">
        <f t="shared" si="25"/>
        <v>30432714.3987514</v>
      </c>
      <c r="AZ27" s="212">
        <v>0</v>
      </c>
      <c r="BA27" s="212">
        <v>0</v>
      </c>
      <c r="BB27" s="311">
        <f t="shared" si="26"/>
        <v>0</v>
      </c>
      <c r="BC27" s="311">
        <f t="shared" si="27"/>
        <v>30432714.3987514</v>
      </c>
      <c r="BD27" s="212">
        <v>0</v>
      </c>
      <c r="BE27" s="212">
        <v>-26244.750670242647</v>
      </c>
      <c r="BF27" s="212">
        <v>0</v>
      </c>
      <c r="BG27" s="212">
        <v>0</v>
      </c>
      <c r="BH27" s="538">
        <v>0</v>
      </c>
      <c r="BI27" s="204">
        <f t="shared" si="28"/>
        <v>30406469.648081157</v>
      </c>
      <c r="BJ27" s="901">
        <f>BI27-BH27-'Schedule 3A_Income Statement'!CV43</f>
        <v>0</v>
      </c>
      <c r="BL27" s="311">
        <f t="shared" si="29"/>
        <v>129669250.21999997</v>
      </c>
      <c r="BM27" s="311">
        <f t="shared" si="0"/>
        <v>0</v>
      </c>
      <c r="BN27" s="311">
        <f t="shared" si="1"/>
        <v>129669250.21999997</v>
      </c>
      <c r="BO27" s="311">
        <f t="shared" si="2"/>
        <v>0</v>
      </c>
      <c r="BP27" s="311">
        <f t="shared" si="3"/>
        <v>0</v>
      </c>
      <c r="BQ27" s="311">
        <f t="shared" si="4"/>
        <v>0</v>
      </c>
      <c r="BR27" s="311">
        <f t="shared" si="5"/>
        <v>129669250.21999997</v>
      </c>
      <c r="BS27" s="311">
        <f t="shared" si="6"/>
        <v>0</v>
      </c>
      <c r="BT27" s="311">
        <f t="shared" si="7"/>
        <v>-109276.9999999999</v>
      </c>
      <c r="BU27" s="311">
        <f t="shared" si="8"/>
        <v>0</v>
      </c>
      <c r="BV27" s="311">
        <f t="shared" si="9"/>
        <v>0</v>
      </c>
      <c r="BW27" s="311">
        <f t="shared" si="10"/>
        <v>0</v>
      </c>
      <c r="BX27" s="311">
        <f t="shared" si="11"/>
        <v>129559973.21999997</v>
      </c>
      <c r="BY27" s="311">
        <f t="shared" si="12"/>
        <v>0</v>
      </c>
    </row>
    <row r="28" spans="1:77" s="300" customFormat="1">
      <c r="A28" s="904" t="s">
        <v>506</v>
      </c>
      <c r="B28" s="509" t="s">
        <v>233</v>
      </c>
      <c r="C28" s="892" t="str">
        <f>INDEX('Medical Services Definitions'!$C$7:$C$33,MATCH($B28,'Medical Services Definitions'!$B$7:$B$33,0))</f>
        <v>Exclude</v>
      </c>
      <c r="D28" s="212">
        <v>21881734.892640337</v>
      </c>
      <c r="E28" s="212">
        <v>0</v>
      </c>
      <c r="F28" s="311">
        <f t="shared" si="13"/>
        <v>21881734.892640337</v>
      </c>
      <c r="G28" s="212">
        <v>0</v>
      </c>
      <c r="H28" s="212">
        <v>0</v>
      </c>
      <c r="I28" s="311">
        <f t="shared" si="14"/>
        <v>0</v>
      </c>
      <c r="J28" s="311">
        <f t="shared" si="15"/>
        <v>21881734.892640337</v>
      </c>
      <c r="K28" s="212">
        <v>0</v>
      </c>
      <c r="L28" s="212">
        <v>-28773.700515442368</v>
      </c>
      <c r="M28" s="212">
        <v>0</v>
      </c>
      <c r="N28" s="212">
        <v>0</v>
      </c>
      <c r="O28" s="538">
        <v>0</v>
      </c>
      <c r="P28" s="204">
        <f t="shared" si="16"/>
        <v>21852961.192124896</v>
      </c>
      <c r="Q28" s="901">
        <f>P28-O28-'Schedule 3A_Income Statement'!CS44</f>
        <v>0</v>
      </c>
      <c r="R28" s="205"/>
      <c r="S28" s="212">
        <v>15609937.231400289</v>
      </c>
      <c r="T28" s="212">
        <v>0</v>
      </c>
      <c r="U28" s="311">
        <f t="shared" si="17"/>
        <v>15609937.231400289</v>
      </c>
      <c r="V28" s="212">
        <v>0</v>
      </c>
      <c r="W28" s="212">
        <v>0</v>
      </c>
      <c r="X28" s="311">
        <f t="shared" si="18"/>
        <v>0</v>
      </c>
      <c r="Y28" s="311">
        <f t="shared" si="19"/>
        <v>15609937.231400289</v>
      </c>
      <c r="Z28" s="212">
        <v>0</v>
      </c>
      <c r="AA28" s="212">
        <v>-27385.449958624144</v>
      </c>
      <c r="AB28" s="212">
        <v>0</v>
      </c>
      <c r="AC28" s="212">
        <v>0</v>
      </c>
      <c r="AD28" s="538">
        <v>0</v>
      </c>
      <c r="AE28" s="204">
        <f t="shared" si="20"/>
        <v>15582551.781441664</v>
      </c>
      <c r="AF28" s="901">
        <f>AE28-AD28-'Schedule 3A_Income Statement'!CT44</f>
        <v>0</v>
      </c>
      <c r="AG28" s="205"/>
      <c r="AH28" s="212">
        <v>14494109.383384041</v>
      </c>
      <c r="AI28" s="212">
        <v>0</v>
      </c>
      <c r="AJ28" s="311">
        <f t="shared" si="21"/>
        <v>14494109.383384041</v>
      </c>
      <c r="AK28" s="212">
        <v>0</v>
      </c>
      <c r="AL28" s="212">
        <v>0</v>
      </c>
      <c r="AM28" s="311">
        <f t="shared" si="22"/>
        <v>0</v>
      </c>
      <c r="AN28" s="311">
        <f t="shared" si="23"/>
        <v>14494109.383384041</v>
      </c>
      <c r="AO28" s="212">
        <v>0</v>
      </c>
      <c r="AP28" s="212">
        <v>-26873.098855690743</v>
      </c>
      <c r="AQ28" s="212">
        <v>0</v>
      </c>
      <c r="AR28" s="212">
        <v>0</v>
      </c>
      <c r="AS28" s="538">
        <v>0</v>
      </c>
      <c r="AT28" s="204">
        <f t="shared" si="24"/>
        <v>14467236.28452835</v>
      </c>
      <c r="AU28" s="901">
        <f>AT28-AS28-'Schedule 3A_Income Statement'!CU44</f>
        <v>0</v>
      </c>
      <c r="AV28" s="205"/>
      <c r="AW28" s="212">
        <v>14515829.373624317</v>
      </c>
      <c r="AX28" s="212">
        <v>0</v>
      </c>
      <c r="AY28" s="311">
        <f t="shared" si="25"/>
        <v>14515829.373624317</v>
      </c>
      <c r="AZ28" s="212">
        <v>0</v>
      </c>
      <c r="BA28" s="212">
        <v>0</v>
      </c>
      <c r="BB28" s="311">
        <f t="shared" si="26"/>
        <v>0</v>
      </c>
      <c r="BC28" s="311">
        <f t="shared" si="27"/>
        <v>14515829.373624317</v>
      </c>
      <c r="BD28" s="212">
        <v>0</v>
      </c>
      <c r="BE28" s="212">
        <v>-26244.750670242647</v>
      </c>
      <c r="BF28" s="212">
        <v>0</v>
      </c>
      <c r="BG28" s="212">
        <v>0</v>
      </c>
      <c r="BH28" s="538">
        <v>0</v>
      </c>
      <c r="BI28" s="204">
        <f t="shared" si="28"/>
        <v>14489584.622954074</v>
      </c>
      <c r="BJ28" s="901">
        <f>BI28-BH28-'Schedule 3A_Income Statement'!CV44</f>
        <v>-3.166496753692627E-8</v>
      </c>
      <c r="BL28" s="311">
        <f t="shared" si="29"/>
        <v>66501610.881048985</v>
      </c>
      <c r="BM28" s="311">
        <f t="shared" si="0"/>
        <v>0</v>
      </c>
      <c r="BN28" s="311">
        <f t="shared" si="1"/>
        <v>66501610.881048985</v>
      </c>
      <c r="BO28" s="311">
        <f t="shared" si="2"/>
        <v>0</v>
      </c>
      <c r="BP28" s="311">
        <f t="shared" si="3"/>
        <v>0</v>
      </c>
      <c r="BQ28" s="311">
        <f t="shared" si="4"/>
        <v>0</v>
      </c>
      <c r="BR28" s="311">
        <f t="shared" si="5"/>
        <v>66501610.881048985</v>
      </c>
      <c r="BS28" s="311">
        <f t="shared" si="6"/>
        <v>0</v>
      </c>
      <c r="BT28" s="311">
        <f t="shared" si="7"/>
        <v>-109276.9999999999</v>
      </c>
      <c r="BU28" s="311">
        <f t="shared" si="8"/>
        <v>0</v>
      </c>
      <c r="BV28" s="311">
        <f t="shared" si="9"/>
        <v>0</v>
      </c>
      <c r="BW28" s="311">
        <f t="shared" si="10"/>
        <v>0</v>
      </c>
      <c r="BX28" s="311">
        <f t="shared" si="11"/>
        <v>66392333.881048992</v>
      </c>
      <c r="BY28" s="311">
        <f t="shared" si="12"/>
        <v>-3.166496753692627E-8</v>
      </c>
    </row>
    <row r="29" spans="1:77" s="300" customFormat="1">
      <c r="A29" s="904" t="s">
        <v>509</v>
      </c>
      <c r="B29" s="509" t="s">
        <v>236</v>
      </c>
      <c r="C29" s="892" t="str">
        <f>INDEX('Medical Services Definitions'!$C$7:$C$33,MATCH($B29,'Medical Services Definitions'!$B$7:$B$33,0))</f>
        <v>Pharmacy</v>
      </c>
      <c r="D29" s="212">
        <v>4955528.329599997</v>
      </c>
      <c r="E29" s="212">
        <v>0</v>
      </c>
      <c r="F29" s="311">
        <f t="shared" si="13"/>
        <v>4955528.329599997</v>
      </c>
      <c r="G29" s="212">
        <v>1023086.4604000003</v>
      </c>
      <c r="H29" s="212">
        <v>0</v>
      </c>
      <c r="I29" s="311">
        <f t="shared" si="14"/>
        <v>1023086.4604000003</v>
      </c>
      <c r="J29" s="311">
        <f t="shared" si="15"/>
        <v>5978614.7899999972</v>
      </c>
      <c r="K29" s="212">
        <v>-2556.5640070908098</v>
      </c>
      <c r="L29" s="212">
        <v>0</v>
      </c>
      <c r="M29" s="212">
        <v>0</v>
      </c>
      <c r="N29" s="212">
        <v>0</v>
      </c>
      <c r="O29" s="538">
        <v>0</v>
      </c>
      <c r="P29" s="204">
        <f t="shared" si="16"/>
        <v>5976058.2259929068</v>
      </c>
      <c r="Q29" s="901">
        <f>P29-O29-'Schedule 3A_Income Statement'!CS45</f>
        <v>0</v>
      </c>
      <c r="R29" s="205"/>
      <c r="S29" s="212">
        <v>6140009.855800001</v>
      </c>
      <c r="T29" s="212">
        <v>0</v>
      </c>
      <c r="U29" s="311">
        <f t="shared" si="17"/>
        <v>6140009.855800001</v>
      </c>
      <c r="V29" s="212">
        <v>897830.01420000009</v>
      </c>
      <c r="W29" s="212">
        <v>0</v>
      </c>
      <c r="X29" s="311">
        <f t="shared" si="18"/>
        <v>897830.01420000009</v>
      </c>
      <c r="Y29" s="311">
        <f t="shared" si="19"/>
        <v>7037839.870000001</v>
      </c>
      <c r="Z29" s="212">
        <v>-9211.5010841868643</v>
      </c>
      <c r="AA29" s="212">
        <v>0</v>
      </c>
      <c r="AB29" s="212">
        <v>0</v>
      </c>
      <c r="AC29" s="212">
        <v>0</v>
      </c>
      <c r="AD29" s="538">
        <v>0</v>
      </c>
      <c r="AE29" s="204">
        <f t="shared" si="20"/>
        <v>7028628.368915814</v>
      </c>
      <c r="AF29" s="901">
        <f>AE29-AD29-'Schedule 3A_Income Statement'!CT45</f>
        <v>0</v>
      </c>
      <c r="AG29" s="205"/>
      <c r="AH29" s="212">
        <v>7779182.2533000009</v>
      </c>
      <c r="AI29" s="212">
        <v>0</v>
      </c>
      <c r="AJ29" s="311">
        <f t="shared" si="21"/>
        <v>7779182.2533000009</v>
      </c>
      <c r="AK29" s="212">
        <v>906274.59670000011</v>
      </c>
      <c r="AL29" s="212">
        <v>0</v>
      </c>
      <c r="AM29" s="311">
        <f t="shared" si="22"/>
        <v>906274.59670000011</v>
      </c>
      <c r="AN29" s="311">
        <f t="shared" si="23"/>
        <v>8685456.8500000015</v>
      </c>
      <c r="AO29" s="212">
        <v>10718.850464444651</v>
      </c>
      <c r="AP29" s="212">
        <v>0</v>
      </c>
      <c r="AQ29" s="212">
        <v>0</v>
      </c>
      <c r="AR29" s="212">
        <v>0</v>
      </c>
      <c r="AS29" s="538">
        <v>0</v>
      </c>
      <c r="AT29" s="204">
        <f t="shared" si="24"/>
        <v>8696175.7004644461</v>
      </c>
      <c r="AU29" s="901">
        <f>AT29-AS29-'Schedule 3A_Income Statement'!CU45</f>
        <v>0</v>
      </c>
      <c r="AV29" s="205"/>
      <c r="AW29" s="212">
        <v>9686047.4796999972</v>
      </c>
      <c r="AX29" s="212">
        <v>0</v>
      </c>
      <c r="AY29" s="311">
        <f t="shared" si="25"/>
        <v>9686047.4796999972</v>
      </c>
      <c r="AZ29" s="212">
        <v>960432.62029999983</v>
      </c>
      <c r="BA29" s="212">
        <v>0</v>
      </c>
      <c r="BB29" s="311">
        <f t="shared" si="26"/>
        <v>960432.62029999983</v>
      </c>
      <c r="BC29" s="311">
        <f t="shared" si="27"/>
        <v>10646480.099999998</v>
      </c>
      <c r="BD29" s="212">
        <v>16680.346719163321</v>
      </c>
      <c r="BE29" s="212">
        <v>0</v>
      </c>
      <c r="BF29" s="212">
        <v>0</v>
      </c>
      <c r="BG29" s="212">
        <v>0</v>
      </c>
      <c r="BH29" s="538">
        <v>0</v>
      </c>
      <c r="BI29" s="204">
        <f t="shared" si="28"/>
        <v>10663160.44671916</v>
      </c>
      <c r="BJ29" s="901">
        <f>BI29-BH29-'Schedule 3A_Income Statement'!CV45</f>
        <v>0</v>
      </c>
      <c r="BL29" s="311">
        <f t="shared" si="29"/>
        <v>28560767.918399997</v>
      </c>
      <c r="BM29" s="311">
        <f t="shared" si="0"/>
        <v>0</v>
      </c>
      <c r="BN29" s="311">
        <f t="shared" si="1"/>
        <v>28560767.918399997</v>
      </c>
      <c r="BO29" s="311">
        <f t="shared" si="2"/>
        <v>3787623.6916000005</v>
      </c>
      <c r="BP29" s="311">
        <f t="shared" si="3"/>
        <v>0</v>
      </c>
      <c r="BQ29" s="311">
        <f t="shared" si="4"/>
        <v>3787623.6916000005</v>
      </c>
      <c r="BR29" s="311">
        <f t="shared" si="5"/>
        <v>32348391.609999996</v>
      </c>
      <c r="BS29" s="311">
        <f t="shared" si="6"/>
        <v>15631.132092330297</v>
      </c>
      <c r="BT29" s="311">
        <f t="shared" si="7"/>
        <v>0</v>
      </c>
      <c r="BU29" s="311">
        <f t="shared" si="8"/>
        <v>0</v>
      </c>
      <c r="BV29" s="311">
        <f t="shared" si="9"/>
        <v>0</v>
      </c>
      <c r="BW29" s="311">
        <f t="shared" si="10"/>
        <v>0</v>
      </c>
      <c r="BX29" s="311">
        <f t="shared" si="11"/>
        <v>32364022.742092326</v>
      </c>
      <c r="BY29" s="311">
        <f t="shared" si="12"/>
        <v>0</v>
      </c>
    </row>
    <row r="30" spans="1:77" s="300" customFormat="1">
      <c r="A30" s="904" t="s">
        <v>511</v>
      </c>
      <c r="B30" s="509" t="s">
        <v>238</v>
      </c>
      <c r="C30" s="892" t="str">
        <f>INDEX('Medical Services Definitions'!$C$7:$C$33,MATCH($B30,'Medical Services Definitions'!$B$7:$B$33,0))</f>
        <v>Exclude</v>
      </c>
      <c r="D30" s="212">
        <v>4482942.1572472677</v>
      </c>
      <c r="E30" s="212">
        <v>0</v>
      </c>
      <c r="F30" s="311">
        <f t="shared" si="13"/>
        <v>4482942.1572472677</v>
      </c>
      <c r="G30" s="212">
        <v>930959.27515048604</v>
      </c>
      <c r="H30" s="212">
        <v>0</v>
      </c>
      <c r="I30" s="311">
        <f t="shared" si="14"/>
        <v>930959.27515048604</v>
      </c>
      <c r="J30" s="311">
        <f t="shared" si="15"/>
        <v>5413901.4323977539</v>
      </c>
      <c r="K30" s="212">
        <v>-2556.5640070908098</v>
      </c>
      <c r="L30" s="212">
        <v>0</v>
      </c>
      <c r="M30" s="212">
        <v>0</v>
      </c>
      <c r="N30" s="212">
        <v>0</v>
      </c>
      <c r="O30" s="538">
        <v>0</v>
      </c>
      <c r="P30" s="204">
        <f t="shared" si="16"/>
        <v>5411344.8683906635</v>
      </c>
      <c r="Q30" s="901">
        <f>P30-O30-'Schedule 3A_Income Statement'!CS46</f>
        <v>0</v>
      </c>
      <c r="R30" s="205"/>
      <c r="S30" s="212">
        <v>5496255.7464046339</v>
      </c>
      <c r="T30" s="212">
        <v>0</v>
      </c>
      <c r="U30" s="311">
        <f t="shared" si="17"/>
        <v>5496255.7464046339</v>
      </c>
      <c r="V30" s="212">
        <v>813273.22173616674</v>
      </c>
      <c r="W30" s="212">
        <v>0</v>
      </c>
      <c r="X30" s="311">
        <f t="shared" si="18"/>
        <v>813273.22173616674</v>
      </c>
      <c r="Y30" s="311">
        <f t="shared" si="19"/>
        <v>6309528.9681408005</v>
      </c>
      <c r="Z30" s="212">
        <v>-9211.5010841868643</v>
      </c>
      <c r="AA30" s="212">
        <v>0</v>
      </c>
      <c r="AB30" s="212">
        <v>0</v>
      </c>
      <c r="AC30" s="212">
        <v>0</v>
      </c>
      <c r="AD30" s="538">
        <v>0</v>
      </c>
      <c r="AE30" s="204">
        <f t="shared" si="20"/>
        <v>6300317.4670566134</v>
      </c>
      <c r="AF30" s="901">
        <f>AE30-AD30-'Schedule 3A_Income Statement'!CT46</f>
        <v>0</v>
      </c>
      <c r="AG30" s="205"/>
      <c r="AH30" s="212">
        <v>6866796.0725210896</v>
      </c>
      <c r="AI30" s="212">
        <v>0</v>
      </c>
      <c r="AJ30" s="311">
        <f t="shared" si="21"/>
        <v>6866796.0725210896</v>
      </c>
      <c r="AK30" s="212">
        <v>802777.9051483795</v>
      </c>
      <c r="AL30" s="212">
        <v>0</v>
      </c>
      <c r="AM30" s="311">
        <f t="shared" si="22"/>
        <v>802777.9051483795</v>
      </c>
      <c r="AN30" s="311">
        <f t="shared" si="23"/>
        <v>7669573.9776694691</v>
      </c>
      <c r="AO30" s="212">
        <v>10718.850464444651</v>
      </c>
      <c r="AP30" s="212">
        <v>0</v>
      </c>
      <c r="AQ30" s="212">
        <v>0</v>
      </c>
      <c r="AR30" s="212">
        <v>0</v>
      </c>
      <c r="AS30" s="538">
        <v>0</v>
      </c>
      <c r="AT30" s="204">
        <f t="shared" si="24"/>
        <v>7680292.8281339137</v>
      </c>
      <c r="AU30" s="901">
        <f>AT30-AS30-'Schedule 3A_Income Statement'!CU46</f>
        <v>0</v>
      </c>
      <c r="AV30" s="205"/>
      <c r="AW30" s="212">
        <v>8553904.3390509412</v>
      </c>
      <c r="AX30" s="212">
        <v>0</v>
      </c>
      <c r="AY30" s="311">
        <f t="shared" si="25"/>
        <v>8553904.3390509412</v>
      </c>
      <c r="AZ30" s="212">
        <v>844956.34659619676</v>
      </c>
      <c r="BA30" s="212">
        <v>0</v>
      </c>
      <c r="BB30" s="311">
        <f t="shared" si="26"/>
        <v>844956.34659619676</v>
      </c>
      <c r="BC30" s="311">
        <f t="shared" si="27"/>
        <v>9398860.6856471375</v>
      </c>
      <c r="BD30" s="212">
        <v>16680.346719163321</v>
      </c>
      <c r="BE30" s="212">
        <v>0</v>
      </c>
      <c r="BF30" s="212">
        <v>0</v>
      </c>
      <c r="BG30" s="212">
        <v>0</v>
      </c>
      <c r="BH30" s="538">
        <v>0</v>
      </c>
      <c r="BI30" s="204">
        <f t="shared" si="28"/>
        <v>9415541.0323663</v>
      </c>
      <c r="BJ30" s="901">
        <f>BI30-BH30-'Schedule 3A_Income Statement'!CV46</f>
        <v>0</v>
      </c>
      <c r="BL30" s="311">
        <f t="shared" si="29"/>
        <v>25399898.315223932</v>
      </c>
      <c r="BM30" s="311">
        <f t="shared" si="0"/>
        <v>0</v>
      </c>
      <c r="BN30" s="311">
        <f t="shared" si="1"/>
        <v>25399898.315223932</v>
      </c>
      <c r="BO30" s="311">
        <f t="shared" si="2"/>
        <v>3391966.7486312292</v>
      </c>
      <c r="BP30" s="311">
        <f t="shared" si="3"/>
        <v>0</v>
      </c>
      <c r="BQ30" s="311">
        <f t="shared" si="4"/>
        <v>3391966.7486312292</v>
      </c>
      <c r="BR30" s="311">
        <f t="shared" si="5"/>
        <v>28791865.06385516</v>
      </c>
      <c r="BS30" s="311">
        <f t="shared" si="6"/>
        <v>15631.132092330297</v>
      </c>
      <c r="BT30" s="311">
        <f t="shared" si="7"/>
        <v>0</v>
      </c>
      <c r="BU30" s="311">
        <f t="shared" si="8"/>
        <v>0</v>
      </c>
      <c r="BV30" s="311">
        <f t="shared" si="9"/>
        <v>0</v>
      </c>
      <c r="BW30" s="311">
        <f t="shared" si="10"/>
        <v>0</v>
      </c>
      <c r="BX30" s="311">
        <f t="shared" si="11"/>
        <v>28807496.195947491</v>
      </c>
      <c r="BY30" s="311">
        <f t="shared" si="12"/>
        <v>0</v>
      </c>
    </row>
    <row r="31" spans="1:77" s="300" customFormat="1">
      <c r="A31" s="903">
        <v>12</v>
      </c>
      <c r="B31" s="105" t="s">
        <v>239</v>
      </c>
      <c r="C31" s="892" t="str">
        <f>INDEX('Medical Services Definitions'!$C$7:$C$33,MATCH($B31,'Medical Services Definitions'!$B$7:$B$33,0))</f>
        <v>Outpatient</v>
      </c>
      <c r="D31" s="212">
        <v>4096157.0669000023</v>
      </c>
      <c r="E31" s="212">
        <v>0</v>
      </c>
      <c r="F31" s="311">
        <f t="shared" si="13"/>
        <v>4096157.0669000023</v>
      </c>
      <c r="G31" s="212">
        <v>531026.81309999956</v>
      </c>
      <c r="H31" s="212">
        <v>0</v>
      </c>
      <c r="I31" s="311">
        <f t="shared" si="14"/>
        <v>531026.81309999956</v>
      </c>
      <c r="J31" s="311">
        <f t="shared" si="15"/>
        <v>4627183.8800000018</v>
      </c>
      <c r="K31" s="212">
        <v>-5555.8313253737069</v>
      </c>
      <c r="L31" s="212">
        <v>0</v>
      </c>
      <c r="M31" s="212">
        <v>0</v>
      </c>
      <c r="N31" s="212">
        <v>0</v>
      </c>
      <c r="O31" s="538">
        <v>0</v>
      </c>
      <c r="P31" s="204">
        <f t="shared" si="16"/>
        <v>4621628.0486746281</v>
      </c>
      <c r="Q31" s="901">
        <f>P31-O31-'Schedule 3A_Income Statement'!CS47</f>
        <v>0</v>
      </c>
      <c r="R31" s="205"/>
      <c r="S31" s="212">
        <v>4310910.3927999968</v>
      </c>
      <c r="T31" s="212">
        <v>0</v>
      </c>
      <c r="U31" s="311">
        <f t="shared" si="17"/>
        <v>4310910.3927999968</v>
      </c>
      <c r="V31" s="212">
        <v>366748.73720000038</v>
      </c>
      <c r="W31" s="212">
        <v>0</v>
      </c>
      <c r="X31" s="311">
        <f t="shared" si="18"/>
        <v>366748.73720000038</v>
      </c>
      <c r="Y31" s="311">
        <f t="shared" si="19"/>
        <v>4677659.1299999971</v>
      </c>
      <c r="Z31" s="212">
        <v>-261.97520581958247</v>
      </c>
      <c r="AA31" s="212">
        <v>0</v>
      </c>
      <c r="AB31" s="212">
        <v>0</v>
      </c>
      <c r="AC31" s="212">
        <v>0</v>
      </c>
      <c r="AD31" s="538">
        <v>0</v>
      </c>
      <c r="AE31" s="204">
        <f t="shared" si="20"/>
        <v>4677397.154794178</v>
      </c>
      <c r="AF31" s="901">
        <f>AE31-AD31-'Schedule 3A_Income Statement'!CT47</f>
        <v>0</v>
      </c>
      <c r="AG31" s="205"/>
      <c r="AH31" s="212">
        <v>4040166.3257999988</v>
      </c>
      <c r="AI31" s="212">
        <v>0</v>
      </c>
      <c r="AJ31" s="311">
        <f t="shared" si="21"/>
        <v>4040166.3257999988</v>
      </c>
      <c r="AK31" s="212">
        <v>315460.19420000003</v>
      </c>
      <c r="AL31" s="212">
        <v>0</v>
      </c>
      <c r="AM31" s="311">
        <f t="shared" si="22"/>
        <v>315460.19420000003</v>
      </c>
      <c r="AN31" s="311">
        <f t="shared" si="23"/>
        <v>4355626.5199999986</v>
      </c>
      <c r="AO31" s="212">
        <v>15710.353231173143</v>
      </c>
      <c r="AP31" s="212">
        <v>0</v>
      </c>
      <c r="AQ31" s="212">
        <v>0</v>
      </c>
      <c r="AR31" s="212">
        <v>0</v>
      </c>
      <c r="AS31" s="538">
        <v>0</v>
      </c>
      <c r="AT31" s="204">
        <f t="shared" si="24"/>
        <v>4371336.8732311716</v>
      </c>
      <c r="AU31" s="901">
        <f>AT31-AS31-'Schedule 3A_Income Statement'!CU47</f>
        <v>0</v>
      </c>
      <c r="AV31" s="205"/>
      <c r="AW31" s="212">
        <v>4006649.2454999988</v>
      </c>
      <c r="AX31" s="212">
        <v>0</v>
      </c>
      <c r="AY31" s="311">
        <f t="shared" si="25"/>
        <v>4006649.2454999988</v>
      </c>
      <c r="AZ31" s="212">
        <v>301992.08449999959</v>
      </c>
      <c r="BA31" s="212">
        <v>0</v>
      </c>
      <c r="BB31" s="311">
        <f t="shared" si="26"/>
        <v>301992.08449999959</v>
      </c>
      <c r="BC31" s="311">
        <f t="shared" si="27"/>
        <v>4308641.3299999982</v>
      </c>
      <c r="BD31" s="212">
        <v>50530.25013562465</v>
      </c>
      <c r="BE31" s="212">
        <v>0</v>
      </c>
      <c r="BF31" s="212">
        <v>0</v>
      </c>
      <c r="BG31" s="212">
        <v>0</v>
      </c>
      <c r="BH31" s="538">
        <v>0</v>
      </c>
      <c r="BI31" s="204">
        <f t="shared" si="28"/>
        <v>4359171.580135623</v>
      </c>
      <c r="BJ31" s="901">
        <f>BI31-BH31-'Schedule 3A_Income Statement'!CV47</f>
        <v>0</v>
      </c>
      <c r="BL31" s="311">
        <f t="shared" si="29"/>
        <v>16453883.030999996</v>
      </c>
      <c r="BM31" s="311">
        <f t="shared" si="0"/>
        <v>0</v>
      </c>
      <c r="BN31" s="311">
        <f t="shared" si="1"/>
        <v>16453883.030999996</v>
      </c>
      <c r="BO31" s="311">
        <f t="shared" si="2"/>
        <v>1515227.8289999997</v>
      </c>
      <c r="BP31" s="311">
        <f t="shared" si="3"/>
        <v>0</v>
      </c>
      <c r="BQ31" s="311">
        <f t="shared" si="4"/>
        <v>1515227.8289999997</v>
      </c>
      <c r="BR31" s="311">
        <f t="shared" si="5"/>
        <v>17969110.859999996</v>
      </c>
      <c r="BS31" s="311">
        <f t="shared" si="6"/>
        <v>60422.796835604502</v>
      </c>
      <c r="BT31" s="311">
        <f t="shared" si="7"/>
        <v>0</v>
      </c>
      <c r="BU31" s="311">
        <f t="shared" si="8"/>
        <v>0</v>
      </c>
      <c r="BV31" s="311">
        <f t="shared" si="9"/>
        <v>0</v>
      </c>
      <c r="BW31" s="311">
        <f t="shared" si="10"/>
        <v>0</v>
      </c>
      <c r="BX31" s="311">
        <f t="shared" si="11"/>
        <v>18029533.656835601</v>
      </c>
      <c r="BY31" s="311">
        <f t="shared" si="12"/>
        <v>0</v>
      </c>
    </row>
    <row r="32" spans="1:77" s="300" customFormat="1">
      <c r="A32" s="904">
        <v>13</v>
      </c>
      <c r="B32" s="107" t="s">
        <v>240</v>
      </c>
      <c r="C32" s="902" t="str">
        <f>INDEX('Medical Services Definitions'!$C$7:$C$33,MATCH($B32,'Medical Services Definitions'!$B$7:$B$33,0))</f>
        <v>Long Term</v>
      </c>
      <c r="D32" s="212">
        <v>4458852.3773999987</v>
      </c>
      <c r="E32" s="212">
        <v>0</v>
      </c>
      <c r="F32" s="311">
        <f t="shared" si="13"/>
        <v>4458852.3773999987</v>
      </c>
      <c r="G32" s="212">
        <v>7287750.5725999968</v>
      </c>
      <c r="H32" s="212">
        <v>0</v>
      </c>
      <c r="I32" s="311">
        <f t="shared" si="14"/>
        <v>7287750.5725999968</v>
      </c>
      <c r="J32" s="311">
        <f t="shared" si="15"/>
        <v>11746602.949999996</v>
      </c>
      <c r="K32" s="212">
        <v>-17707.83173210446</v>
      </c>
      <c r="L32" s="212">
        <v>0</v>
      </c>
      <c r="M32" s="212">
        <v>0</v>
      </c>
      <c r="N32" s="212">
        <v>0</v>
      </c>
      <c r="O32" s="538">
        <v>0</v>
      </c>
      <c r="P32" s="204">
        <f t="shared" si="16"/>
        <v>11728895.118267892</v>
      </c>
      <c r="Q32" s="901">
        <f>P32-O32-'Schedule 3A_Income Statement'!CS48</f>
        <v>0</v>
      </c>
      <c r="R32" s="205"/>
      <c r="S32" s="212">
        <v>4152945.638100001</v>
      </c>
      <c r="T32" s="212">
        <v>0</v>
      </c>
      <c r="U32" s="311">
        <f t="shared" si="17"/>
        <v>4152945.638100001</v>
      </c>
      <c r="V32" s="212">
        <v>6923476.5119000003</v>
      </c>
      <c r="W32" s="212">
        <v>0</v>
      </c>
      <c r="X32" s="311">
        <f t="shared" si="18"/>
        <v>6923476.5119000003</v>
      </c>
      <c r="Y32" s="311">
        <f t="shared" si="19"/>
        <v>11076422.150000002</v>
      </c>
      <c r="Z32" s="212">
        <v>8658.1086644810857</v>
      </c>
      <c r="AA32" s="212">
        <v>0</v>
      </c>
      <c r="AB32" s="212">
        <v>0</v>
      </c>
      <c r="AC32" s="212">
        <v>0</v>
      </c>
      <c r="AD32" s="538">
        <v>0</v>
      </c>
      <c r="AE32" s="204">
        <f t="shared" si="20"/>
        <v>11085080.258664483</v>
      </c>
      <c r="AF32" s="901">
        <f>AE32-AD32-'Schedule 3A_Income Statement'!CT48</f>
        <v>0</v>
      </c>
      <c r="AG32" s="205"/>
      <c r="AH32" s="212">
        <v>4202111.7916000001</v>
      </c>
      <c r="AI32" s="212">
        <v>0</v>
      </c>
      <c r="AJ32" s="311">
        <f t="shared" si="21"/>
        <v>4202111.7916000001</v>
      </c>
      <c r="AK32" s="212">
        <v>7026972.1383999977</v>
      </c>
      <c r="AL32" s="212">
        <v>0</v>
      </c>
      <c r="AM32" s="311">
        <f t="shared" si="22"/>
        <v>7026972.1383999977</v>
      </c>
      <c r="AN32" s="311">
        <f t="shared" si="23"/>
        <v>11229083.929999998</v>
      </c>
      <c r="AO32" s="212">
        <v>63879.782032763826</v>
      </c>
      <c r="AP32" s="212">
        <v>0</v>
      </c>
      <c r="AQ32" s="212">
        <v>0</v>
      </c>
      <c r="AR32" s="212">
        <v>0</v>
      </c>
      <c r="AS32" s="538">
        <v>0</v>
      </c>
      <c r="AT32" s="204">
        <f t="shared" si="24"/>
        <v>11292963.712032761</v>
      </c>
      <c r="AU32" s="901">
        <f>AT32-AS32-'Schedule 3A_Income Statement'!CU48</f>
        <v>0</v>
      </c>
      <c r="AV32" s="205"/>
      <c r="AW32" s="212">
        <v>4282888.900799999</v>
      </c>
      <c r="AX32" s="212">
        <v>0</v>
      </c>
      <c r="AY32" s="311">
        <f t="shared" si="25"/>
        <v>4282888.900799999</v>
      </c>
      <c r="AZ32" s="212">
        <v>7350035.6592000015</v>
      </c>
      <c r="BA32" s="212">
        <v>0</v>
      </c>
      <c r="BB32" s="311">
        <f t="shared" si="26"/>
        <v>7350035.6592000015</v>
      </c>
      <c r="BC32" s="311">
        <f t="shared" si="27"/>
        <v>11632924.560000001</v>
      </c>
      <c r="BD32" s="212">
        <v>69228.672383480283</v>
      </c>
      <c r="BE32" s="212">
        <v>0</v>
      </c>
      <c r="BF32" s="212">
        <v>0</v>
      </c>
      <c r="BG32" s="212">
        <v>0</v>
      </c>
      <c r="BH32" s="538">
        <v>0</v>
      </c>
      <c r="BI32" s="204">
        <f t="shared" si="28"/>
        <v>11702153.23238348</v>
      </c>
      <c r="BJ32" s="901">
        <f>BI32-BH32-'Schedule 3A_Income Statement'!CV48</f>
        <v>0</v>
      </c>
      <c r="BL32" s="311">
        <f t="shared" si="29"/>
        <v>17096798.707899999</v>
      </c>
      <c r="BM32" s="311">
        <f t="shared" si="0"/>
        <v>0</v>
      </c>
      <c r="BN32" s="311">
        <f t="shared" si="1"/>
        <v>17096798.707899999</v>
      </c>
      <c r="BO32" s="311">
        <f t="shared" si="2"/>
        <v>28588234.882099997</v>
      </c>
      <c r="BP32" s="311">
        <f t="shared" si="3"/>
        <v>0</v>
      </c>
      <c r="BQ32" s="311">
        <f t="shared" si="4"/>
        <v>28588234.882099997</v>
      </c>
      <c r="BR32" s="311">
        <f t="shared" si="5"/>
        <v>45685033.589999996</v>
      </c>
      <c r="BS32" s="311">
        <f t="shared" si="6"/>
        <v>124058.73134862073</v>
      </c>
      <c r="BT32" s="311">
        <f t="shared" si="7"/>
        <v>0</v>
      </c>
      <c r="BU32" s="311">
        <f t="shared" si="8"/>
        <v>0</v>
      </c>
      <c r="BV32" s="311">
        <f t="shared" si="9"/>
        <v>0</v>
      </c>
      <c r="BW32" s="311">
        <f t="shared" si="10"/>
        <v>0</v>
      </c>
      <c r="BX32" s="311">
        <f t="shared" si="11"/>
        <v>45809092.321348615</v>
      </c>
      <c r="BY32" s="311">
        <f t="shared" si="12"/>
        <v>0</v>
      </c>
    </row>
    <row r="33" spans="1:77" s="300" customFormat="1">
      <c r="A33" s="903">
        <v>14</v>
      </c>
      <c r="B33" s="105" t="s">
        <v>241</v>
      </c>
      <c r="C33" s="902" t="str">
        <f>INDEX('Medical Services Definitions'!$C$7:$C$33,MATCH($B33,'Medical Services Definitions'!$B$7:$B$33,0))</f>
        <v>Professional</v>
      </c>
      <c r="D33" s="212">
        <v>124240.16399999996</v>
      </c>
      <c r="E33" s="212">
        <v>0</v>
      </c>
      <c r="F33" s="311">
        <f t="shared" si="13"/>
        <v>124240.16399999996</v>
      </c>
      <c r="G33" s="212">
        <v>40399353.015999995</v>
      </c>
      <c r="H33" s="212">
        <v>0</v>
      </c>
      <c r="I33" s="311">
        <f t="shared" si="14"/>
        <v>40399353.015999995</v>
      </c>
      <c r="J33" s="311">
        <f t="shared" si="15"/>
        <v>40523593.179999992</v>
      </c>
      <c r="K33" s="212">
        <v>-2639.3531369399338</v>
      </c>
      <c r="L33" s="212">
        <v>0</v>
      </c>
      <c r="M33" s="212">
        <v>0</v>
      </c>
      <c r="N33" s="212">
        <v>0</v>
      </c>
      <c r="O33" s="538">
        <v>0</v>
      </c>
      <c r="P33" s="204">
        <f t="shared" si="16"/>
        <v>40520953.82686305</v>
      </c>
      <c r="Q33" s="901">
        <f>P33-O33-'Schedule 3A_Income Statement'!CS49</f>
        <v>0</v>
      </c>
      <c r="R33" s="205"/>
      <c r="S33" s="212">
        <v>123944.39109999998</v>
      </c>
      <c r="T33" s="212">
        <v>0</v>
      </c>
      <c r="U33" s="311">
        <f t="shared" si="17"/>
        <v>123944.39109999998</v>
      </c>
      <c r="V33" s="212">
        <v>40400311.108900033</v>
      </c>
      <c r="W33" s="212">
        <v>0</v>
      </c>
      <c r="X33" s="311">
        <f t="shared" si="18"/>
        <v>40400311.108900033</v>
      </c>
      <c r="Y33" s="311">
        <f t="shared" si="19"/>
        <v>40524255.50000003</v>
      </c>
      <c r="Z33" s="212">
        <v>556.39496911993706</v>
      </c>
      <c r="AA33" s="212">
        <v>0</v>
      </c>
      <c r="AB33" s="212">
        <v>0</v>
      </c>
      <c r="AC33" s="212">
        <v>0</v>
      </c>
      <c r="AD33" s="538">
        <v>0</v>
      </c>
      <c r="AE33" s="204">
        <f t="shared" si="20"/>
        <v>40524811.89496915</v>
      </c>
      <c r="AF33" s="901">
        <f>AE33-AD33-'Schedule 3A_Income Statement'!CT49</f>
        <v>0</v>
      </c>
      <c r="AG33" s="205"/>
      <c r="AH33" s="212">
        <v>137068.89060000001</v>
      </c>
      <c r="AI33" s="212">
        <v>0</v>
      </c>
      <c r="AJ33" s="311">
        <f t="shared" si="21"/>
        <v>137068.89060000001</v>
      </c>
      <c r="AK33" s="212">
        <v>41397273.909399986</v>
      </c>
      <c r="AL33" s="212">
        <v>0</v>
      </c>
      <c r="AM33" s="311">
        <f t="shared" si="22"/>
        <v>41397273.909399986</v>
      </c>
      <c r="AN33" s="311">
        <f t="shared" si="23"/>
        <v>41534342.79999999</v>
      </c>
      <c r="AO33" s="212">
        <v>11556.015337000448</v>
      </c>
      <c r="AP33" s="212">
        <v>0</v>
      </c>
      <c r="AQ33" s="212">
        <v>0</v>
      </c>
      <c r="AR33" s="212">
        <v>0</v>
      </c>
      <c r="AS33" s="538">
        <v>0</v>
      </c>
      <c r="AT33" s="204">
        <f t="shared" si="24"/>
        <v>41545898.815336987</v>
      </c>
      <c r="AU33" s="901">
        <f>AT33-AS33-'Schedule 3A_Income Statement'!CU49</f>
        <v>0</v>
      </c>
      <c r="AV33" s="205"/>
      <c r="AW33" s="212">
        <v>114414.69</v>
      </c>
      <c r="AX33" s="212">
        <v>0</v>
      </c>
      <c r="AY33" s="311">
        <f t="shared" si="25"/>
        <v>114414.69</v>
      </c>
      <c r="AZ33" s="212">
        <v>41520746.320000015</v>
      </c>
      <c r="BA33" s="212">
        <v>0</v>
      </c>
      <c r="BB33" s="311">
        <f t="shared" si="26"/>
        <v>41520746.320000015</v>
      </c>
      <c r="BC33" s="311">
        <f t="shared" si="27"/>
        <v>41635161.010000013</v>
      </c>
      <c r="BD33" s="212">
        <v>15739.938023012483</v>
      </c>
      <c r="BE33" s="212">
        <v>0</v>
      </c>
      <c r="BF33" s="212">
        <v>0</v>
      </c>
      <c r="BG33" s="212">
        <v>0</v>
      </c>
      <c r="BH33" s="538">
        <v>0</v>
      </c>
      <c r="BI33" s="204">
        <f t="shared" si="28"/>
        <v>41650900.948023029</v>
      </c>
      <c r="BJ33" s="901">
        <f>BI33-BH33-'Schedule 3A_Income Statement'!CV49</f>
        <v>0</v>
      </c>
      <c r="BL33" s="311">
        <f t="shared" si="29"/>
        <v>499668.13569999993</v>
      </c>
      <c r="BM33" s="311">
        <f t="shared" si="0"/>
        <v>0</v>
      </c>
      <c r="BN33" s="311">
        <f t="shared" si="1"/>
        <v>499668.13569999993</v>
      </c>
      <c r="BO33" s="311">
        <f t="shared" si="2"/>
        <v>163717684.35430002</v>
      </c>
      <c r="BP33" s="311">
        <f t="shared" si="3"/>
        <v>0</v>
      </c>
      <c r="BQ33" s="311">
        <f t="shared" si="4"/>
        <v>163717684.35430002</v>
      </c>
      <c r="BR33" s="311">
        <f t="shared" si="5"/>
        <v>164217352.49000004</v>
      </c>
      <c r="BS33" s="311">
        <f t="shared" si="6"/>
        <v>25212.995192192931</v>
      </c>
      <c r="BT33" s="311">
        <f t="shared" si="7"/>
        <v>0</v>
      </c>
      <c r="BU33" s="311">
        <f t="shared" si="8"/>
        <v>0</v>
      </c>
      <c r="BV33" s="311">
        <f t="shared" si="9"/>
        <v>0</v>
      </c>
      <c r="BW33" s="311">
        <f t="shared" si="10"/>
        <v>0</v>
      </c>
      <c r="BX33" s="311">
        <f t="shared" si="11"/>
        <v>164242565.48519221</v>
      </c>
      <c r="BY33" s="311">
        <f t="shared" si="12"/>
        <v>0</v>
      </c>
    </row>
    <row r="34" spans="1:77" s="300" customFormat="1">
      <c r="A34" s="904">
        <v>15</v>
      </c>
      <c r="B34" s="105" t="s">
        <v>242</v>
      </c>
      <c r="C34" s="902" t="str">
        <f>INDEX('Medical Services Definitions'!$C$7:$C$33,MATCH($B34,'Medical Services Definitions'!$B$7:$B$33,0))</f>
        <v>Professional</v>
      </c>
      <c r="D34" s="212">
        <v>17491157.388900027</v>
      </c>
      <c r="E34" s="212">
        <v>0</v>
      </c>
      <c r="F34" s="311">
        <f t="shared" ref="F34:F37" si="30">SUM(D34:E34)</f>
        <v>17491157.388900027</v>
      </c>
      <c r="G34" s="212">
        <v>4301052.5011</v>
      </c>
      <c r="H34" s="212">
        <v>0</v>
      </c>
      <c r="I34" s="311">
        <f t="shared" ref="I34:I37" si="31">SUM(G34:H34)</f>
        <v>4301052.5011</v>
      </c>
      <c r="J34" s="311">
        <f t="shared" ref="J34:J37" si="32">F34+I34</f>
        <v>21792209.890000027</v>
      </c>
      <c r="K34" s="212">
        <v>-29938.137447781024</v>
      </c>
      <c r="L34" s="212">
        <v>0</v>
      </c>
      <c r="M34" s="212">
        <v>0</v>
      </c>
      <c r="N34" s="212">
        <v>0</v>
      </c>
      <c r="O34" s="538">
        <v>0</v>
      </c>
      <c r="P34" s="204">
        <f t="shared" ref="P34:P37" si="33">SUM(J34:N34)</f>
        <v>21762271.752552245</v>
      </c>
      <c r="Q34" s="901">
        <f>P34-O34-'Schedule 3A_Income Statement'!CS50</f>
        <v>0</v>
      </c>
      <c r="R34" s="205"/>
      <c r="S34" s="212">
        <v>18058961.5539</v>
      </c>
      <c r="T34" s="212">
        <v>0</v>
      </c>
      <c r="U34" s="311">
        <f t="shared" ref="U34:U37" si="34">SUM(S34:T34)</f>
        <v>18058961.5539</v>
      </c>
      <c r="V34" s="212">
        <v>3800006.7861000015</v>
      </c>
      <c r="W34" s="212">
        <v>0</v>
      </c>
      <c r="X34" s="311">
        <f t="shared" ref="X34:X37" si="35">SUM(V34:W34)</f>
        <v>3800006.7861000015</v>
      </c>
      <c r="Y34" s="311">
        <f t="shared" ref="Y34:Y37" si="36">U34+X34</f>
        <v>21858968.34</v>
      </c>
      <c r="Z34" s="212">
        <v>6357.4360237370802</v>
      </c>
      <c r="AA34" s="212">
        <v>0</v>
      </c>
      <c r="AB34" s="212">
        <v>0</v>
      </c>
      <c r="AC34" s="212">
        <v>0</v>
      </c>
      <c r="AD34" s="538">
        <v>0</v>
      </c>
      <c r="AE34" s="204">
        <f t="shared" ref="AE34:AE37" si="37">SUM(Y34:AC34)</f>
        <v>21865325.776023738</v>
      </c>
      <c r="AF34" s="901">
        <f>AE34-AD34-'Schedule 3A_Income Statement'!CT50</f>
        <v>0</v>
      </c>
      <c r="AG34" s="205"/>
      <c r="AH34" s="212">
        <v>18997892.657000009</v>
      </c>
      <c r="AI34" s="212">
        <v>0</v>
      </c>
      <c r="AJ34" s="311">
        <f t="shared" ref="AJ34:AJ37" si="38">SUM(AH34:AI34)</f>
        <v>18997892.657000009</v>
      </c>
      <c r="AK34" s="212">
        <v>3169330.413000002</v>
      </c>
      <c r="AL34" s="212">
        <v>0</v>
      </c>
      <c r="AM34" s="311">
        <f t="shared" ref="AM34:AM37" si="39">SUM(AK34:AL34)</f>
        <v>3169330.413000002</v>
      </c>
      <c r="AN34" s="311">
        <f t="shared" ref="AN34:AN37" si="40">AJ34+AM34</f>
        <v>22167223.070000011</v>
      </c>
      <c r="AO34" s="212">
        <v>121012.13519594863</v>
      </c>
      <c r="AP34" s="212">
        <v>0</v>
      </c>
      <c r="AQ34" s="212">
        <v>0</v>
      </c>
      <c r="AR34" s="212">
        <v>0</v>
      </c>
      <c r="AS34" s="538">
        <v>0</v>
      </c>
      <c r="AT34" s="204">
        <f t="shared" ref="AT34:AT37" si="41">SUM(AN34:AR34)</f>
        <v>22288235.20519596</v>
      </c>
      <c r="AU34" s="901">
        <f>AT34-AS34-'Schedule 3A_Income Statement'!CU50</f>
        <v>0</v>
      </c>
      <c r="AV34" s="205"/>
      <c r="AW34" s="212">
        <v>19691580.377799973</v>
      </c>
      <c r="AX34" s="212">
        <v>0</v>
      </c>
      <c r="AY34" s="311">
        <f t="shared" ref="AY34:AY37" si="42">SUM(AW34:AX34)</f>
        <v>19691580.377799973</v>
      </c>
      <c r="AZ34" s="212">
        <v>2548157.4221999985</v>
      </c>
      <c r="BA34" s="212">
        <v>0</v>
      </c>
      <c r="BB34" s="311">
        <f t="shared" ref="BB34:BB37" si="43">SUM(AZ34:BA34)</f>
        <v>2548157.4221999985</v>
      </c>
      <c r="BC34" s="311">
        <f t="shared" ref="BC34:BC37" si="44">AY34+BB34</f>
        <v>22239737.799999971</v>
      </c>
      <c r="BD34" s="212">
        <v>161380.35736531671</v>
      </c>
      <c r="BE34" s="212">
        <v>0</v>
      </c>
      <c r="BF34" s="212">
        <v>0</v>
      </c>
      <c r="BG34" s="212">
        <v>0</v>
      </c>
      <c r="BH34" s="538">
        <v>0</v>
      </c>
      <c r="BI34" s="204">
        <f t="shared" ref="BI34:BI37" si="45">SUM(BC34:BG34)</f>
        <v>22401118.157365289</v>
      </c>
      <c r="BJ34" s="901">
        <f>BI34-BH34-'Schedule 3A_Income Statement'!CV50</f>
        <v>0</v>
      </c>
      <c r="BL34" s="311">
        <f t="shared" si="29"/>
        <v>74239591.977600008</v>
      </c>
      <c r="BM34" s="311">
        <f t="shared" si="0"/>
        <v>0</v>
      </c>
      <c r="BN34" s="311">
        <f t="shared" si="1"/>
        <v>74239591.977600008</v>
      </c>
      <c r="BO34" s="311">
        <f t="shared" si="2"/>
        <v>13818547.122400003</v>
      </c>
      <c r="BP34" s="311">
        <f t="shared" si="3"/>
        <v>0</v>
      </c>
      <c r="BQ34" s="311">
        <f t="shared" si="4"/>
        <v>13818547.122400003</v>
      </c>
      <c r="BR34" s="311">
        <f t="shared" si="5"/>
        <v>88058139.100000009</v>
      </c>
      <c r="BS34" s="311">
        <f t="shared" si="6"/>
        <v>258811.79113722139</v>
      </c>
      <c r="BT34" s="311">
        <f t="shared" si="7"/>
        <v>0</v>
      </c>
      <c r="BU34" s="311">
        <f t="shared" si="8"/>
        <v>0</v>
      </c>
      <c r="BV34" s="311">
        <f t="shared" si="9"/>
        <v>0</v>
      </c>
      <c r="BW34" s="311">
        <f t="shared" si="10"/>
        <v>0</v>
      </c>
      <c r="BX34" s="311">
        <f t="shared" si="11"/>
        <v>88316950.891137242</v>
      </c>
      <c r="BY34" s="311">
        <f t="shared" si="12"/>
        <v>0</v>
      </c>
    </row>
    <row r="35" spans="1:77" s="300" customFormat="1">
      <c r="A35" s="904">
        <v>16</v>
      </c>
      <c r="B35" s="105" t="s">
        <v>243</v>
      </c>
      <c r="C35" s="902" t="str">
        <f>INDEX('Medical Services Definitions'!$C$7:$C$33,MATCH($B35,'Medical Services Definitions'!$B$7:$B$33,0))</f>
        <v>Professional</v>
      </c>
      <c r="D35" s="212">
        <v>12239.999999999962</v>
      </c>
      <c r="E35" s="212">
        <v>0</v>
      </c>
      <c r="F35" s="311">
        <f t="shared" si="30"/>
        <v>12239.999999999962</v>
      </c>
      <c r="G35" s="212">
        <v>5377557.4400000013</v>
      </c>
      <c r="H35" s="212">
        <v>0</v>
      </c>
      <c r="I35" s="311">
        <f t="shared" si="31"/>
        <v>5377557.4400000013</v>
      </c>
      <c r="J35" s="311">
        <f t="shared" si="32"/>
        <v>5389797.4400000013</v>
      </c>
      <c r="K35" s="212">
        <v>-6530.5742902125476</v>
      </c>
      <c r="L35" s="212">
        <v>0</v>
      </c>
      <c r="M35" s="212">
        <v>0</v>
      </c>
      <c r="N35" s="212">
        <v>0</v>
      </c>
      <c r="O35" s="538">
        <v>0</v>
      </c>
      <c r="P35" s="204">
        <f t="shared" si="33"/>
        <v>5383266.8657097891</v>
      </c>
      <c r="Q35" s="901">
        <f>P35-O35-'Schedule 3A_Income Statement'!CS51</f>
        <v>0</v>
      </c>
      <c r="R35" s="205"/>
      <c r="S35" s="212">
        <v>12180.010000000037</v>
      </c>
      <c r="T35" s="212">
        <v>0</v>
      </c>
      <c r="U35" s="311">
        <f t="shared" si="34"/>
        <v>12180.010000000037</v>
      </c>
      <c r="V35" s="212">
        <v>5578581.4599999972</v>
      </c>
      <c r="W35" s="212">
        <v>0</v>
      </c>
      <c r="X35" s="311">
        <f t="shared" si="35"/>
        <v>5578581.4599999972</v>
      </c>
      <c r="Y35" s="311">
        <f t="shared" si="36"/>
        <v>5590761.4699999969</v>
      </c>
      <c r="Z35" s="212">
        <v>1024.901369801129</v>
      </c>
      <c r="AA35" s="212">
        <v>0</v>
      </c>
      <c r="AB35" s="212">
        <v>0</v>
      </c>
      <c r="AC35" s="212">
        <v>0</v>
      </c>
      <c r="AD35" s="538">
        <v>0</v>
      </c>
      <c r="AE35" s="204">
        <f t="shared" si="37"/>
        <v>5591786.3713697977</v>
      </c>
      <c r="AF35" s="901">
        <f>AE35-AD35-'Schedule 3A_Income Statement'!CT51</f>
        <v>0</v>
      </c>
      <c r="AG35" s="205"/>
      <c r="AH35" s="212">
        <v>10320</v>
      </c>
      <c r="AI35" s="212">
        <v>0</v>
      </c>
      <c r="AJ35" s="311">
        <f t="shared" si="38"/>
        <v>10320</v>
      </c>
      <c r="AK35" s="212">
        <v>5861352.1700000037</v>
      </c>
      <c r="AL35" s="212">
        <v>0</v>
      </c>
      <c r="AM35" s="311">
        <f t="shared" si="39"/>
        <v>5861352.1700000037</v>
      </c>
      <c r="AN35" s="311">
        <f t="shared" si="40"/>
        <v>5871672.1700000037</v>
      </c>
      <c r="AO35" s="212">
        <v>30107.902990284441</v>
      </c>
      <c r="AP35" s="212">
        <v>0</v>
      </c>
      <c r="AQ35" s="212">
        <v>0</v>
      </c>
      <c r="AR35" s="212">
        <v>0</v>
      </c>
      <c r="AS35" s="538">
        <v>0</v>
      </c>
      <c r="AT35" s="204">
        <f t="shared" si="41"/>
        <v>5901780.072990288</v>
      </c>
      <c r="AU35" s="901">
        <f>AT35-AS35-'Schedule 3A_Income Statement'!CU51</f>
        <v>0</v>
      </c>
      <c r="AV35" s="205"/>
      <c r="AW35" s="212">
        <v>4680</v>
      </c>
      <c r="AX35" s="212">
        <v>0</v>
      </c>
      <c r="AY35" s="311">
        <f t="shared" si="42"/>
        <v>4680</v>
      </c>
      <c r="AZ35" s="212">
        <v>6275054.7300000004</v>
      </c>
      <c r="BA35" s="212">
        <v>0</v>
      </c>
      <c r="BB35" s="311">
        <f t="shared" si="43"/>
        <v>6275054.7300000004</v>
      </c>
      <c r="BC35" s="311">
        <f t="shared" si="44"/>
        <v>6279734.7300000004</v>
      </c>
      <c r="BD35" s="212">
        <v>40878.797324794832</v>
      </c>
      <c r="BE35" s="212">
        <v>0</v>
      </c>
      <c r="BF35" s="212">
        <v>0</v>
      </c>
      <c r="BG35" s="212">
        <v>0</v>
      </c>
      <c r="BH35" s="538">
        <v>0</v>
      </c>
      <c r="BI35" s="204">
        <f t="shared" si="45"/>
        <v>6320613.5273247957</v>
      </c>
      <c r="BJ35" s="901">
        <f>BI35-BH35-'Schedule 3A_Income Statement'!CV51</f>
        <v>0</v>
      </c>
      <c r="BL35" s="311">
        <f t="shared" si="29"/>
        <v>39420.009999999995</v>
      </c>
      <c r="BM35" s="311">
        <f t="shared" si="0"/>
        <v>0</v>
      </c>
      <c r="BN35" s="311">
        <f t="shared" si="1"/>
        <v>39420.009999999995</v>
      </c>
      <c r="BO35" s="311">
        <f t="shared" si="2"/>
        <v>23092545.800000001</v>
      </c>
      <c r="BP35" s="311">
        <f t="shared" si="3"/>
        <v>0</v>
      </c>
      <c r="BQ35" s="311">
        <f t="shared" si="4"/>
        <v>23092545.800000001</v>
      </c>
      <c r="BR35" s="311">
        <f t="shared" si="5"/>
        <v>23131965.810000002</v>
      </c>
      <c r="BS35" s="311">
        <f t="shared" si="6"/>
        <v>65481.027394667857</v>
      </c>
      <c r="BT35" s="311">
        <f t="shared" si="7"/>
        <v>0</v>
      </c>
      <c r="BU35" s="311">
        <f t="shared" si="8"/>
        <v>0</v>
      </c>
      <c r="BV35" s="311">
        <f t="shared" si="9"/>
        <v>0</v>
      </c>
      <c r="BW35" s="311">
        <f t="shared" si="10"/>
        <v>0</v>
      </c>
      <c r="BX35" s="311">
        <f t="shared" si="11"/>
        <v>23197446.83739467</v>
      </c>
      <c r="BY35" s="311">
        <f t="shared" si="12"/>
        <v>0</v>
      </c>
    </row>
    <row r="36" spans="1:77" s="300" customFormat="1">
      <c r="A36" s="904">
        <v>17</v>
      </c>
      <c r="B36" s="105" t="s">
        <v>244</v>
      </c>
      <c r="C36" s="902" t="str">
        <f>INDEX('Medical Services Definitions'!$C$7:$C$33,MATCH($B36,'Medical Services Definitions'!$B$7:$B$33,0))</f>
        <v>Professional</v>
      </c>
      <c r="D36" s="212">
        <v>6.0700000001906444E-2</v>
      </c>
      <c r="E36" s="212">
        <v>0</v>
      </c>
      <c r="F36" s="311">
        <f t="shared" si="30"/>
        <v>6.0700000001906444E-2</v>
      </c>
      <c r="G36" s="212">
        <v>2186188.3292999999</v>
      </c>
      <c r="H36" s="212">
        <v>0</v>
      </c>
      <c r="I36" s="311">
        <f t="shared" si="31"/>
        <v>2186188.3292999999</v>
      </c>
      <c r="J36" s="311">
        <f t="shared" si="32"/>
        <v>2186188.3899999997</v>
      </c>
      <c r="K36" s="212">
        <v>-2610.0918626275202</v>
      </c>
      <c r="L36" s="212">
        <v>0</v>
      </c>
      <c r="M36" s="212">
        <v>0</v>
      </c>
      <c r="N36" s="212">
        <v>0</v>
      </c>
      <c r="O36" s="538">
        <v>0</v>
      </c>
      <c r="P36" s="204">
        <f t="shared" si="33"/>
        <v>2183578.2981373724</v>
      </c>
      <c r="Q36" s="901">
        <f>P36-O36-'Schedule 3A_Income Statement'!CS52</f>
        <v>0</v>
      </c>
      <c r="R36" s="205"/>
      <c r="S36" s="212">
        <v>3.2499999998390879E-2</v>
      </c>
      <c r="T36" s="212">
        <v>0</v>
      </c>
      <c r="U36" s="311">
        <f t="shared" si="34"/>
        <v>3.2499999998390879E-2</v>
      </c>
      <c r="V36" s="212">
        <v>2338356.3274999992</v>
      </c>
      <c r="W36" s="212">
        <v>0</v>
      </c>
      <c r="X36" s="311">
        <f t="shared" si="35"/>
        <v>2338356.3274999992</v>
      </c>
      <c r="Y36" s="311">
        <f t="shared" si="36"/>
        <v>2338356.3599999994</v>
      </c>
      <c r="Z36" s="212">
        <v>-320.01089979260297</v>
      </c>
      <c r="AA36" s="212">
        <v>0</v>
      </c>
      <c r="AB36" s="212">
        <v>0</v>
      </c>
      <c r="AC36" s="212">
        <v>0</v>
      </c>
      <c r="AD36" s="538">
        <v>0</v>
      </c>
      <c r="AE36" s="204">
        <f t="shared" si="37"/>
        <v>2338036.349100207</v>
      </c>
      <c r="AF36" s="901">
        <f>AE36-AD36-'Schedule 3A_Income Statement'!CT52</f>
        <v>0</v>
      </c>
      <c r="AG36" s="205"/>
      <c r="AH36" s="212">
        <v>1.3699999999911188E-2</v>
      </c>
      <c r="AI36" s="212">
        <v>0</v>
      </c>
      <c r="AJ36" s="311">
        <f t="shared" si="38"/>
        <v>1.3699999999911188E-2</v>
      </c>
      <c r="AK36" s="212">
        <v>2411184.1562999994</v>
      </c>
      <c r="AL36" s="212">
        <v>0</v>
      </c>
      <c r="AM36" s="311">
        <f t="shared" si="39"/>
        <v>2411184.1562999994</v>
      </c>
      <c r="AN36" s="311">
        <f t="shared" si="40"/>
        <v>2411184.1699999995</v>
      </c>
      <c r="AO36" s="212">
        <v>12412.540512100704</v>
      </c>
      <c r="AP36" s="212">
        <v>0</v>
      </c>
      <c r="AQ36" s="212">
        <v>0</v>
      </c>
      <c r="AR36" s="212">
        <v>0</v>
      </c>
      <c r="AS36" s="538">
        <v>0</v>
      </c>
      <c r="AT36" s="204">
        <f t="shared" si="41"/>
        <v>2423596.7105121003</v>
      </c>
      <c r="AU36" s="901">
        <f>AT36-AS36-'Schedule 3A_Income Statement'!CU52</f>
        <v>0</v>
      </c>
      <c r="AV36" s="205"/>
      <c r="AW36" s="212">
        <v>7.3100000000576384E-2</v>
      </c>
      <c r="AX36" s="212">
        <v>0</v>
      </c>
      <c r="AY36" s="311">
        <f t="shared" si="42"/>
        <v>7.3100000000576384E-2</v>
      </c>
      <c r="AZ36" s="212">
        <v>2448481.5668999995</v>
      </c>
      <c r="BA36" s="212">
        <v>0</v>
      </c>
      <c r="BB36" s="311">
        <f t="shared" si="43"/>
        <v>2448481.5668999995</v>
      </c>
      <c r="BC36" s="311">
        <f t="shared" si="44"/>
        <v>2448481.6399999997</v>
      </c>
      <c r="BD36" s="212">
        <v>15812.811521197184</v>
      </c>
      <c r="BE36" s="212">
        <v>0</v>
      </c>
      <c r="BF36" s="212">
        <v>0</v>
      </c>
      <c r="BG36" s="212">
        <v>0</v>
      </c>
      <c r="BH36" s="538">
        <v>0</v>
      </c>
      <c r="BI36" s="204">
        <f t="shared" si="45"/>
        <v>2464294.4515211969</v>
      </c>
      <c r="BJ36" s="901">
        <f>BI36-BH36-'Schedule 3A_Income Statement'!CV52</f>
        <v>0</v>
      </c>
      <c r="BL36" s="311">
        <f t="shared" si="29"/>
        <v>0.18000000000078489</v>
      </c>
      <c r="BM36" s="311">
        <f t="shared" si="0"/>
        <v>0</v>
      </c>
      <c r="BN36" s="311">
        <f t="shared" si="1"/>
        <v>0.18000000000078489</v>
      </c>
      <c r="BO36" s="311">
        <f t="shared" si="2"/>
        <v>9384210.379999999</v>
      </c>
      <c r="BP36" s="311">
        <f t="shared" si="3"/>
        <v>0</v>
      </c>
      <c r="BQ36" s="311">
        <f t="shared" si="4"/>
        <v>9384210.379999999</v>
      </c>
      <c r="BR36" s="311">
        <f t="shared" si="5"/>
        <v>9384210.5599999987</v>
      </c>
      <c r="BS36" s="311">
        <f t="shared" si="6"/>
        <v>25295.249270877765</v>
      </c>
      <c r="BT36" s="311">
        <f t="shared" si="7"/>
        <v>0</v>
      </c>
      <c r="BU36" s="311">
        <f t="shared" si="8"/>
        <v>0</v>
      </c>
      <c r="BV36" s="311">
        <f t="shared" si="9"/>
        <v>0</v>
      </c>
      <c r="BW36" s="311">
        <f t="shared" si="10"/>
        <v>0</v>
      </c>
      <c r="BX36" s="311">
        <f t="shared" si="11"/>
        <v>9409505.8092708774</v>
      </c>
      <c r="BY36" s="311">
        <f t="shared" si="12"/>
        <v>0</v>
      </c>
    </row>
    <row r="37" spans="1:77" s="300" customFormat="1">
      <c r="A37" s="904">
        <v>18</v>
      </c>
      <c r="B37" s="105" t="s">
        <v>245</v>
      </c>
      <c r="C37" s="902" t="str">
        <f>INDEX('Medical Services Definitions'!$C$7:$C$33,MATCH($B37,'Medical Services Definitions'!$B$7:$B$33,0))</f>
        <v>Professional</v>
      </c>
      <c r="D37" s="212">
        <v>12468.672800000004</v>
      </c>
      <c r="E37" s="212">
        <v>0</v>
      </c>
      <c r="F37" s="311">
        <f t="shared" si="30"/>
        <v>12468.672800000004</v>
      </c>
      <c r="G37" s="212">
        <v>868697.11719999998</v>
      </c>
      <c r="H37" s="212">
        <v>0</v>
      </c>
      <c r="I37" s="311">
        <f t="shared" si="31"/>
        <v>868697.11719999998</v>
      </c>
      <c r="J37" s="311">
        <f t="shared" si="32"/>
        <v>881165.79</v>
      </c>
      <c r="K37" s="212">
        <v>2347.882280568374</v>
      </c>
      <c r="L37" s="212">
        <v>0</v>
      </c>
      <c r="M37" s="212">
        <v>0</v>
      </c>
      <c r="N37" s="212">
        <v>0</v>
      </c>
      <c r="O37" s="538">
        <v>0</v>
      </c>
      <c r="P37" s="204">
        <f t="shared" si="33"/>
        <v>883513.6722805684</v>
      </c>
      <c r="Q37" s="901">
        <f>P37-O37-'Schedule 3A_Income Statement'!CS53</f>
        <v>0</v>
      </c>
      <c r="R37" s="205"/>
      <c r="S37" s="212">
        <v>19.032100000002774</v>
      </c>
      <c r="T37" s="212">
        <v>0</v>
      </c>
      <c r="U37" s="311">
        <f t="shared" si="34"/>
        <v>19.032100000002774</v>
      </c>
      <c r="V37" s="212">
        <v>916945.01789999998</v>
      </c>
      <c r="W37" s="212">
        <v>0</v>
      </c>
      <c r="X37" s="311">
        <f t="shared" si="35"/>
        <v>916945.01789999998</v>
      </c>
      <c r="Y37" s="311">
        <f t="shared" si="36"/>
        <v>916964.04999999993</v>
      </c>
      <c r="Z37" s="212">
        <v>6784.493084969964</v>
      </c>
      <c r="AA37" s="212">
        <v>0</v>
      </c>
      <c r="AB37" s="212">
        <v>0</v>
      </c>
      <c r="AC37" s="212">
        <v>0</v>
      </c>
      <c r="AD37" s="538">
        <v>0</v>
      </c>
      <c r="AE37" s="204">
        <f t="shared" si="37"/>
        <v>923748.54308496986</v>
      </c>
      <c r="AF37" s="901">
        <f>AE37-AD37-'Schedule 3A_Income Statement'!CT53</f>
        <v>0</v>
      </c>
      <c r="AG37" s="205"/>
      <c r="AH37" s="212">
        <v>5.911299999995232</v>
      </c>
      <c r="AI37" s="212">
        <v>0</v>
      </c>
      <c r="AJ37" s="311">
        <f t="shared" si="38"/>
        <v>5.911299999995232</v>
      </c>
      <c r="AK37" s="212">
        <v>991882.34869999974</v>
      </c>
      <c r="AL37" s="212">
        <v>0</v>
      </c>
      <c r="AM37" s="311">
        <f t="shared" si="39"/>
        <v>991882.34869999974</v>
      </c>
      <c r="AN37" s="311">
        <f t="shared" si="40"/>
        <v>991888.25999999978</v>
      </c>
      <c r="AO37" s="212">
        <v>6409.9112790571717</v>
      </c>
      <c r="AP37" s="212">
        <v>0</v>
      </c>
      <c r="AQ37" s="212">
        <v>0</v>
      </c>
      <c r="AR37" s="212">
        <v>0</v>
      </c>
      <c r="AS37" s="538">
        <v>0</v>
      </c>
      <c r="AT37" s="204">
        <f t="shared" si="41"/>
        <v>998298.17127905693</v>
      </c>
      <c r="AU37" s="901">
        <f>AT37-AS37-'Schedule 3A_Income Statement'!CU53</f>
        <v>0</v>
      </c>
      <c r="AV37" s="205"/>
      <c r="AW37" s="212">
        <v>0.35800000000000126</v>
      </c>
      <c r="AX37" s="212">
        <v>0</v>
      </c>
      <c r="AY37" s="311">
        <f t="shared" si="42"/>
        <v>0.35800000000000126</v>
      </c>
      <c r="AZ37" s="212">
        <v>994503.402</v>
      </c>
      <c r="BA37" s="212">
        <v>0</v>
      </c>
      <c r="BB37" s="311">
        <f t="shared" si="43"/>
        <v>994503.402</v>
      </c>
      <c r="BC37" s="311">
        <f t="shared" si="44"/>
        <v>994503.76</v>
      </c>
      <c r="BD37" s="212">
        <v>6864.9448554319933</v>
      </c>
      <c r="BE37" s="212">
        <v>0</v>
      </c>
      <c r="BF37" s="212">
        <v>0</v>
      </c>
      <c r="BG37" s="212">
        <v>0</v>
      </c>
      <c r="BH37" s="538">
        <v>0</v>
      </c>
      <c r="BI37" s="204">
        <f t="shared" si="45"/>
        <v>1001368.704855432</v>
      </c>
      <c r="BJ37" s="901">
        <f>BI37-BH37-'Schedule 3A_Income Statement'!CV53</f>
        <v>0</v>
      </c>
      <c r="BL37" s="311">
        <f t="shared" si="29"/>
        <v>12493.974200000002</v>
      </c>
      <c r="BM37" s="311">
        <f t="shared" si="0"/>
        <v>0</v>
      </c>
      <c r="BN37" s="311">
        <f t="shared" si="1"/>
        <v>12493.974200000002</v>
      </c>
      <c r="BO37" s="311">
        <f t="shared" si="2"/>
        <v>3772027.8857999993</v>
      </c>
      <c r="BP37" s="311">
        <f t="shared" si="3"/>
        <v>0</v>
      </c>
      <c r="BQ37" s="311">
        <f t="shared" si="4"/>
        <v>3772027.8857999993</v>
      </c>
      <c r="BR37" s="311">
        <f t="shared" si="5"/>
        <v>3784521.8599999994</v>
      </c>
      <c r="BS37" s="311">
        <f t="shared" si="6"/>
        <v>22407.231500027501</v>
      </c>
      <c r="BT37" s="311">
        <f t="shared" si="7"/>
        <v>0</v>
      </c>
      <c r="BU37" s="311">
        <f t="shared" si="8"/>
        <v>0</v>
      </c>
      <c r="BV37" s="311">
        <f t="shared" si="9"/>
        <v>0</v>
      </c>
      <c r="BW37" s="311">
        <f t="shared" si="10"/>
        <v>0</v>
      </c>
      <c r="BX37" s="311">
        <f t="shared" si="11"/>
        <v>3806929.0915000271</v>
      </c>
      <c r="BY37" s="311">
        <f t="shared" si="12"/>
        <v>0</v>
      </c>
    </row>
    <row r="38" spans="1:77" s="300" customFormat="1">
      <c r="A38" s="904">
        <v>19</v>
      </c>
      <c r="B38" s="107" t="s">
        <v>246</v>
      </c>
      <c r="C38" s="902" t="str">
        <f>INDEX('Medical Services Definitions'!$C$7:$C$33,MATCH($B38,'Medical Services Definitions'!$B$7:$B$33,0))</f>
        <v>Professional</v>
      </c>
      <c r="D38" s="212">
        <v>124702.52319999997</v>
      </c>
      <c r="E38" s="212">
        <v>0</v>
      </c>
      <c r="F38" s="311">
        <f t="shared" si="13"/>
        <v>124702.52319999997</v>
      </c>
      <c r="G38" s="212">
        <v>12667954.486800017</v>
      </c>
      <c r="H38" s="212">
        <v>0</v>
      </c>
      <c r="I38" s="311">
        <f t="shared" si="14"/>
        <v>12667954.486800017</v>
      </c>
      <c r="J38" s="311">
        <f t="shared" si="15"/>
        <v>12792657.010000017</v>
      </c>
      <c r="K38" s="212">
        <v>-16377.010304132173</v>
      </c>
      <c r="L38" s="212">
        <v>2188323.0555330738</v>
      </c>
      <c r="M38" s="212">
        <v>0</v>
      </c>
      <c r="N38" s="212">
        <v>0</v>
      </c>
      <c r="O38" s="538">
        <v>0</v>
      </c>
      <c r="P38" s="204">
        <f t="shared" si="16"/>
        <v>14964603.055228958</v>
      </c>
      <c r="Q38" s="901">
        <f>P38-O38-'Schedule 3A_Income Statement'!CS54</f>
        <v>1.862645149230957E-8</v>
      </c>
      <c r="R38" s="205"/>
      <c r="S38" s="212">
        <v>147114.10989999986</v>
      </c>
      <c r="T38" s="212">
        <v>0</v>
      </c>
      <c r="U38" s="311">
        <f t="shared" si="17"/>
        <v>147114.10989999986</v>
      </c>
      <c r="V38" s="212">
        <v>13390498.390100038</v>
      </c>
      <c r="W38" s="212">
        <v>0</v>
      </c>
      <c r="X38" s="311">
        <f t="shared" si="18"/>
        <v>13390498.390100038</v>
      </c>
      <c r="Y38" s="311">
        <f t="shared" si="19"/>
        <v>13537612.500000037</v>
      </c>
      <c r="Z38" s="212">
        <v>11967.495654861585</v>
      </c>
      <c r="AA38" s="212">
        <v>2185718.1878431598</v>
      </c>
      <c r="AB38" s="212">
        <v>0</v>
      </c>
      <c r="AC38" s="212">
        <v>0</v>
      </c>
      <c r="AD38" s="538">
        <v>0</v>
      </c>
      <c r="AE38" s="204">
        <f t="shared" si="20"/>
        <v>15735298.183498058</v>
      </c>
      <c r="AF38" s="901">
        <f>AE38-AD38-'Schedule 3A_Income Statement'!CT54</f>
        <v>3.3527612686157227E-8</v>
      </c>
      <c r="AG38" s="205"/>
      <c r="AH38" s="212">
        <v>131998.52819999983</v>
      </c>
      <c r="AI38" s="212">
        <v>0</v>
      </c>
      <c r="AJ38" s="311">
        <f t="shared" si="21"/>
        <v>131998.52819999983</v>
      </c>
      <c r="AK38" s="212">
        <v>14088794.671800012</v>
      </c>
      <c r="AL38" s="212">
        <v>0</v>
      </c>
      <c r="AM38" s="311">
        <f t="shared" si="22"/>
        <v>14088794.671800012</v>
      </c>
      <c r="AN38" s="311">
        <f t="shared" si="23"/>
        <v>14220793.200000012</v>
      </c>
      <c r="AO38" s="212">
        <v>74011.971957300993</v>
      </c>
      <c r="AP38" s="212">
        <v>2205469.5375966374</v>
      </c>
      <c r="AQ38" s="212">
        <v>0</v>
      </c>
      <c r="AR38" s="212">
        <v>0</v>
      </c>
      <c r="AS38" s="538">
        <v>0</v>
      </c>
      <c r="AT38" s="204">
        <f t="shared" si="24"/>
        <v>16500274.709553951</v>
      </c>
      <c r="AU38" s="901">
        <f>AT38-AS38-'Schedule 3A_Income Statement'!CU54</f>
        <v>1.6763806343078613E-8</v>
      </c>
      <c r="AV38" s="205"/>
      <c r="AW38" s="212">
        <v>154655.16749999998</v>
      </c>
      <c r="AX38" s="212">
        <v>0</v>
      </c>
      <c r="AY38" s="311">
        <f t="shared" si="25"/>
        <v>154655.16749999998</v>
      </c>
      <c r="AZ38" s="212">
        <v>14641806.052500004</v>
      </c>
      <c r="BA38" s="212">
        <v>0</v>
      </c>
      <c r="BB38" s="311">
        <f t="shared" si="26"/>
        <v>14641806.052500004</v>
      </c>
      <c r="BC38" s="311">
        <f t="shared" si="27"/>
        <v>14796461.220000004</v>
      </c>
      <c r="BD38" s="212">
        <v>104302.64926179175</v>
      </c>
      <c r="BE38" s="212">
        <v>2221582.2190271378</v>
      </c>
      <c r="BF38" s="212">
        <v>0</v>
      </c>
      <c r="BG38" s="212">
        <v>0</v>
      </c>
      <c r="BH38" s="538">
        <v>0</v>
      </c>
      <c r="BI38" s="204">
        <f t="shared" si="28"/>
        <v>17122346.088288933</v>
      </c>
      <c r="BJ38" s="901">
        <f>BI38-BH38-'Schedule 3A_Income Statement'!CV54</f>
        <v>0</v>
      </c>
      <c r="BL38" s="311">
        <f t="shared" si="29"/>
        <v>558470.32879999967</v>
      </c>
      <c r="BM38" s="311">
        <f t="shared" si="0"/>
        <v>0</v>
      </c>
      <c r="BN38" s="311">
        <f t="shared" si="1"/>
        <v>558470.32879999967</v>
      </c>
      <c r="BO38" s="311">
        <f t="shared" si="2"/>
        <v>54789053.601200067</v>
      </c>
      <c r="BP38" s="311">
        <f t="shared" si="3"/>
        <v>0</v>
      </c>
      <c r="BQ38" s="311">
        <f t="shared" si="4"/>
        <v>54789053.601200067</v>
      </c>
      <c r="BR38" s="311">
        <f t="shared" si="5"/>
        <v>55347523.930000074</v>
      </c>
      <c r="BS38" s="311">
        <f t="shared" si="6"/>
        <v>173905.10656982218</v>
      </c>
      <c r="BT38" s="311">
        <f t="shared" si="7"/>
        <v>8801093.0000000093</v>
      </c>
      <c r="BU38" s="311">
        <f t="shared" si="8"/>
        <v>0</v>
      </c>
      <c r="BV38" s="311">
        <f t="shared" si="9"/>
        <v>0</v>
      </c>
      <c r="BW38" s="311">
        <f t="shared" si="10"/>
        <v>0</v>
      </c>
      <c r="BX38" s="311">
        <f t="shared" si="11"/>
        <v>64322522.036569901</v>
      </c>
      <c r="BY38" s="311">
        <f t="shared" si="12"/>
        <v>6.891787052154541E-8</v>
      </c>
    </row>
    <row r="39" spans="1:77" s="300" customFormat="1">
      <c r="A39" s="903">
        <v>20</v>
      </c>
      <c r="B39" s="105" t="s">
        <v>247</v>
      </c>
      <c r="C39" s="902" t="str">
        <f>INDEX('Medical Services Definitions'!$C$7:$C$33,MATCH($B39,'Medical Services Definitions'!$B$7:$B$33,0))</f>
        <v>Professional</v>
      </c>
      <c r="D39" s="212">
        <v>3337006.6407999988</v>
      </c>
      <c r="E39" s="212">
        <v>0</v>
      </c>
      <c r="F39" s="311">
        <f t="shared" si="13"/>
        <v>3337006.6407999988</v>
      </c>
      <c r="G39" s="212">
        <v>10166832.049200008</v>
      </c>
      <c r="H39" s="212">
        <v>0</v>
      </c>
      <c r="I39" s="311">
        <f t="shared" si="14"/>
        <v>10166832.049200008</v>
      </c>
      <c r="J39" s="311">
        <f t="shared" si="15"/>
        <v>13503838.690000007</v>
      </c>
      <c r="K39" s="212">
        <v>-18583.081873394887</v>
      </c>
      <c r="L39" s="212">
        <v>0</v>
      </c>
      <c r="M39" s="212">
        <v>0</v>
      </c>
      <c r="N39" s="212">
        <v>0</v>
      </c>
      <c r="O39" s="538">
        <v>0</v>
      </c>
      <c r="P39" s="204">
        <f t="shared" si="16"/>
        <v>13485255.608126612</v>
      </c>
      <c r="Q39" s="901">
        <f>P39-O39-'Schedule 3A_Income Statement'!CS55</f>
        <v>0</v>
      </c>
      <c r="R39" s="205"/>
      <c r="S39" s="212">
        <v>3442536.009800001</v>
      </c>
      <c r="T39" s="212">
        <v>0</v>
      </c>
      <c r="U39" s="311">
        <f t="shared" si="17"/>
        <v>3442536.009800001</v>
      </c>
      <c r="V39" s="212">
        <v>10299820.040199999</v>
      </c>
      <c r="W39" s="212">
        <v>0</v>
      </c>
      <c r="X39" s="311">
        <f t="shared" si="18"/>
        <v>10299820.040199999</v>
      </c>
      <c r="Y39" s="311">
        <f t="shared" si="19"/>
        <v>13742356.050000001</v>
      </c>
      <c r="Z39" s="212">
        <v>-9945.048593311054</v>
      </c>
      <c r="AA39" s="212">
        <v>0</v>
      </c>
      <c r="AB39" s="212">
        <v>0</v>
      </c>
      <c r="AC39" s="212">
        <v>0</v>
      </c>
      <c r="AD39" s="538">
        <v>0</v>
      </c>
      <c r="AE39" s="204">
        <f t="shared" si="20"/>
        <v>13732411.00140669</v>
      </c>
      <c r="AF39" s="901">
        <f>AE39-AD39-'Schedule 3A_Income Statement'!CT55</f>
        <v>0</v>
      </c>
      <c r="AG39" s="205"/>
      <c r="AH39" s="212">
        <v>3877700.1763999993</v>
      </c>
      <c r="AI39" s="212">
        <v>0</v>
      </c>
      <c r="AJ39" s="311">
        <f t="shared" si="21"/>
        <v>3877700.1763999993</v>
      </c>
      <c r="AK39" s="212">
        <v>10123004.363600008</v>
      </c>
      <c r="AL39" s="212">
        <v>0</v>
      </c>
      <c r="AM39" s="311">
        <f t="shared" si="22"/>
        <v>10123004.363600008</v>
      </c>
      <c r="AN39" s="311">
        <f t="shared" si="23"/>
        <v>14000704.540000007</v>
      </c>
      <c r="AO39" s="212">
        <v>18811.470977233752</v>
      </c>
      <c r="AP39" s="212">
        <v>0</v>
      </c>
      <c r="AQ39" s="212">
        <v>0</v>
      </c>
      <c r="AR39" s="212">
        <v>0</v>
      </c>
      <c r="AS39" s="538">
        <v>0</v>
      </c>
      <c r="AT39" s="204">
        <f t="shared" si="24"/>
        <v>14019516.01097724</v>
      </c>
      <c r="AU39" s="901">
        <f>AT39-AS39-'Schedule 3A_Income Statement'!CU55</f>
        <v>0</v>
      </c>
      <c r="AV39" s="205"/>
      <c r="AW39" s="212">
        <v>3845313.4184999974</v>
      </c>
      <c r="AX39" s="212">
        <v>0</v>
      </c>
      <c r="AY39" s="311">
        <f t="shared" si="25"/>
        <v>3845313.4184999974</v>
      </c>
      <c r="AZ39" s="212">
        <v>10015962.761499999</v>
      </c>
      <c r="BA39" s="212">
        <v>0</v>
      </c>
      <c r="BB39" s="311">
        <f t="shared" si="26"/>
        <v>10015962.761499999</v>
      </c>
      <c r="BC39" s="311">
        <f t="shared" si="27"/>
        <v>13861276.179999996</v>
      </c>
      <c r="BD39" s="212">
        <v>29126.931978667468</v>
      </c>
      <c r="BE39" s="212">
        <v>0</v>
      </c>
      <c r="BF39" s="212">
        <v>0</v>
      </c>
      <c r="BG39" s="212">
        <v>0</v>
      </c>
      <c r="BH39" s="538">
        <v>0</v>
      </c>
      <c r="BI39" s="204">
        <f t="shared" si="28"/>
        <v>13890403.111978663</v>
      </c>
      <c r="BJ39" s="901">
        <f>BI39-BH39-'Schedule 3A_Income Statement'!CV55</f>
        <v>0</v>
      </c>
      <c r="BL39" s="311">
        <f t="shared" si="29"/>
        <v>14502556.245499996</v>
      </c>
      <c r="BM39" s="311">
        <f t="shared" si="0"/>
        <v>0</v>
      </c>
      <c r="BN39" s="311">
        <f t="shared" si="1"/>
        <v>14502556.245499996</v>
      </c>
      <c r="BO39" s="311">
        <f t="shared" si="2"/>
        <v>40605619.214500017</v>
      </c>
      <c r="BP39" s="311">
        <f t="shared" si="3"/>
        <v>0</v>
      </c>
      <c r="BQ39" s="311">
        <f t="shared" si="4"/>
        <v>40605619.214500017</v>
      </c>
      <c r="BR39" s="311">
        <f t="shared" si="5"/>
        <v>55108175.460000008</v>
      </c>
      <c r="BS39" s="311">
        <f t="shared" si="6"/>
        <v>19410.272489195278</v>
      </c>
      <c r="BT39" s="311">
        <f t="shared" si="7"/>
        <v>0</v>
      </c>
      <c r="BU39" s="311">
        <f t="shared" si="8"/>
        <v>0</v>
      </c>
      <c r="BV39" s="311">
        <f t="shared" si="9"/>
        <v>0</v>
      </c>
      <c r="BW39" s="311">
        <f t="shared" si="10"/>
        <v>0</v>
      </c>
      <c r="BX39" s="311">
        <f t="shared" si="11"/>
        <v>55127585.732489206</v>
      </c>
      <c r="BY39" s="311">
        <f t="shared" si="12"/>
        <v>0</v>
      </c>
    </row>
    <row r="40" spans="1:77" s="300" customFormat="1">
      <c r="A40" s="904">
        <v>21</v>
      </c>
      <c r="B40" s="107" t="s">
        <v>248</v>
      </c>
      <c r="C40" s="902" t="str">
        <f>INDEX('Medical Services Definitions'!$C$7:$C$33,MATCH($B40,'Medical Services Definitions'!$B$7:$B$33,0))</f>
        <v>Professional</v>
      </c>
      <c r="D40" s="212">
        <v>3819182.4240999981</v>
      </c>
      <c r="E40" s="212">
        <v>0</v>
      </c>
      <c r="F40" s="311">
        <f t="shared" si="13"/>
        <v>3819182.4240999981</v>
      </c>
      <c r="G40" s="212">
        <v>1866533.6959000004</v>
      </c>
      <c r="H40" s="212">
        <v>0</v>
      </c>
      <c r="I40" s="311">
        <f t="shared" si="14"/>
        <v>1866533.6959000004</v>
      </c>
      <c r="J40" s="311">
        <f t="shared" si="15"/>
        <v>5685716.1199999982</v>
      </c>
      <c r="K40" s="212">
        <v>-8502.8149699404694</v>
      </c>
      <c r="L40" s="212">
        <v>60988.795404599281</v>
      </c>
      <c r="M40" s="212">
        <v>0</v>
      </c>
      <c r="N40" s="212">
        <v>0</v>
      </c>
      <c r="O40" s="538">
        <v>0</v>
      </c>
      <c r="P40" s="204">
        <f t="shared" si="16"/>
        <v>5738202.1004346572</v>
      </c>
      <c r="Q40" s="901">
        <f>P40-O40-'Schedule 3A_Income Statement'!CS56</f>
        <v>0</v>
      </c>
      <c r="R40" s="205"/>
      <c r="S40" s="212">
        <v>4228443.6468000021</v>
      </c>
      <c r="T40" s="212">
        <v>0</v>
      </c>
      <c r="U40" s="311">
        <f t="shared" si="17"/>
        <v>4228443.6468000021</v>
      </c>
      <c r="V40" s="212">
        <v>1625144.8532000007</v>
      </c>
      <c r="W40" s="212">
        <v>0</v>
      </c>
      <c r="X40" s="311">
        <f t="shared" si="18"/>
        <v>1625144.8532000007</v>
      </c>
      <c r="Y40" s="311">
        <f t="shared" si="19"/>
        <v>5853588.5000000028</v>
      </c>
      <c r="Z40" s="212">
        <v>-7195.7180644964819</v>
      </c>
      <c r="AA40" s="212">
        <v>58817.582849783794</v>
      </c>
      <c r="AB40" s="212">
        <v>0</v>
      </c>
      <c r="AC40" s="212">
        <v>0</v>
      </c>
      <c r="AD40" s="538">
        <v>0</v>
      </c>
      <c r="AE40" s="204">
        <f t="shared" si="20"/>
        <v>5905210.3647852903</v>
      </c>
      <c r="AF40" s="901">
        <f>AE40-AD40-'Schedule 3A_Income Statement'!CT56</f>
        <v>0</v>
      </c>
      <c r="AG40" s="205"/>
      <c r="AH40" s="212">
        <v>4452537.6655000011</v>
      </c>
      <c r="AI40" s="212">
        <v>0</v>
      </c>
      <c r="AJ40" s="311">
        <f t="shared" si="21"/>
        <v>4452537.6655000011</v>
      </c>
      <c r="AK40" s="212">
        <v>1593235.1544999999</v>
      </c>
      <c r="AL40" s="212">
        <v>0</v>
      </c>
      <c r="AM40" s="311">
        <f t="shared" si="22"/>
        <v>1593235.1544999999</v>
      </c>
      <c r="AN40" s="311">
        <f t="shared" si="23"/>
        <v>6045772.8200000012</v>
      </c>
      <c r="AO40" s="212">
        <v>35067.131070808457</v>
      </c>
      <c r="AP40" s="212">
        <v>58171.415928626906</v>
      </c>
      <c r="AQ40" s="212">
        <v>0</v>
      </c>
      <c r="AR40" s="212">
        <v>0</v>
      </c>
      <c r="AS40" s="538">
        <v>0</v>
      </c>
      <c r="AT40" s="204">
        <f t="shared" si="24"/>
        <v>6139011.3669994371</v>
      </c>
      <c r="AU40" s="901">
        <f>AT40-AS40-'Schedule 3A_Income Statement'!CU56</f>
        <v>0</v>
      </c>
      <c r="AV40" s="205"/>
      <c r="AW40" s="212">
        <v>4529320.703999998</v>
      </c>
      <c r="AX40" s="212">
        <v>0</v>
      </c>
      <c r="AY40" s="311">
        <f t="shared" si="25"/>
        <v>4529320.703999998</v>
      </c>
      <c r="AZ40" s="212">
        <v>1554150.6060000001</v>
      </c>
      <c r="BA40" s="212">
        <v>0</v>
      </c>
      <c r="BB40" s="311">
        <f t="shared" si="26"/>
        <v>1554150.6060000001</v>
      </c>
      <c r="BC40" s="311">
        <f t="shared" si="27"/>
        <v>6083471.3099999987</v>
      </c>
      <c r="BD40" s="212">
        <v>49555.070804174225</v>
      </c>
      <c r="BE40" s="212">
        <v>57318.205816989976</v>
      </c>
      <c r="BF40" s="212">
        <v>0</v>
      </c>
      <c r="BG40" s="212">
        <v>0</v>
      </c>
      <c r="BH40" s="538">
        <v>0</v>
      </c>
      <c r="BI40" s="204">
        <f t="shared" si="28"/>
        <v>6190344.5866211625</v>
      </c>
      <c r="BJ40" s="901">
        <f>BI40-BH40-'Schedule 3A_Income Statement'!CV56</f>
        <v>0</v>
      </c>
      <c r="BL40" s="311">
        <f t="shared" si="29"/>
        <v>17029484.440399997</v>
      </c>
      <c r="BM40" s="311">
        <f t="shared" si="0"/>
        <v>0</v>
      </c>
      <c r="BN40" s="311">
        <f t="shared" si="1"/>
        <v>17029484.440399997</v>
      </c>
      <c r="BO40" s="311">
        <f t="shared" si="2"/>
        <v>6639064.3096000012</v>
      </c>
      <c r="BP40" s="311">
        <f t="shared" si="3"/>
        <v>0</v>
      </c>
      <c r="BQ40" s="311">
        <f t="shared" si="4"/>
        <v>6639064.3096000012</v>
      </c>
      <c r="BR40" s="311">
        <f t="shared" si="5"/>
        <v>23668548.75</v>
      </c>
      <c r="BS40" s="311">
        <f t="shared" si="6"/>
        <v>68923.668840545724</v>
      </c>
      <c r="BT40" s="311">
        <f t="shared" si="7"/>
        <v>235295.99999999994</v>
      </c>
      <c r="BU40" s="311">
        <f t="shared" si="8"/>
        <v>0</v>
      </c>
      <c r="BV40" s="311">
        <f t="shared" si="9"/>
        <v>0</v>
      </c>
      <c r="BW40" s="311">
        <f t="shared" si="10"/>
        <v>0</v>
      </c>
      <c r="BX40" s="311">
        <f t="shared" si="11"/>
        <v>23972768.418840546</v>
      </c>
      <c r="BY40" s="311">
        <f t="shared" si="12"/>
        <v>0</v>
      </c>
    </row>
    <row r="41" spans="1:77" s="300" customFormat="1">
      <c r="A41" s="903">
        <v>22</v>
      </c>
      <c r="B41" s="105" t="s">
        <v>249</v>
      </c>
      <c r="C41" s="892" t="str">
        <f>INDEX('Medical Services Definitions'!$C$7:$C$33,MATCH($B41,'Medical Services Definitions'!$B$7:$B$33,0))</f>
        <v>Outpatient</v>
      </c>
      <c r="D41" s="212">
        <v>7163.3270999999995</v>
      </c>
      <c r="E41" s="212">
        <v>0</v>
      </c>
      <c r="F41" s="311">
        <f t="shared" si="13"/>
        <v>7163.3270999999995</v>
      </c>
      <c r="G41" s="212">
        <v>8309.6928999999982</v>
      </c>
      <c r="H41" s="212">
        <v>0</v>
      </c>
      <c r="I41" s="311">
        <f t="shared" si="14"/>
        <v>8309.6928999999982</v>
      </c>
      <c r="J41" s="311">
        <f t="shared" si="15"/>
        <v>15473.019999999997</v>
      </c>
      <c r="K41" s="212">
        <v>-9.1739850039797961</v>
      </c>
      <c r="L41" s="212">
        <v>0</v>
      </c>
      <c r="M41" s="212">
        <v>0</v>
      </c>
      <c r="N41" s="212">
        <v>0</v>
      </c>
      <c r="O41" s="538">
        <v>0</v>
      </c>
      <c r="P41" s="204">
        <f t="shared" si="16"/>
        <v>15463.846014996017</v>
      </c>
      <c r="Q41" s="901">
        <f>P41-O41-'Schedule 3A_Income Statement'!CS57</f>
        <v>0</v>
      </c>
      <c r="R41" s="205"/>
      <c r="S41" s="212">
        <v>4280.0492999999997</v>
      </c>
      <c r="T41" s="212">
        <v>0</v>
      </c>
      <c r="U41" s="311">
        <f t="shared" si="17"/>
        <v>4280.0492999999997</v>
      </c>
      <c r="V41" s="212">
        <v>21163.570699999997</v>
      </c>
      <c r="W41" s="212">
        <v>0</v>
      </c>
      <c r="X41" s="311">
        <f t="shared" si="18"/>
        <v>21163.570699999997</v>
      </c>
      <c r="Y41" s="311">
        <f t="shared" si="19"/>
        <v>25443.619999999995</v>
      </c>
      <c r="Z41" s="212">
        <v>7.8872565377599946</v>
      </c>
      <c r="AA41" s="212">
        <v>0</v>
      </c>
      <c r="AB41" s="212">
        <v>0</v>
      </c>
      <c r="AC41" s="212">
        <v>0</v>
      </c>
      <c r="AD41" s="538">
        <v>0</v>
      </c>
      <c r="AE41" s="204">
        <f t="shared" si="20"/>
        <v>25451.507256537756</v>
      </c>
      <c r="AF41" s="901">
        <f>AE41-AD41-'Schedule 3A_Income Statement'!CT57</f>
        <v>0</v>
      </c>
      <c r="AG41" s="205"/>
      <c r="AH41" s="212">
        <v>213.77199999999996</v>
      </c>
      <c r="AI41" s="212">
        <v>0</v>
      </c>
      <c r="AJ41" s="311">
        <f t="shared" si="21"/>
        <v>213.77199999999996</v>
      </c>
      <c r="AK41" s="212">
        <v>29791.418000000001</v>
      </c>
      <c r="AL41" s="212">
        <v>0</v>
      </c>
      <c r="AM41" s="311">
        <f t="shared" si="22"/>
        <v>29791.418000000001</v>
      </c>
      <c r="AN41" s="311">
        <f t="shared" si="23"/>
        <v>30005.190000000002</v>
      </c>
      <c r="AO41" s="212">
        <v>158.63398416656065</v>
      </c>
      <c r="AP41" s="212">
        <v>0</v>
      </c>
      <c r="AQ41" s="212">
        <v>0</v>
      </c>
      <c r="AR41" s="212">
        <v>0</v>
      </c>
      <c r="AS41" s="538">
        <v>0</v>
      </c>
      <c r="AT41" s="204">
        <f t="shared" si="24"/>
        <v>30163.823984166564</v>
      </c>
      <c r="AU41" s="901">
        <f>AT41-AS41-'Schedule 3A_Income Statement'!CU57</f>
        <v>0</v>
      </c>
      <c r="AV41" s="205"/>
      <c r="AW41" s="212">
        <v>748.47</v>
      </c>
      <c r="AX41" s="212">
        <v>0</v>
      </c>
      <c r="AY41" s="311">
        <f t="shared" si="25"/>
        <v>748.47</v>
      </c>
      <c r="AZ41" s="212">
        <v>47711.770000000004</v>
      </c>
      <c r="BA41" s="212">
        <v>0</v>
      </c>
      <c r="BB41" s="311">
        <f t="shared" si="26"/>
        <v>47711.770000000004</v>
      </c>
      <c r="BC41" s="311">
        <f t="shared" si="27"/>
        <v>48460.240000000005</v>
      </c>
      <c r="BD41" s="212">
        <v>309.75196727075684</v>
      </c>
      <c r="BE41" s="212">
        <v>0</v>
      </c>
      <c r="BF41" s="212">
        <v>0</v>
      </c>
      <c r="BG41" s="212">
        <v>0</v>
      </c>
      <c r="BH41" s="538">
        <v>0</v>
      </c>
      <c r="BI41" s="204">
        <f t="shared" si="28"/>
        <v>48769.991967270762</v>
      </c>
      <c r="BJ41" s="901">
        <f>BI41-BH41-'Schedule 3A_Income Statement'!CV57</f>
        <v>0</v>
      </c>
      <c r="BL41" s="311">
        <f t="shared" si="29"/>
        <v>12405.618399999999</v>
      </c>
      <c r="BM41" s="311">
        <f t="shared" si="0"/>
        <v>0</v>
      </c>
      <c r="BN41" s="311">
        <f t="shared" si="1"/>
        <v>12405.618399999999</v>
      </c>
      <c r="BO41" s="311">
        <f t="shared" si="2"/>
        <v>106976.4516</v>
      </c>
      <c r="BP41" s="311">
        <f t="shared" si="3"/>
        <v>0</v>
      </c>
      <c r="BQ41" s="311">
        <f t="shared" si="4"/>
        <v>106976.4516</v>
      </c>
      <c r="BR41" s="311">
        <f t="shared" si="5"/>
        <v>119382.06999999999</v>
      </c>
      <c r="BS41" s="311">
        <f t="shared" si="6"/>
        <v>467.09922297109767</v>
      </c>
      <c r="BT41" s="311">
        <f t="shared" si="7"/>
        <v>0</v>
      </c>
      <c r="BU41" s="311">
        <f t="shared" si="8"/>
        <v>0</v>
      </c>
      <c r="BV41" s="311">
        <f t="shared" si="9"/>
        <v>0</v>
      </c>
      <c r="BW41" s="311">
        <f t="shared" si="10"/>
        <v>0</v>
      </c>
      <c r="BX41" s="311">
        <f t="shared" si="11"/>
        <v>119849.1692229711</v>
      </c>
      <c r="BY41" s="311">
        <f t="shared" si="12"/>
        <v>0</v>
      </c>
    </row>
    <row r="42" spans="1:77" s="300" customFormat="1">
      <c r="A42" s="904">
        <v>23</v>
      </c>
      <c r="B42" s="107" t="s">
        <v>524</v>
      </c>
      <c r="C42" s="902" t="str">
        <f>INDEX('Medical Services Definitions'!$C$7:$C$33,MATCH($B42,'Medical Services Definitions'!$B$7:$B$33,0))</f>
        <v>Professional</v>
      </c>
      <c r="D42" s="212">
        <v>3113.34</v>
      </c>
      <c r="E42" s="212">
        <v>4047949.139743065</v>
      </c>
      <c r="F42" s="311">
        <f t="shared" si="13"/>
        <v>4051062.4797430648</v>
      </c>
      <c r="G42" s="212">
        <v>3617.9300000000003</v>
      </c>
      <c r="H42" s="212">
        <v>815851.61025696399</v>
      </c>
      <c r="I42" s="311">
        <f t="shared" si="14"/>
        <v>819469.54025696404</v>
      </c>
      <c r="J42" s="311">
        <f t="shared" si="15"/>
        <v>4870532.0200000294</v>
      </c>
      <c r="K42" s="212">
        <v>-5.5040117724102302</v>
      </c>
      <c r="L42" s="212">
        <v>0</v>
      </c>
      <c r="M42" s="212">
        <v>0</v>
      </c>
      <c r="N42" s="212">
        <v>0</v>
      </c>
      <c r="O42" s="538">
        <v>0</v>
      </c>
      <c r="P42" s="204">
        <f t="shared" si="16"/>
        <v>4870526.5159882568</v>
      </c>
      <c r="Q42" s="901">
        <f>P42-O42-'Schedule 3A_Income Statement'!CS58</f>
        <v>3.8184225559234619E-8</v>
      </c>
      <c r="R42" s="205"/>
      <c r="S42" s="212">
        <v>2448.84</v>
      </c>
      <c r="T42" s="212">
        <v>4050524.4657613626</v>
      </c>
      <c r="U42" s="311">
        <f t="shared" si="17"/>
        <v>4052973.3057613624</v>
      </c>
      <c r="V42" s="212">
        <v>3552.2700000000004</v>
      </c>
      <c r="W42" s="212">
        <v>816370.6592386649</v>
      </c>
      <c r="X42" s="311">
        <f t="shared" si="18"/>
        <v>819922.92923866492</v>
      </c>
      <c r="Y42" s="311">
        <f t="shared" si="19"/>
        <v>4872896.2350000273</v>
      </c>
      <c r="Z42" s="212">
        <v>1.1683735125072119</v>
      </c>
      <c r="AA42" s="212">
        <v>0</v>
      </c>
      <c r="AB42" s="212">
        <v>0</v>
      </c>
      <c r="AC42" s="212">
        <v>0</v>
      </c>
      <c r="AD42" s="538">
        <v>0</v>
      </c>
      <c r="AE42" s="204">
        <f t="shared" si="20"/>
        <v>4872897.4033735394</v>
      </c>
      <c r="AF42" s="901">
        <f>AE42-AD42-'Schedule 3A_Income Statement'!CT58</f>
        <v>3.5390257835388184E-8</v>
      </c>
      <c r="AG42" s="205"/>
      <c r="AH42" s="212">
        <v>4019.4900000000002</v>
      </c>
      <c r="AI42" s="212">
        <v>4145229.3622337095</v>
      </c>
      <c r="AJ42" s="311">
        <f t="shared" si="21"/>
        <v>4149248.8522337098</v>
      </c>
      <c r="AK42" s="212">
        <v>4477.8599999999997</v>
      </c>
      <c r="AL42" s="212">
        <v>835458.13776639686</v>
      </c>
      <c r="AM42" s="311">
        <f t="shared" si="22"/>
        <v>839935.99776639685</v>
      </c>
      <c r="AN42" s="311">
        <f t="shared" si="23"/>
        <v>4989184.8500001067</v>
      </c>
      <c r="AO42" s="212">
        <v>43.219528315717753</v>
      </c>
      <c r="AP42" s="212">
        <v>0</v>
      </c>
      <c r="AQ42" s="212">
        <v>0</v>
      </c>
      <c r="AR42" s="212">
        <v>0</v>
      </c>
      <c r="AS42" s="538">
        <v>0</v>
      </c>
      <c r="AT42" s="204">
        <f t="shared" si="24"/>
        <v>4989228.0695284223</v>
      </c>
      <c r="AU42" s="901">
        <f>AT42-AS42-'Schedule 3A_Income Statement'!CU58</f>
        <v>1.1455267667770386E-7</v>
      </c>
      <c r="AV42" s="205"/>
      <c r="AW42" s="212">
        <v>4581.3150000000005</v>
      </c>
      <c r="AX42" s="212">
        <v>4140054.2625455391</v>
      </c>
      <c r="AY42" s="311">
        <f t="shared" si="25"/>
        <v>4144635.577545539</v>
      </c>
      <c r="AZ42" s="212">
        <v>6566.0150000000012</v>
      </c>
      <c r="BA42" s="212">
        <v>834415.11245454114</v>
      </c>
      <c r="BB42" s="311">
        <f t="shared" si="26"/>
        <v>840981.12745454116</v>
      </c>
      <c r="BC42" s="311">
        <f t="shared" si="27"/>
        <v>4985616.7050000802</v>
      </c>
      <c r="BD42" s="212">
        <v>55.930193902056487</v>
      </c>
      <c r="BE42" s="212">
        <v>0</v>
      </c>
      <c r="BF42" s="212">
        <v>0</v>
      </c>
      <c r="BG42" s="212">
        <v>0</v>
      </c>
      <c r="BH42" s="538">
        <v>0</v>
      </c>
      <c r="BI42" s="204">
        <f t="shared" si="28"/>
        <v>4985672.6351939822</v>
      </c>
      <c r="BJ42" s="901">
        <f>BI42-BH42-'Schedule 3A_Income Statement'!CV58</f>
        <v>8.3819031715393066E-8</v>
      </c>
      <c r="BL42" s="311">
        <f t="shared" si="29"/>
        <v>14162.985000000001</v>
      </c>
      <c r="BM42" s="311">
        <f t="shared" si="0"/>
        <v>16383757.230283676</v>
      </c>
      <c r="BN42" s="311">
        <f t="shared" si="1"/>
        <v>16397920.215283675</v>
      </c>
      <c r="BO42" s="311">
        <f t="shared" si="2"/>
        <v>18214.075000000004</v>
      </c>
      <c r="BP42" s="311">
        <f t="shared" si="3"/>
        <v>3302095.5197165664</v>
      </c>
      <c r="BQ42" s="311">
        <f t="shared" si="4"/>
        <v>3320309.5947165671</v>
      </c>
      <c r="BR42" s="311">
        <f t="shared" si="5"/>
        <v>19718229.810000245</v>
      </c>
      <c r="BS42" s="311">
        <f t="shared" si="6"/>
        <v>94.814083957871219</v>
      </c>
      <c r="BT42" s="311">
        <f t="shared" si="7"/>
        <v>0</v>
      </c>
      <c r="BU42" s="311">
        <f t="shared" si="8"/>
        <v>0</v>
      </c>
      <c r="BV42" s="311">
        <f t="shared" si="9"/>
        <v>0</v>
      </c>
      <c r="BW42" s="311">
        <f t="shared" si="10"/>
        <v>0</v>
      </c>
      <c r="BX42" s="311">
        <f t="shared" si="11"/>
        <v>19718324.624084201</v>
      </c>
      <c r="BY42" s="311">
        <f t="shared" si="12"/>
        <v>2.7194619178771973E-7</v>
      </c>
    </row>
    <row r="43" spans="1:77" s="300" customFormat="1" ht="15" customHeight="1">
      <c r="A43" s="903">
        <v>24</v>
      </c>
      <c r="B43" s="509" t="s">
        <v>1430</v>
      </c>
      <c r="C43" s="105" t="str">
        <f>INDEX('Medical Services Definitions'!$C$7:$C$33,MATCH($B43,'Medical Services Definitions'!$B$7:$B$33,0))</f>
        <v>Professional</v>
      </c>
      <c r="D43" s="212">
        <v>0</v>
      </c>
      <c r="E43" s="212">
        <v>0</v>
      </c>
      <c r="F43" s="311">
        <f t="shared" si="13"/>
        <v>0</v>
      </c>
      <c r="G43" s="212">
        <v>0</v>
      </c>
      <c r="H43" s="212">
        <v>0</v>
      </c>
      <c r="I43" s="311">
        <f t="shared" si="14"/>
        <v>0</v>
      </c>
      <c r="J43" s="311">
        <f t="shared" si="15"/>
        <v>0</v>
      </c>
      <c r="K43" s="212">
        <v>0</v>
      </c>
      <c r="L43" s="212">
        <v>0</v>
      </c>
      <c r="M43" s="212">
        <v>0</v>
      </c>
      <c r="N43" s="212">
        <v>0</v>
      </c>
      <c r="O43" s="538">
        <v>0</v>
      </c>
      <c r="P43" s="204">
        <f t="shared" si="16"/>
        <v>0</v>
      </c>
      <c r="Q43" s="901">
        <f>P43-O43-'Schedule 3A_Income Statement'!CS59</f>
        <v>0</v>
      </c>
      <c r="R43" s="205"/>
      <c r="S43" s="212">
        <v>0</v>
      </c>
      <c r="T43" s="212">
        <v>0</v>
      </c>
      <c r="U43" s="311">
        <f t="shared" si="17"/>
        <v>0</v>
      </c>
      <c r="V43" s="212">
        <v>0</v>
      </c>
      <c r="W43" s="212">
        <v>0</v>
      </c>
      <c r="X43" s="311">
        <f t="shared" si="18"/>
        <v>0</v>
      </c>
      <c r="Y43" s="311">
        <f t="shared" si="19"/>
        <v>0</v>
      </c>
      <c r="Z43" s="212">
        <v>0</v>
      </c>
      <c r="AA43" s="212">
        <v>0</v>
      </c>
      <c r="AB43" s="212">
        <v>0</v>
      </c>
      <c r="AC43" s="212">
        <v>0</v>
      </c>
      <c r="AD43" s="538">
        <v>0</v>
      </c>
      <c r="AE43" s="204">
        <f t="shared" si="20"/>
        <v>0</v>
      </c>
      <c r="AF43" s="901">
        <f>AE43-AD43-'Schedule 3A_Income Statement'!CT59</f>
        <v>0</v>
      </c>
      <c r="AG43" s="205"/>
      <c r="AH43" s="212">
        <v>0</v>
      </c>
      <c r="AI43" s="212">
        <v>0</v>
      </c>
      <c r="AJ43" s="311">
        <f t="shared" si="21"/>
        <v>0</v>
      </c>
      <c r="AK43" s="212">
        <v>0</v>
      </c>
      <c r="AL43" s="212">
        <v>0</v>
      </c>
      <c r="AM43" s="311">
        <f t="shared" si="22"/>
        <v>0</v>
      </c>
      <c r="AN43" s="311">
        <f t="shared" si="23"/>
        <v>0</v>
      </c>
      <c r="AO43" s="212">
        <v>0</v>
      </c>
      <c r="AP43" s="212">
        <v>0</v>
      </c>
      <c r="AQ43" s="212">
        <v>0</v>
      </c>
      <c r="AR43" s="212">
        <v>0</v>
      </c>
      <c r="AS43" s="538">
        <v>0</v>
      </c>
      <c r="AT43" s="204">
        <f t="shared" si="24"/>
        <v>0</v>
      </c>
      <c r="AU43" s="901">
        <f>AT43-AS43-'Schedule 3A_Income Statement'!CU59</f>
        <v>0</v>
      </c>
      <c r="AV43" s="205"/>
      <c r="AW43" s="212">
        <v>0</v>
      </c>
      <c r="AX43" s="212">
        <v>0</v>
      </c>
      <c r="AY43" s="311">
        <f t="shared" si="25"/>
        <v>0</v>
      </c>
      <c r="AZ43" s="212">
        <v>0</v>
      </c>
      <c r="BA43" s="212">
        <v>0</v>
      </c>
      <c r="BB43" s="311">
        <f t="shared" si="26"/>
        <v>0</v>
      </c>
      <c r="BC43" s="311">
        <f t="shared" si="27"/>
        <v>0</v>
      </c>
      <c r="BD43" s="212">
        <v>0</v>
      </c>
      <c r="BE43" s="212">
        <v>0</v>
      </c>
      <c r="BF43" s="212">
        <v>0</v>
      </c>
      <c r="BG43" s="212">
        <v>0</v>
      </c>
      <c r="BH43" s="538">
        <v>0</v>
      </c>
      <c r="BI43" s="204">
        <f t="shared" si="28"/>
        <v>0</v>
      </c>
      <c r="BJ43" s="901">
        <f>BI43-BH43-'Schedule 3A_Income Statement'!CV59</f>
        <v>0</v>
      </c>
      <c r="BL43" s="311">
        <f t="shared" si="29"/>
        <v>0</v>
      </c>
      <c r="BM43" s="311">
        <f t="shared" si="0"/>
        <v>0</v>
      </c>
      <c r="BN43" s="311">
        <f t="shared" si="1"/>
        <v>0</v>
      </c>
      <c r="BO43" s="311">
        <f t="shared" si="2"/>
        <v>0</v>
      </c>
      <c r="BP43" s="311">
        <f t="shared" si="3"/>
        <v>0</v>
      </c>
      <c r="BQ43" s="311">
        <f t="shared" si="4"/>
        <v>0</v>
      </c>
      <c r="BR43" s="311">
        <f t="shared" si="5"/>
        <v>0</v>
      </c>
      <c r="BS43" s="311">
        <f t="shared" si="6"/>
        <v>0</v>
      </c>
      <c r="BT43" s="311">
        <f t="shared" si="7"/>
        <v>0</v>
      </c>
      <c r="BU43" s="311">
        <f t="shared" si="8"/>
        <v>0</v>
      </c>
      <c r="BV43" s="311">
        <f t="shared" si="9"/>
        <v>0</v>
      </c>
      <c r="BW43" s="311">
        <f t="shared" si="10"/>
        <v>0</v>
      </c>
      <c r="BX43" s="311">
        <f t="shared" si="11"/>
        <v>0</v>
      </c>
      <c r="BY43" s="311">
        <f t="shared" si="12"/>
        <v>0</v>
      </c>
    </row>
    <row r="44" spans="1:77" s="300" customFormat="1">
      <c r="A44" s="903">
        <v>25</v>
      </c>
      <c r="B44" s="105" t="s">
        <v>252</v>
      </c>
      <c r="C44" s="533" t="str">
        <f>INDEX('Medical Services Definitions'!$C$7:$C$33,MATCH($B44,'Medical Services Definitions'!$B$7:$B$33,0))</f>
        <v>Professional</v>
      </c>
      <c r="D44" s="212">
        <v>585562.04879999999</v>
      </c>
      <c r="E44" s="212">
        <v>0</v>
      </c>
      <c r="F44" s="311">
        <f t="shared" si="13"/>
        <v>585562.04879999999</v>
      </c>
      <c r="G44" s="212">
        <v>973701.65119999903</v>
      </c>
      <c r="H44" s="212">
        <v>0</v>
      </c>
      <c r="I44" s="311">
        <f t="shared" si="14"/>
        <v>973701.65119999903</v>
      </c>
      <c r="J44" s="311">
        <f t="shared" si="15"/>
        <v>1559263.699999999</v>
      </c>
      <c r="K44" s="212">
        <v>-2181.6197487708619</v>
      </c>
      <c r="L44" s="212">
        <v>-808180.71417411405</v>
      </c>
      <c r="M44" s="212">
        <v>-1252282.0017496462</v>
      </c>
      <c r="N44" s="212">
        <v>0</v>
      </c>
      <c r="O44" s="538">
        <v>0</v>
      </c>
      <c r="P44" s="204">
        <f t="shared" si="16"/>
        <v>-503380.63567253214</v>
      </c>
      <c r="Q44" s="901">
        <f>P44-O44-'Schedule 3A_Income Statement'!CS60</f>
        <v>-1252282.0017496471</v>
      </c>
      <c r="R44" s="205"/>
      <c r="S44" s="212">
        <v>581524.28989999997</v>
      </c>
      <c r="T44" s="212">
        <v>0</v>
      </c>
      <c r="U44" s="311">
        <f t="shared" si="17"/>
        <v>581524.28989999997</v>
      </c>
      <c r="V44" s="212">
        <v>1025146.5701000011</v>
      </c>
      <c r="W44" s="212">
        <v>0</v>
      </c>
      <c r="X44" s="311">
        <f t="shared" si="18"/>
        <v>1025146.5701000011</v>
      </c>
      <c r="Y44" s="311">
        <f t="shared" si="19"/>
        <v>1606670.860000001</v>
      </c>
      <c r="Z44" s="212">
        <v>290.64678005675466</v>
      </c>
      <c r="AA44" s="212">
        <v>-792835.97140772932</v>
      </c>
      <c r="AB44" s="212">
        <v>-1215395.7415032261</v>
      </c>
      <c r="AC44" s="212">
        <v>0</v>
      </c>
      <c r="AD44" s="538">
        <v>0</v>
      </c>
      <c r="AE44" s="204">
        <f t="shared" si="20"/>
        <v>-401270.20613089774</v>
      </c>
      <c r="AF44" s="901">
        <f>AE44-AD44-'Schedule 3A_Income Statement'!CT60</f>
        <v>-1215395.7415032254</v>
      </c>
      <c r="AG44" s="205"/>
      <c r="AH44" s="212">
        <v>614648.79969999997</v>
      </c>
      <c r="AI44" s="212">
        <v>0</v>
      </c>
      <c r="AJ44" s="311">
        <f t="shared" si="21"/>
        <v>614648.79969999997</v>
      </c>
      <c r="AK44" s="212">
        <v>896915.35030000005</v>
      </c>
      <c r="AL44" s="212">
        <v>0</v>
      </c>
      <c r="AM44" s="311">
        <f t="shared" si="22"/>
        <v>896915.35030000005</v>
      </c>
      <c r="AN44" s="311">
        <f t="shared" si="23"/>
        <v>1511564.15</v>
      </c>
      <c r="AO44" s="212">
        <v>7630.7706405265117</v>
      </c>
      <c r="AP44" s="212">
        <v>-791929.35032987979</v>
      </c>
      <c r="AQ44" s="212">
        <v>-1206515.8502487226</v>
      </c>
      <c r="AR44" s="212">
        <v>0</v>
      </c>
      <c r="AS44" s="538">
        <v>0</v>
      </c>
      <c r="AT44" s="204">
        <f t="shared" si="24"/>
        <v>-479250.27993807604</v>
      </c>
      <c r="AU44" s="901">
        <f>AT44-AS44-'Schedule 3A_Income Statement'!CU60</f>
        <v>-1206515.8502487224</v>
      </c>
      <c r="AV44" s="205"/>
      <c r="AW44" s="212">
        <v>519158.49329999968</v>
      </c>
      <c r="AX44" s="212">
        <v>0</v>
      </c>
      <c r="AY44" s="311">
        <f t="shared" si="25"/>
        <v>519158.49329999968</v>
      </c>
      <c r="AZ44" s="212">
        <v>798260.40669999993</v>
      </c>
      <c r="BA44" s="212">
        <v>0</v>
      </c>
      <c r="BB44" s="311">
        <f t="shared" si="26"/>
        <v>798260.40669999993</v>
      </c>
      <c r="BC44" s="311">
        <f t="shared" si="27"/>
        <v>1317418.8999999997</v>
      </c>
      <c r="BD44" s="212">
        <v>9813.5410009136122</v>
      </c>
      <c r="BE44" s="212">
        <v>-788954.96408827719</v>
      </c>
      <c r="BF44" s="212">
        <v>-1193772.0805507598</v>
      </c>
      <c r="BG44" s="212">
        <v>0</v>
      </c>
      <c r="BH44" s="538">
        <v>0</v>
      </c>
      <c r="BI44" s="204">
        <f t="shared" si="28"/>
        <v>-655494.60363812372</v>
      </c>
      <c r="BJ44" s="901">
        <f>BI44-BH44-'Schedule 3A_Income Statement'!CV60</f>
        <v>-1193772.0805507598</v>
      </c>
      <c r="BL44" s="311">
        <f t="shared" si="29"/>
        <v>2300893.6316999998</v>
      </c>
      <c r="BM44" s="311">
        <f t="shared" si="0"/>
        <v>0</v>
      </c>
      <c r="BN44" s="311">
        <f t="shared" si="1"/>
        <v>2300893.6316999998</v>
      </c>
      <c r="BO44" s="311">
        <f t="shared" si="2"/>
        <v>3694023.9783000005</v>
      </c>
      <c r="BP44" s="311">
        <f t="shared" si="3"/>
        <v>0</v>
      </c>
      <c r="BQ44" s="311">
        <f t="shared" si="4"/>
        <v>3694023.9783000005</v>
      </c>
      <c r="BR44" s="311">
        <f t="shared" si="5"/>
        <v>5994917.6099999994</v>
      </c>
      <c r="BS44" s="311">
        <f t="shared" si="6"/>
        <v>15553.338672726017</v>
      </c>
      <c r="BT44" s="311">
        <f t="shared" si="7"/>
        <v>-3181901</v>
      </c>
      <c r="BU44" s="311">
        <f t="shared" si="8"/>
        <v>-4867965.6740523549</v>
      </c>
      <c r="BV44" s="311">
        <f t="shared" si="9"/>
        <v>0</v>
      </c>
      <c r="BW44" s="311">
        <f t="shared" si="10"/>
        <v>0</v>
      </c>
      <c r="BX44" s="311">
        <f t="shared" si="11"/>
        <v>-2039395.7253796295</v>
      </c>
      <c r="BY44" s="311">
        <f t="shared" si="12"/>
        <v>-4867965.6740523549</v>
      </c>
    </row>
    <row r="45" spans="1:77" s="300" customFormat="1" ht="15" customHeight="1">
      <c r="A45" s="904">
        <v>26</v>
      </c>
      <c r="B45" s="107" t="s">
        <v>53</v>
      </c>
      <c r="C45" s="107"/>
      <c r="D45" s="206">
        <f>SUM(D18:D44)-D27-D29</f>
        <v>242117001.95281091</v>
      </c>
      <c r="E45" s="206">
        <f t="shared" ref="E45:H45" si="46">SUM(E18:E44)-E27-E29</f>
        <v>4691421.2945096875</v>
      </c>
      <c r="F45" s="206">
        <f t="shared" si="13"/>
        <v>246808423.24732059</v>
      </c>
      <c r="G45" s="206">
        <f t="shared" ref="G45:O45" si="47">SUM(G18:G44)-G27-G29</f>
        <v>127225031.5763824</v>
      </c>
      <c r="H45" s="206">
        <f t="shared" si="46"/>
        <v>938317.10931574099</v>
      </c>
      <c r="I45" s="206">
        <f t="shared" si="14"/>
        <v>128163348.68569814</v>
      </c>
      <c r="J45" s="206">
        <f t="shared" si="15"/>
        <v>374971771.93301874</v>
      </c>
      <c r="K45" s="206">
        <f t="shared" si="47"/>
        <v>-323715.96782407432</v>
      </c>
      <c r="L45" s="206">
        <f t="shared" si="47"/>
        <v>5908327.0913702659</v>
      </c>
      <c r="M45" s="206">
        <f t="shared" si="47"/>
        <v>-1252282.0017496462</v>
      </c>
      <c r="N45" s="206">
        <f t="shared" si="47"/>
        <v>0</v>
      </c>
      <c r="O45" s="206">
        <f t="shared" si="47"/>
        <v>0</v>
      </c>
      <c r="P45" s="206">
        <f t="shared" si="16"/>
        <v>379304101.05481529</v>
      </c>
      <c r="Q45" s="905">
        <f>P45-O45-(SUM('Schedule 3A_Income Statement'!$CS$34:$CS$60)-'Schedule 3A_Income Statement'!$CS$43-'Schedule 3A_Income Statement'!$CS$45)</f>
        <v>-1252282.0017495751</v>
      </c>
      <c r="R45" s="205"/>
      <c r="S45" s="206">
        <f>SUM(S18:S44)-S27-S29</f>
        <v>245557842.9344396</v>
      </c>
      <c r="T45" s="206">
        <f t="shared" ref="T45" si="48">SUM(T18:T44)-T27-T29</f>
        <v>4662950.8891430926</v>
      </c>
      <c r="U45" s="206">
        <f t="shared" si="17"/>
        <v>250220793.82358268</v>
      </c>
      <c r="V45" s="206">
        <f t="shared" ref="V45" si="49">SUM(V18:V44)-V27-V29</f>
        <v>120895619.85357521</v>
      </c>
      <c r="W45" s="206">
        <f t="shared" ref="W45" si="50">SUM(W18:W44)-W27-W29</f>
        <v>938690.38163945673</v>
      </c>
      <c r="X45" s="206">
        <f t="shared" si="18"/>
        <v>121834310.23521467</v>
      </c>
      <c r="Y45" s="206">
        <f t="shared" si="19"/>
        <v>372055104.05879736</v>
      </c>
      <c r="Z45" s="206">
        <f t="shared" ref="Z45:AC45" si="51">SUM(Z18:Z44)-Z27-Z29</f>
        <v>96953.441764970325</v>
      </c>
      <c r="AA45" s="206">
        <f t="shared" si="51"/>
        <v>5735328.6770829847</v>
      </c>
      <c r="AB45" s="206">
        <f t="shared" si="51"/>
        <v>-1215395.7415032261</v>
      </c>
      <c r="AC45" s="206">
        <f t="shared" si="51"/>
        <v>0</v>
      </c>
      <c r="AD45" s="206">
        <f t="shared" ref="AD45" si="52">SUM(AD18:AD44)-AD27-AD29</f>
        <v>0</v>
      </c>
      <c r="AE45" s="206">
        <f t="shared" si="20"/>
        <v>376671990.43614203</v>
      </c>
      <c r="AF45" s="905">
        <f>AE45-AD45-(SUM('Schedule 3A_Income Statement'!$CT$34:$CT$60)-'Schedule 3A_Income Statement'!$CT$43-'Schedule 3A_Income Statement'!$CT$45)</f>
        <v>-1215395.7415031791</v>
      </c>
      <c r="AG45" s="205"/>
      <c r="AH45" s="206">
        <f>SUM(AH18:AH44)-AH27-AH29</f>
        <v>247837737.20305103</v>
      </c>
      <c r="AI45" s="206">
        <f t="shared" ref="AI45" si="53">SUM(AI18:AI44)-AI27-AI29</f>
        <v>4746197.9730193606</v>
      </c>
      <c r="AJ45" s="206">
        <f t="shared" si="21"/>
        <v>252583935.17607039</v>
      </c>
      <c r="AK45" s="206">
        <f t="shared" ref="AK45" si="54">SUM(AK18:AK44)-AK27-AK29</f>
        <v>119077909.99561204</v>
      </c>
      <c r="AL45" s="206">
        <f t="shared" ref="AL45" si="55">SUM(AL18:AL44)-AL27-AL29</f>
        <v>958883.20834625582</v>
      </c>
      <c r="AM45" s="206">
        <f t="shared" si="22"/>
        <v>120036793.2039583</v>
      </c>
      <c r="AN45" s="206">
        <f t="shared" si="23"/>
        <v>372620728.38002872</v>
      </c>
      <c r="AO45" s="206">
        <f t="shared" ref="AO45:AR45" si="56">SUM(AO18:AO44)-AO27-AO29</f>
        <v>1235849.1314392844</v>
      </c>
      <c r="AP45" s="206">
        <f t="shared" si="56"/>
        <v>5694021.7970461594</v>
      </c>
      <c r="AQ45" s="206">
        <f t="shared" si="56"/>
        <v>-1206515.8502487226</v>
      </c>
      <c r="AR45" s="206">
        <f t="shared" si="56"/>
        <v>0</v>
      </c>
      <c r="AS45" s="206">
        <f t="shared" ref="AS45" si="57">SUM(AS18:AS44)-AS27-AS29</f>
        <v>0</v>
      </c>
      <c r="AT45" s="206">
        <f t="shared" si="24"/>
        <v>378344083.45826548</v>
      </c>
      <c r="AU45" s="905">
        <f>AT45-AS45-(SUM('Schedule 3A_Income Statement'!$CU$34:$CU$60)-'Schedule 3A_Income Statement'!$CU$43-'Schedule 3A_Income Statement'!$CU$45)</f>
        <v>-1206515.8502485752</v>
      </c>
      <c r="AV45" s="205"/>
      <c r="AW45" s="206">
        <f>SUM(AW18:AW44)-AW27-AW29</f>
        <v>246795086.98421717</v>
      </c>
      <c r="AX45" s="206">
        <f t="shared" ref="AX45" si="58">SUM(AX18:AX44)-AX27-AX29</f>
        <v>4726970.9942335756</v>
      </c>
      <c r="AY45" s="206">
        <f t="shared" si="25"/>
        <v>251522057.97845075</v>
      </c>
      <c r="AZ45" s="206">
        <f t="shared" ref="AZ45" si="59">SUM(AZ18:AZ44)-AZ27-AZ29</f>
        <v>116677575.15481597</v>
      </c>
      <c r="BA45" s="206">
        <f t="shared" ref="BA45" si="60">SUM(BA18:BA44)-BA27-BA29</f>
        <v>958741.89979307156</v>
      </c>
      <c r="BB45" s="206">
        <f t="shared" si="26"/>
        <v>117636317.05460905</v>
      </c>
      <c r="BC45" s="206">
        <f t="shared" si="27"/>
        <v>369158375.03305978</v>
      </c>
      <c r="BD45" s="206">
        <f t="shared" ref="BD45:BG45" si="61">SUM(BD18:BD44)-BD27-BD29</f>
        <v>1715143.2423505378</v>
      </c>
      <c r="BE45" s="206">
        <f t="shared" si="61"/>
        <v>5634536.9345005909</v>
      </c>
      <c r="BF45" s="206">
        <f t="shared" si="61"/>
        <v>-1193772.0805507598</v>
      </c>
      <c r="BG45" s="206">
        <f t="shared" si="61"/>
        <v>0</v>
      </c>
      <c r="BH45" s="206">
        <f t="shared" ref="BH45" si="62">SUM(BH18:BH44)-BH27-BH29</f>
        <v>0</v>
      </c>
      <c r="BI45" s="206">
        <f t="shared" si="28"/>
        <v>375314283.12936014</v>
      </c>
      <c r="BJ45" s="905">
        <f>BI45-BH45-(SUM('Schedule 3A_Income Statement'!$CV$34:$CV$60)-'Schedule 3A_Income Statement'!$CV$43-'Schedule 3A_Income Statement'!$CV$45)</f>
        <v>-1193772.080550611</v>
      </c>
      <c r="BL45" s="311">
        <f t="shared" si="29"/>
        <v>982307669.07451868</v>
      </c>
      <c r="BM45" s="311">
        <f t="shared" si="0"/>
        <v>18827541.150905717</v>
      </c>
      <c r="BN45" s="311">
        <f t="shared" si="1"/>
        <v>1001135210.2254245</v>
      </c>
      <c r="BO45" s="311">
        <f t="shared" si="2"/>
        <v>483876136.58038563</v>
      </c>
      <c r="BP45" s="311">
        <f t="shared" si="3"/>
        <v>3794632.599094525</v>
      </c>
      <c r="BQ45" s="311">
        <f t="shared" si="4"/>
        <v>487670769.1794802</v>
      </c>
      <c r="BR45" s="311">
        <f t="shared" si="5"/>
        <v>1488805979.4049046</v>
      </c>
      <c r="BS45" s="311">
        <f t="shared" si="6"/>
        <v>2724229.8477307181</v>
      </c>
      <c r="BT45" s="311">
        <f t="shared" si="7"/>
        <v>22972214.5</v>
      </c>
      <c r="BU45" s="311">
        <f t="shared" si="8"/>
        <v>-4867965.6740523549</v>
      </c>
      <c r="BV45" s="311">
        <f t="shared" si="9"/>
        <v>0</v>
      </c>
      <c r="BW45" s="311">
        <f t="shared" si="10"/>
        <v>0</v>
      </c>
      <c r="BX45" s="311">
        <f t="shared" si="11"/>
        <v>1509634458.078583</v>
      </c>
      <c r="BY45" s="311">
        <f t="shared" si="12"/>
        <v>-4867965.6740519404</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0</v>
      </c>
      <c r="E47" s="311">
        <f t="shared" si="63"/>
        <v>0</v>
      </c>
      <c r="F47" s="311">
        <f t="shared" si="13"/>
        <v>0</v>
      </c>
      <c r="G47" s="311">
        <f t="shared" si="63"/>
        <v>3461286.3199999994</v>
      </c>
      <c r="H47" s="311">
        <f t="shared" si="63"/>
        <v>0</v>
      </c>
      <c r="I47" s="311">
        <f t="shared" ref="I47:I52" si="64">SUM(G47:H47)</f>
        <v>3461286.3199999994</v>
      </c>
      <c r="J47" s="311">
        <f t="shared" ref="J47:J52" si="65">F47+I47</f>
        <v>3461286.3199999994</v>
      </c>
      <c r="K47" s="311">
        <f t="shared" ref="K47:O52" si="66">SUMIF($C$18:$C$45,$C47,K$18:K$45)</f>
        <v>0</v>
      </c>
      <c r="L47" s="311">
        <f t="shared" si="66"/>
        <v>0</v>
      </c>
      <c r="M47" s="311">
        <f t="shared" si="66"/>
        <v>0</v>
      </c>
      <c r="N47" s="311">
        <f t="shared" si="66"/>
        <v>0</v>
      </c>
      <c r="O47" s="311">
        <f t="shared" si="66"/>
        <v>0</v>
      </c>
      <c r="P47" s="312">
        <f t="shared" ref="P47:P52" si="67">SUM(J47:N47)</f>
        <v>3461286.3199999994</v>
      </c>
      <c r="Q47" s="535"/>
      <c r="R47" s="129"/>
      <c r="S47" s="311">
        <f t="shared" ref="S47:W52" si="68">SUMIF($C$18:$C$45,$C47,S$18:S$45)</f>
        <v>0.13159999999996386</v>
      </c>
      <c r="T47" s="311">
        <f t="shared" si="68"/>
        <v>0</v>
      </c>
      <c r="U47" s="311">
        <f t="shared" ref="U47:U52" si="69">SUM(S47:T47)</f>
        <v>0.13159999999996386</v>
      </c>
      <c r="V47" s="311">
        <f t="shared" si="68"/>
        <v>3874776.3183999998</v>
      </c>
      <c r="W47" s="311">
        <f t="shared" si="68"/>
        <v>0</v>
      </c>
      <c r="X47" s="311">
        <f t="shared" ref="X47:X52" si="70">SUM(V47:W47)</f>
        <v>3874776.3183999998</v>
      </c>
      <c r="Y47" s="311">
        <f t="shared" ref="Y47:Y52" si="71">U47+X47</f>
        <v>3874776.4499999997</v>
      </c>
      <c r="Z47" s="311">
        <f t="shared" ref="Z47:AD52" si="72">SUMIF($C$18:$C$45,$C47,Z$18:Z$45)</f>
        <v>-0.57061930206591593</v>
      </c>
      <c r="AA47" s="311">
        <f t="shared" si="72"/>
        <v>0</v>
      </c>
      <c r="AB47" s="311">
        <f t="shared" si="72"/>
        <v>0</v>
      </c>
      <c r="AC47" s="311">
        <f t="shared" si="72"/>
        <v>0</v>
      </c>
      <c r="AD47" s="311">
        <f t="shared" si="72"/>
        <v>0</v>
      </c>
      <c r="AE47" s="312">
        <f t="shared" ref="AE47:AE52" si="73">SUM(Y47:AC47)</f>
        <v>3874775.8793806979</v>
      </c>
      <c r="AF47" s="535"/>
      <c r="AG47" s="129"/>
      <c r="AH47" s="311">
        <f t="shared" ref="AH47:AL52" si="74">SUMIF($C$18:$C$45,$C47,AH$18:AH$45)</f>
        <v>0</v>
      </c>
      <c r="AI47" s="311">
        <f t="shared" si="74"/>
        <v>0</v>
      </c>
      <c r="AJ47" s="311">
        <f t="shared" ref="AJ47:AJ52" si="75">SUM(AH47:AI47)</f>
        <v>0</v>
      </c>
      <c r="AK47" s="311">
        <f t="shared" si="74"/>
        <v>3115488.0099999993</v>
      </c>
      <c r="AL47" s="311">
        <f t="shared" si="74"/>
        <v>0</v>
      </c>
      <c r="AM47" s="311">
        <f t="shared" ref="AM47:AM52" si="76">SUM(AK47:AL47)</f>
        <v>3115488.0099999993</v>
      </c>
      <c r="AN47" s="311">
        <f t="shared" ref="AN47:AN52" si="77">AJ47+AM47</f>
        <v>3115488.0099999993</v>
      </c>
      <c r="AO47" s="311">
        <f t="shared" ref="AO47:AS52" si="78">SUMIF($C$18:$C$45,$C47,AO$18:AO$45)</f>
        <v>0</v>
      </c>
      <c r="AP47" s="311">
        <f t="shared" si="78"/>
        <v>0</v>
      </c>
      <c r="AQ47" s="311">
        <f t="shared" si="78"/>
        <v>0</v>
      </c>
      <c r="AR47" s="311">
        <f t="shared" si="78"/>
        <v>0</v>
      </c>
      <c r="AS47" s="311">
        <f t="shared" si="78"/>
        <v>0</v>
      </c>
      <c r="AT47" s="312">
        <f t="shared" ref="AT47:AT52" si="79">SUM(AN47:AR47)</f>
        <v>3115488.0099999993</v>
      </c>
      <c r="AU47" s="535"/>
      <c r="AV47" s="129"/>
      <c r="AW47" s="311">
        <f t="shared" ref="AW47:BA52" si="80">SUMIF($C$18:$C$45,$C47,AW$18:AW$45)</f>
        <v>0</v>
      </c>
      <c r="AX47" s="311">
        <f t="shared" si="80"/>
        <v>0</v>
      </c>
      <c r="AY47" s="311">
        <f t="shared" ref="AY47:AY52" si="81">SUM(AW47:AX47)</f>
        <v>0</v>
      </c>
      <c r="AZ47" s="311">
        <f t="shared" si="80"/>
        <v>2869246.1700000009</v>
      </c>
      <c r="BA47" s="311">
        <f t="shared" si="80"/>
        <v>0</v>
      </c>
      <c r="BB47" s="311">
        <f t="shared" ref="BB47:BB52" si="82">SUM(AZ47:BA47)</f>
        <v>2869246.1700000009</v>
      </c>
      <c r="BC47" s="311">
        <f t="shared" ref="BC47:BC52" si="83">AY47+BB47</f>
        <v>2869246.1700000009</v>
      </c>
      <c r="BD47" s="311">
        <f t="shared" ref="BD47:BH52" si="84">SUMIF($C$18:$C$45,$C47,BD$18:BD$45)</f>
        <v>0</v>
      </c>
      <c r="BE47" s="311">
        <f t="shared" si="84"/>
        <v>0</v>
      </c>
      <c r="BF47" s="311">
        <f t="shared" si="84"/>
        <v>0</v>
      </c>
      <c r="BG47" s="311">
        <f t="shared" si="84"/>
        <v>0</v>
      </c>
      <c r="BH47" s="311">
        <f t="shared" si="84"/>
        <v>0</v>
      </c>
      <c r="BI47" s="312">
        <f t="shared" ref="BI47:BI52" si="85">SUM(BC47:BG47)</f>
        <v>2869246.1700000009</v>
      </c>
      <c r="BJ47" s="535"/>
      <c r="BL47" s="311">
        <f t="shared" ref="BL47:BL52" si="86">D47+S47+AH47+AW47</f>
        <v>0.13159999999996386</v>
      </c>
      <c r="BM47" s="311">
        <f t="shared" ref="BM47:BM52" si="87">E47+T47+AI47+AX47</f>
        <v>0</v>
      </c>
      <c r="BN47" s="311">
        <f t="shared" ref="BN47:BN52" si="88">F47+U47+AJ47+AY47</f>
        <v>0.13159999999996386</v>
      </c>
      <c r="BO47" s="311">
        <f t="shared" ref="BO47:BO52" si="89">G47+V47+AK47+AZ47</f>
        <v>13320796.818399999</v>
      </c>
      <c r="BP47" s="311">
        <f t="shared" ref="BP47:BP52" si="90">H47+W47+AL47+BA47</f>
        <v>0</v>
      </c>
      <c r="BQ47" s="311">
        <f t="shared" ref="BQ47:BQ52" si="91">I47+X47+AM47+BB47</f>
        <v>13320796.818399999</v>
      </c>
      <c r="BR47" s="311">
        <f t="shared" ref="BR47:BR52" si="92">J47+Y47+AN47+BC47</f>
        <v>13320796.949999999</v>
      </c>
      <c r="BS47" s="311">
        <f t="shared" ref="BS47:BS52" si="93">K47+Z47+AO47+BD47</f>
        <v>-0.57061930206591593</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13320796.379380699</v>
      </c>
      <c r="BY47" s="535"/>
    </row>
    <row r="48" spans="1:77" s="300" customFormat="1">
      <c r="A48" s="512">
        <v>28</v>
      </c>
      <c r="B48" s="105" t="s">
        <v>445</v>
      </c>
      <c r="C48" s="105" t="s">
        <v>445</v>
      </c>
      <c r="D48" s="311">
        <f t="shared" si="63"/>
        <v>67527670.151799977</v>
      </c>
      <c r="E48" s="311">
        <f t="shared" si="63"/>
        <v>0</v>
      </c>
      <c r="F48" s="311">
        <f t="shared" si="13"/>
        <v>67527670.151799977</v>
      </c>
      <c r="G48" s="311">
        <f t="shared" si="63"/>
        <v>10962936.318199996</v>
      </c>
      <c r="H48" s="311">
        <f t="shared" si="63"/>
        <v>0</v>
      </c>
      <c r="I48" s="311">
        <f t="shared" si="64"/>
        <v>10962936.318199996</v>
      </c>
      <c r="J48" s="311">
        <f t="shared" si="65"/>
        <v>78490606.469999969</v>
      </c>
      <c r="K48" s="311">
        <f t="shared" si="66"/>
        <v>-95959.279174849129</v>
      </c>
      <c r="L48" s="311">
        <f t="shared" si="66"/>
        <v>0</v>
      </c>
      <c r="M48" s="311">
        <f t="shared" si="66"/>
        <v>0</v>
      </c>
      <c r="N48" s="311">
        <f t="shared" si="66"/>
        <v>0</v>
      </c>
      <c r="O48" s="311">
        <f t="shared" si="66"/>
        <v>0</v>
      </c>
      <c r="P48" s="313">
        <f t="shared" si="67"/>
        <v>78394647.19082512</v>
      </c>
      <c r="Q48" s="535"/>
      <c r="R48" s="129"/>
      <c r="S48" s="311">
        <f t="shared" si="68"/>
        <v>64695744.291300006</v>
      </c>
      <c r="T48" s="311">
        <f t="shared" si="68"/>
        <v>0</v>
      </c>
      <c r="U48" s="311">
        <f t="shared" si="69"/>
        <v>64695744.291300006</v>
      </c>
      <c r="V48" s="311">
        <f t="shared" si="68"/>
        <v>9542121.2487000003</v>
      </c>
      <c r="W48" s="311">
        <f t="shared" si="68"/>
        <v>0</v>
      </c>
      <c r="X48" s="311">
        <f t="shared" si="70"/>
        <v>9542121.2487000003</v>
      </c>
      <c r="Y48" s="311">
        <f t="shared" si="71"/>
        <v>74237865.540000007</v>
      </c>
      <c r="Z48" s="311">
        <f t="shared" si="72"/>
        <v>74437.08816619798</v>
      </c>
      <c r="AA48" s="311">
        <f t="shared" si="72"/>
        <v>0</v>
      </c>
      <c r="AB48" s="311">
        <f t="shared" si="72"/>
        <v>0</v>
      </c>
      <c r="AC48" s="311">
        <f t="shared" si="72"/>
        <v>0</v>
      </c>
      <c r="AD48" s="311">
        <f t="shared" si="72"/>
        <v>0</v>
      </c>
      <c r="AE48" s="313">
        <f t="shared" si="73"/>
        <v>74312302.628166199</v>
      </c>
      <c r="AF48" s="535"/>
      <c r="AG48" s="129"/>
      <c r="AH48" s="311">
        <f t="shared" si="74"/>
        <v>61509722.427500002</v>
      </c>
      <c r="AI48" s="311">
        <f t="shared" si="74"/>
        <v>0</v>
      </c>
      <c r="AJ48" s="311">
        <f t="shared" si="75"/>
        <v>61509722.427500002</v>
      </c>
      <c r="AK48" s="311">
        <f t="shared" si="74"/>
        <v>8547813.0525000002</v>
      </c>
      <c r="AL48" s="311">
        <f t="shared" si="74"/>
        <v>0</v>
      </c>
      <c r="AM48" s="311">
        <f t="shared" si="76"/>
        <v>8547813.0525000002</v>
      </c>
      <c r="AN48" s="311">
        <f t="shared" si="77"/>
        <v>70057535.480000004</v>
      </c>
      <c r="AO48" s="311">
        <f t="shared" si="78"/>
        <v>374652.89318960661</v>
      </c>
      <c r="AP48" s="311">
        <f t="shared" si="78"/>
        <v>0</v>
      </c>
      <c r="AQ48" s="311">
        <f t="shared" si="78"/>
        <v>0</v>
      </c>
      <c r="AR48" s="311">
        <f t="shared" si="78"/>
        <v>0</v>
      </c>
      <c r="AS48" s="311">
        <f t="shared" si="78"/>
        <v>0</v>
      </c>
      <c r="AT48" s="313">
        <f t="shared" si="79"/>
        <v>70432188.373189613</v>
      </c>
      <c r="AU48" s="535"/>
      <c r="AV48" s="129"/>
      <c r="AW48" s="311">
        <f t="shared" si="80"/>
        <v>59424911.30309999</v>
      </c>
      <c r="AX48" s="311">
        <f t="shared" si="80"/>
        <v>0</v>
      </c>
      <c r="AY48" s="311">
        <f t="shared" si="81"/>
        <v>59424911.30309999</v>
      </c>
      <c r="AZ48" s="311">
        <f t="shared" si="80"/>
        <v>6674874.7268999992</v>
      </c>
      <c r="BA48" s="311">
        <f t="shared" si="80"/>
        <v>0</v>
      </c>
      <c r="BB48" s="311">
        <f t="shared" si="82"/>
        <v>6674874.7268999992</v>
      </c>
      <c r="BC48" s="311">
        <f t="shared" si="83"/>
        <v>66099786.029999986</v>
      </c>
      <c r="BD48" s="311">
        <f t="shared" si="84"/>
        <v>494555.9919729298</v>
      </c>
      <c r="BE48" s="311">
        <f t="shared" si="84"/>
        <v>0</v>
      </c>
      <c r="BF48" s="311">
        <f t="shared" si="84"/>
        <v>0</v>
      </c>
      <c r="BG48" s="311">
        <f t="shared" si="84"/>
        <v>0</v>
      </c>
      <c r="BH48" s="311">
        <f t="shared" si="84"/>
        <v>0</v>
      </c>
      <c r="BI48" s="313">
        <f t="shared" si="85"/>
        <v>66594342.021972917</v>
      </c>
      <c r="BJ48" s="535"/>
      <c r="BL48" s="311">
        <f t="shared" si="86"/>
        <v>253158048.17369998</v>
      </c>
      <c r="BM48" s="311">
        <f t="shared" si="87"/>
        <v>0</v>
      </c>
      <c r="BN48" s="311">
        <f t="shared" si="88"/>
        <v>253158048.17369998</v>
      </c>
      <c r="BO48" s="311">
        <f t="shared" si="89"/>
        <v>35727745.346299991</v>
      </c>
      <c r="BP48" s="311">
        <f t="shared" si="90"/>
        <v>0</v>
      </c>
      <c r="BQ48" s="311">
        <f t="shared" si="91"/>
        <v>35727745.346299991</v>
      </c>
      <c r="BR48" s="311">
        <f t="shared" si="92"/>
        <v>288885793.51999998</v>
      </c>
      <c r="BS48" s="311">
        <f t="shared" si="93"/>
        <v>847686.69415388524</v>
      </c>
      <c r="BT48" s="311">
        <f t="shared" si="94"/>
        <v>0</v>
      </c>
      <c r="BU48" s="311">
        <f t="shared" si="95"/>
        <v>0</v>
      </c>
      <c r="BV48" s="311">
        <f t="shared" si="96"/>
        <v>0</v>
      </c>
      <c r="BW48" s="311">
        <f t="shared" si="97"/>
        <v>0</v>
      </c>
      <c r="BX48" s="311">
        <f t="shared" si="98"/>
        <v>289733480.21415383</v>
      </c>
      <c r="BY48" s="535"/>
    </row>
    <row r="49" spans="1:77" s="300" customFormat="1">
      <c r="A49" s="512">
        <v>29</v>
      </c>
      <c r="B49" s="107" t="s">
        <v>446</v>
      </c>
      <c r="C49" s="107" t="s">
        <v>446</v>
      </c>
      <c r="D49" s="311">
        <f t="shared" si="63"/>
        <v>4458852.3773999987</v>
      </c>
      <c r="E49" s="311">
        <f t="shared" si="63"/>
        <v>0</v>
      </c>
      <c r="F49" s="311">
        <f t="shared" si="13"/>
        <v>4458852.3773999987</v>
      </c>
      <c r="G49" s="311">
        <f t="shared" si="63"/>
        <v>7287750.5725999968</v>
      </c>
      <c r="H49" s="311">
        <f t="shared" si="63"/>
        <v>0</v>
      </c>
      <c r="I49" s="311">
        <f t="shared" si="64"/>
        <v>7287750.5725999968</v>
      </c>
      <c r="J49" s="311">
        <f t="shared" si="65"/>
        <v>11746602.949999996</v>
      </c>
      <c r="K49" s="311">
        <f t="shared" si="66"/>
        <v>-17707.83173210446</v>
      </c>
      <c r="L49" s="311">
        <f t="shared" si="66"/>
        <v>0</v>
      </c>
      <c r="M49" s="311">
        <f t="shared" si="66"/>
        <v>0</v>
      </c>
      <c r="N49" s="311">
        <f t="shared" si="66"/>
        <v>0</v>
      </c>
      <c r="O49" s="311">
        <f t="shared" si="66"/>
        <v>0</v>
      </c>
      <c r="P49" s="313">
        <f t="shared" si="67"/>
        <v>11728895.118267892</v>
      </c>
      <c r="Q49" s="535"/>
      <c r="R49" s="129"/>
      <c r="S49" s="311">
        <f t="shared" si="68"/>
        <v>4152945.638100001</v>
      </c>
      <c r="T49" s="311">
        <f t="shared" si="68"/>
        <v>0</v>
      </c>
      <c r="U49" s="311">
        <f t="shared" si="69"/>
        <v>4152945.638100001</v>
      </c>
      <c r="V49" s="311">
        <f t="shared" si="68"/>
        <v>6923476.5119000003</v>
      </c>
      <c r="W49" s="311">
        <f t="shared" si="68"/>
        <v>0</v>
      </c>
      <c r="X49" s="311">
        <f t="shared" si="70"/>
        <v>6923476.5119000003</v>
      </c>
      <c r="Y49" s="311">
        <f t="shared" si="71"/>
        <v>11076422.150000002</v>
      </c>
      <c r="Z49" s="311">
        <f t="shared" si="72"/>
        <v>8658.1086644810857</v>
      </c>
      <c r="AA49" s="311">
        <f t="shared" si="72"/>
        <v>0</v>
      </c>
      <c r="AB49" s="311">
        <f t="shared" si="72"/>
        <v>0</v>
      </c>
      <c r="AC49" s="311">
        <f t="shared" si="72"/>
        <v>0</v>
      </c>
      <c r="AD49" s="311">
        <f t="shared" si="72"/>
        <v>0</v>
      </c>
      <c r="AE49" s="313">
        <f t="shared" si="73"/>
        <v>11085080.258664483</v>
      </c>
      <c r="AF49" s="535"/>
      <c r="AG49" s="129"/>
      <c r="AH49" s="311">
        <f t="shared" si="74"/>
        <v>4202111.7916000001</v>
      </c>
      <c r="AI49" s="311">
        <f t="shared" si="74"/>
        <v>0</v>
      </c>
      <c r="AJ49" s="311">
        <f t="shared" si="75"/>
        <v>4202111.7916000001</v>
      </c>
      <c r="AK49" s="311">
        <f t="shared" si="74"/>
        <v>7026972.1383999977</v>
      </c>
      <c r="AL49" s="311">
        <f t="shared" si="74"/>
        <v>0</v>
      </c>
      <c r="AM49" s="311">
        <f t="shared" si="76"/>
        <v>7026972.1383999977</v>
      </c>
      <c r="AN49" s="311">
        <f t="shared" si="77"/>
        <v>11229083.929999998</v>
      </c>
      <c r="AO49" s="311">
        <f t="shared" si="78"/>
        <v>63879.782032763826</v>
      </c>
      <c r="AP49" s="311">
        <f t="shared" si="78"/>
        <v>0</v>
      </c>
      <c r="AQ49" s="311">
        <f t="shared" si="78"/>
        <v>0</v>
      </c>
      <c r="AR49" s="311">
        <f t="shared" si="78"/>
        <v>0</v>
      </c>
      <c r="AS49" s="311">
        <f t="shared" si="78"/>
        <v>0</v>
      </c>
      <c r="AT49" s="313">
        <f t="shared" si="79"/>
        <v>11292963.712032761</v>
      </c>
      <c r="AU49" s="535"/>
      <c r="AV49" s="129"/>
      <c r="AW49" s="311">
        <f t="shared" si="80"/>
        <v>4282888.900799999</v>
      </c>
      <c r="AX49" s="311">
        <f t="shared" si="80"/>
        <v>0</v>
      </c>
      <c r="AY49" s="311">
        <f t="shared" si="81"/>
        <v>4282888.900799999</v>
      </c>
      <c r="AZ49" s="311">
        <f t="shared" si="80"/>
        <v>7350035.6592000015</v>
      </c>
      <c r="BA49" s="311">
        <f t="shared" si="80"/>
        <v>0</v>
      </c>
      <c r="BB49" s="311">
        <f t="shared" si="82"/>
        <v>7350035.6592000015</v>
      </c>
      <c r="BC49" s="311">
        <f t="shared" si="83"/>
        <v>11632924.560000001</v>
      </c>
      <c r="BD49" s="311">
        <f t="shared" si="84"/>
        <v>69228.672383480283</v>
      </c>
      <c r="BE49" s="311">
        <f t="shared" si="84"/>
        <v>0</v>
      </c>
      <c r="BF49" s="311">
        <f t="shared" si="84"/>
        <v>0</v>
      </c>
      <c r="BG49" s="311">
        <f t="shared" si="84"/>
        <v>0</v>
      </c>
      <c r="BH49" s="311">
        <f t="shared" si="84"/>
        <v>0</v>
      </c>
      <c r="BI49" s="313">
        <f t="shared" si="85"/>
        <v>11702153.23238348</v>
      </c>
      <c r="BJ49" s="535"/>
      <c r="BL49" s="311">
        <f t="shared" si="86"/>
        <v>17096798.707899999</v>
      </c>
      <c r="BM49" s="311">
        <f t="shared" si="87"/>
        <v>0</v>
      </c>
      <c r="BN49" s="311">
        <f t="shared" si="88"/>
        <v>17096798.707899999</v>
      </c>
      <c r="BO49" s="311">
        <f t="shared" si="89"/>
        <v>28588234.882099997</v>
      </c>
      <c r="BP49" s="311">
        <f t="shared" si="90"/>
        <v>0</v>
      </c>
      <c r="BQ49" s="311">
        <f t="shared" si="91"/>
        <v>28588234.882099997</v>
      </c>
      <c r="BR49" s="311">
        <f t="shared" si="92"/>
        <v>45685033.589999996</v>
      </c>
      <c r="BS49" s="311">
        <f t="shared" si="93"/>
        <v>124058.73134862073</v>
      </c>
      <c r="BT49" s="311">
        <f t="shared" si="94"/>
        <v>0</v>
      </c>
      <c r="BU49" s="311">
        <f t="shared" si="95"/>
        <v>0</v>
      </c>
      <c r="BV49" s="311">
        <f t="shared" si="96"/>
        <v>0</v>
      </c>
      <c r="BW49" s="311">
        <f t="shared" si="97"/>
        <v>0</v>
      </c>
      <c r="BX49" s="311">
        <f t="shared" si="98"/>
        <v>45809092.321348615</v>
      </c>
      <c r="BY49" s="535"/>
    </row>
    <row r="50" spans="1:77" s="300" customFormat="1">
      <c r="A50" s="512">
        <v>30</v>
      </c>
      <c r="B50" s="105" t="s">
        <v>1431</v>
      </c>
      <c r="C50" s="105" t="s">
        <v>224</v>
      </c>
      <c r="D50" s="311">
        <f t="shared" si="63"/>
        <v>49633053.833070435</v>
      </c>
      <c r="E50" s="311">
        <f t="shared" si="63"/>
        <v>4691421.2945096875</v>
      </c>
      <c r="F50" s="311">
        <f t="shared" si="13"/>
        <v>54324475.127580121</v>
      </c>
      <c r="G50" s="311">
        <f t="shared" si="63"/>
        <v>95395919.718331903</v>
      </c>
      <c r="H50" s="311">
        <f t="shared" si="63"/>
        <v>938317.10931574099</v>
      </c>
      <c r="I50" s="311">
        <f t="shared" si="64"/>
        <v>96334236.827647641</v>
      </c>
      <c r="J50" s="311">
        <f t="shared" si="65"/>
        <v>150658711.95522776</v>
      </c>
      <c r="K50" s="311">
        <f t="shared" si="66"/>
        <v>-132728.68103268117</v>
      </c>
      <c r="L50" s="311">
        <f t="shared" si="66"/>
        <v>4785807.978192132</v>
      </c>
      <c r="M50" s="311">
        <f t="shared" si="66"/>
        <v>-1252282.0017496462</v>
      </c>
      <c r="N50" s="311">
        <f t="shared" si="66"/>
        <v>0</v>
      </c>
      <c r="O50" s="311">
        <f t="shared" si="66"/>
        <v>0</v>
      </c>
      <c r="P50" s="313">
        <f t="shared" si="67"/>
        <v>154059509.25063756</v>
      </c>
      <c r="Q50" s="535"/>
      <c r="R50" s="129"/>
      <c r="S50" s="311">
        <f t="shared" si="68"/>
        <v>52862824.191736683</v>
      </c>
      <c r="T50" s="311">
        <f t="shared" si="68"/>
        <v>4662950.8891430926</v>
      </c>
      <c r="U50" s="311">
        <f t="shared" si="69"/>
        <v>57525775.080879778</v>
      </c>
      <c r="V50" s="311">
        <f t="shared" si="68"/>
        <v>93057489.422039017</v>
      </c>
      <c r="W50" s="311">
        <f t="shared" si="68"/>
        <v>938690.38163945673</v>
      </c>
      <c r="X50" s="311">
        <f t="shared" si="70"/>
        <v>93996179.803678468</v>
      </c>
      <c r="Y50" s="311">
        <f t="shared" si="71"/>
        <v>151521954.88455826</v>
      </c>
      <c r="Z50" s="311">
        <f t="shared" si="72"/>
        <v>29725.039911675525</v>
      </c>
      <c r="AA50" s="311">
        <f t="shared" si="72"/>
        <v>4660170.3658568123</v>
      </c>
      <c r="AB50" s="311">
        <f t="shared" si="72"/>
        <v>-1215395.7415032261</v>
      </c>
      <c r="AC50" s="311">
        <f t="shared" si="72"/>
        <v>0</v>
      </c>
      <c r="AD50" s="311">
        <f t="shared" si="72"/>
        <v>0</v>
      </c>
      <c r="AE50" s="313">
        <f t="shared" si="73"/>
        <v>154996454.54882354</v>
      </c>
      <c r="AF50" s="535"/>
      <c r="AG50" s="129"/>
      <c r="AH50" s="311">
        <f t="shared" si="74"/>
        <v>54888342.571445361</v>
      </c>
      <c r="AI50" s="311">
        <f t="shared" si="74"/>
        <v>4746197.9730193606</v>
      </c>
      <c r="AJ50" s="311">
        <f t="shared" si="75"/>
        <v>59634540.544464722</v>
      </c>
      <c r="AK50" s="311">
        <f t="shared" si="74"/>
        <v>94168447.15486367</v>
      </c>
      <c r="AL50" s="311">
        <f t="shared" si="74"/>
        <v>958883.20834625582</v>
      </c>
      <c r="AM50" s="311">
        <f t="shared" si="76"/>
        <v>95127330.363209933</v>
      </c>
      <c r="AN50" s="311">
        <f t="shared" si="77"/>
        <v>154761870.90767467</v>
      </c>
      <c r="AO50" s="311">
        <f t="shared" si="78"/>
        <v>533335.00751279132</v>
      </c>
      <c r="AP50" s="311">
        <f t="shared" si="78"/>
        <v>4634975.294488878</v>
      </c>
      <c r="AQ50" s="311">
        <f t="shared" si="78"/>
        <v>-1206515.8502487226</v>
      </c>
      <c r="AR50" s="311">
        <f t="shared" si="78"/>
        <v>0</v>
      </c>
      <c r="AS50" s="311">
        <f t="shared" si="78"/>
        <v>0</v>
      </c>
      <c r="AT50" s="313">
        <f t="shared" si="79"/>
        <v>158723665.3594276</v>
      </c>
      <c r="AU50" s="535"/>
      <c r="AV50" s="129"/>
      <c r="AW50" s="311">
        <f t="shared" si="80"/>
        <v>54828859.982793301</v>
      </c>
      <c r="AX50" s="311">
        <f t="shared" si="80"/>
        <v>4726970.9942335756</v>
      </c>
      <c r="AY50" s="311">
        <f t="shared" si="81"/>
        <v>59555830.97702688</v>
      </c>
      <c r="AZ50" s="311">
        <f t="shared" si="80"/>
        <v>94333086.715719789</v>
      </c>
      <c r="BA50" s="311">
        <f t="shared" si="80"/>
        <v>958741.89979307156</v>
      </c>
      <c r="BB50" s="311">
        <f t="shared" si="82"/>
        <v>95291828.615512863</v>
      </c>
      <c r="BC50" s="311">
        <f t="shared" si="83"/>
        <v>154847659.59253973</v>
      </c>
      <c r="BD50" s="311">
        <f t="shared" si="84"/>
        <v>722406.07982141478</v>
      </c>
      <c r="BE50" s="311">
        <f t="shared" si="84"/>
        <v>4595785.3614621814</v>
      </c>
      <c r="BF50" s="311">
        <f t="shared" si="84"/>
        <v>-1193772.0805507598</v>
      </c>
      <c r="BG50" s="311">
        <f t="shared" si="84"/>
        <v>0</v>
      </c>
      <c r="BH50" s="311">
        <f t="shared" si="84"/>
        <v>0</v>
      </c>
      <c r="BI50" s="313">
        <f t="shared" si="85"/>
        <v>158972078.95327255</v>
      </c>
      <c r="BJ50" s="535"/>
      <c r="BL50" s="311">
        <f t="shared" si="86"/>
        <v>212213080.5790458</v>
      </c>
      <c r="BM50" s="311">
        <f t="shared" si="87"/>
        <v>18827541.150905717</v>
      </c>
      <c r="BN50" s="311">
        <f t="shared" si="88"/>
        <v>231040621.7299515</v>
      </c>
      <c r="BO50" s="311">
        <f t="shared" si="89"/>
        <v>376954943.01095438</v>
      </c>
      <c r="BP50" s="311">
        <f t="shared" si="90"/>
        <v>3794632.599094525</v>
      </c>
      <c r="BQ50" s="311">
        <f t="shared" si="91"/>
        <v>380749575.61004889</v>
      </c>
      <c r="BR50" s="311">
        <f t="shared" si="92"/>
        <v>611790197.34000039</v>
      </c>
      <c r="BS50" s="311">
        <f t="shared" si="93"/>
        <v>1152737.4462132005</v>
      </c>
      <c r="BT50" s="311">
        <f t="shared" si="94"/>
        <v>18676739</v>
      </c>
      <c r="BU50" s="311">
        <f t="shared" si="95"/>
        <v>-4867965.6740523549</v>
      </c>
      <c r="BV50" s="311">
        <f t="shared" si="96"/>
        <v>0</v>
      </c>
      <c r="BW50" s="311">
        <f t="shared" si="97"/>
        <v>0</v>
      </c>
      <c r="BX50" s="311">
        <f t="shared" si="98"/>
        <v>626751708.11216128</v>
      </c>
      <c r="BY50" s="535"/>
    </row>
    <row r="51" spans="1:77" s="300" customFormat="1">
      <c r="A51" s="512">
        <v>31</v>
      </c>
      <c r="B51" s="107" t="s">
        <v>447</v>
      </c>
      <c r="C51" s="107" t="s">
        <v>447</v>
      </c>
      <c r="D51" s="311">
        <f t="shared" si="63"/>
        <v>42452879.917900003</v>
      </c>
      <c r="E51" s="311">
        <f t="shared" si="63"/>
        <v>0</v>
      </c>
      <c r="F51" s="311">
        <f t="shared" si="13"/>
        <v>42452879.917900003</v>
      </c>
      <c r="G51" s="311">
        <f t="shared" si="63"/>
        <v>9186179.3721000049</v>
      </c>
      <c r="H51" s="311">
        <f t="shared" si="63"/>
        <v>0</v>
      </c>
      <c r="I51" s="311">
        <f t="shared" si="64"/>
        <v>9186179.3721000049</v>
      </c>
      <c r="J51" s="311">
        <f t="shared" si="65"/>
        <v>51639059.290000007</v>
      </c>
      <c r="K51" s="311">
        <f t="shared" si="66"/>
        <v>-74763.611877348754</v>
      </c>
      <c r="L51" s="311">
        <f t="shared" si="66"/>
        <v>1151292.8136935765</v>
      </c>
      <c r="M51" s="311">
        <f t="shared" si="66"/>
        <v>0</v>
      </c>
      <c r="N51" s="311">
        <f t="shared" si="66"/>
        <v>0</v>
      </c>
      <c r="O51" s="311">
        <f t="shared" si="66"/>
        <v>0</v>
      </c>
      <c r="P51" s="313">
        <f t="shared" si="67"/>
        <v>52715588.49181623</v>
      </c>
      <c r="Q51" s="535"/>
      <c r="R51" s="129"/>
      <c r="S51" s="311">
        <f t="shared" si="68"/>
        <v>44312346.979199991</v>
      </c>
      <c r="T51" s="311">
        <f t="shared" si="68"/>
        <v>0</v>
      </c>
      <c r="U51" s="311">
        <f t="shared" si="69"/>
        <v>44312346.979199991</v>
      </c>
      <c r="V51" s="311">
        <f t="shared" si="68"/>
        <v>6684483.1308000106</v>
      </c>
      <c r="W51" s="311">
        <f t="shared" si="68"/>
        <v>0</v>
      </c>
      <c r="X51" s="311">
        <f t="shared" si="70"/>
        <v>6684483.1308000106</v>
      </c>
      <c r="Y51" s="311">
        <f t="shared" si="71"/>
        <v>50996830.109999999</v>
      </c>
      <c r="Z51" s="311">
        <f t="shared" si="72"/>
        <v>-6654.7232738953326</v>
      </c>
      <c r="AA51" s="311">
        <f t="shared" si="72"/>
        <v>1102543.7611847965</v>
      </c>
      <c r="AB51" s="311">
        <f t="shared" si="72"/>
        <v>0</v>
      </c>
      <c r="AC51" s="311">
        <f t="shared" si="72"/>
        <v>0</v>
      </c>
      <c r="AD51" s="311">
        <f t="shared" si="72"/>
        <v>0</v>
      </c>
      <c r="AE51" s="313">
        <f t="shared" si="73"/>
        <v>52092719.1479109</v>
      </c>
      <c r="AF51" s="535"/>
      <c r="AG51" s="129"/>
      <c r="AH51" s="311">
        <f t="shared" si="74"/>
        <v>44738071.465300001</v>
      </c>
      <c r="AI51" s="311">
        <f t="shared" si="74"/>
        <v>0</v>
      </c>
      <c r="AJ51" s="311">
        <f t="shared" si="75"/>
        <v>44738071.465300001</v>
      </c>
      <c r="AK51" s="311">
        <f t="shared" si="74"/>
        <v>5416411.734699999</v>
      </c>
      <c r="AL51" s="311">
        <f t="shared" si="74"/>
        <v>0</v>
      </c>
      <c r="AM51" s="311">
        <f t="shared" si="76"/>
        <v>5416411.734699999</v>
      </c>
      <c r="AN51" s="311">
        <f t="shared" si="77"/>
        <v>50154483.200000003</v>
      </c>
      <c r="AO51" s="311">
        <f t="shared" si="78"/>
        <v>253262.59823967796</v>
      </c>
      <c r="AP51" s="311">
        <f t="shared" si="78"/>
        <v>1085919.6014129727</v>
      </c>
      <c r="AQ51" s="311">
        <f t="shared" si="78"/>
        <v>0</v>
      </c>
      <c r="AR51" s="311">
        <f t="shared" si="78"/>
        <v>0</v>
      </c>
      <c r="AS51" s="311">
        <f t="shared" si="78"/>
        <v>0</v>
      </c>
      <c r="AT51" s="313">
        <f t="shared" si="79"/>
        <v>51493665.399652652</v>
      </c>
      <c r="AU51" s="535"/>
      <c r="AV51" s="129"/>
      <c r="AW51" s="311">
        <f t="shared" si="80"/>
        <v>44506602.653599985</v>
      </c>
      <c r="AX51" s="311">
        <f t="shared" si="80"/>
        <v>0</v>
      </c>
      <c r="AY51" s="311">
        <f t="shared" si="81"/>
        <v>44506602.653599985</v>
      </c>
      <c r="AZ51" s="311">
        <f t="shared" si="80"/>
        <v>4605375.5363999959</v>
      </c>
      <c r="BA51" s="311">
        <f t="shared" si="80"/>
        <v>0</v>
      </c>
      <c r="BB51" s="311">
        <f t="shared" si="82"/>
        <v>4605375.5363999959</v>
      </c>
      <c r="BC51" s="311">
        <f t="shared" si="83"/>
        <v>49111978.189999983</v>
      </c>
      <c r="BD51" s="311">
        <f t="shared" si="84"/>
        <v>412272.15145354968</v>
      </c>
      <c r="BE51" s="311">
        <f t="shared" si="84"/>
        <v>1064996.3237086521</v>
      </c>
      <c r="BF51" s="311">
        <f t="shared" si="84"/>
        <v>0</v>
      </c>
      <c r="BG51" s="311">
        <f t="shared" si="84"/>
        <v>0</v>
      </c>
      <c r="BH51" s="311">
        <f t="shared" si="84"/>
        <v>0</v>
      </c>
      <c r="BI51" s="313">
        <f t="shared" si="85"/>
        <v>50589246.665162183</v>
      </c>
      <c r="BJ51" s="535"/>
      <c r="BL51" s="311">
        <f t="shared" si="86"/>
        <v>176009901.01599997</v>
      </c>
      <c r="BM51" s="311">
        <f t="shared" si="87"/>
        <v>0</v>
      </c>
      <c r="BN51" s="311">
        <f t="shared" si="88"/>
        <v>176009901.01599997</v>
      </c>
      <c r="BO51" s="311">
        <f t="shared" si="89"/>
        <v>25892449.774000011</v>
      </c>
      <c r="BP51" s="311">
        <f t="shared" si="90"/>
        <v>0</v>
      </c>
      <c r="BQ51" s="311">
        <f t="shared" si="91"/>
        <v>25892449.774000011</v>
      </c>
      <c r="BR51" s="311">
        <f t="shared" si="92"/>
        <v>201902350.79000002</v>
      </c>
      <c r="BS51" s="311">
        <f t="shared" si="93"/>
        <v>584116.41454198351</v>
      </c>
      <c r="BT51" s="311">
        <f t="shared" si="94"/>
        <v>4404752.4999999981</v>
      </c>
      <c r="BU51" s="311">
        <f t="shared" si="95"/>
        <v>0</v>
      </c>
      <c r="BV51" s="311">
        <f t="shared" si="96"/>
        <v>0</v>
      </c>
      <c r="BW51" s="311">
        <f t="shared" si="97"/>
        <v>0</v>
      </c>
      <c r="BX51" s="311">
        <f t="shared" si="98"/>
        <v>206891219.70454195</v>
      </c>
      <c r="BY51" s="535"/>
    </row>
    <row r="52" spans="1:77" s="300" customFormat="1">
      <c r="A52" s="512">
        <v>32</v>
      </c>
      <c r="B52" s="107" t="s">
        <v>448</v>
      </c>
      <c r="C52" s="107" t="s">
        <v>448</v>
      </c>
      <c r="D52" s="311">
        <f t="shared" si="63"/>
        <v>94087663.4296</v>
      </c>
      <c r="E52" s="311">
        <f t="shared" si="63"/>
        <v>0</v>
      </c>
      <c r="F52" s="311">
        <f t="shared" si="13"/>
        <v>94087663.4296</v>
      </c>
      <c r="G52" s="311">
        <f t="shared" si="63"/>
        <v>1023086.4604000003</v>
      </c>
      <c r="H52" s="311">
        <f t="shared" si="63"/>
        <v>0</v>
      </c>
      <c r="I52" s="311">
        <f t="shared" si="64"/>
        <v>1023086.4604000003</v>
      </c>
      <c r="J52" s="311">
        <f t="shared" si="65"/>
        <v>95110749.890000001</v>
      </c>
      <c r="K52" s="311">
        <f t="shared" si="66"/>
        <v>-2556.5640070908098</v>
      </c>
      <c r="L52" s="311">
        <f t="shared" si="66"/>
        <v>-28773.700515442368</v>
      </c>
      <c r="M52" s="311">
        <f t="shared" si="66"/>
        <v>0</v>
      </c>
      <c r="N52" s="311">
        <f t="shared" si="66"/>
        <v>0</v>
      </c>
      <c r="O52" s="311">
        <f t="shared" si="66"/>
        <v>0</v>
      </c>
      <c r="P52" s="313">
        <f t="shared" si="67"/>
        <v>95079419.625477463</v>
      </c>
      <c r="Q52" s="535"/>
      <c r="R52" s="129"/>
      <c r="S52" s="311">
        <f t="shared" si="68"/>
        <v>95849046.595800012</v>
      </c>
      <c r="T52" s="311">
        <f t="shared" si="68"/>
        <v>0</v>
      </c>
      <c r="U52" s="311">
        <f t="shared" si="69"/>
        <v>95849046.595800012</v>
      </c>
      <c r="V52" s="311">
        <f t="shared" si="68"/>
        <v>897830.01420000009</v>
      </c>
      <c r="W52" s="311">
        <f t="shared" si="68"/>
        <v>0</v>
      </c>
      <c r="X52" s="311">
        <f t="shared" si="70"/>
        <v>897830.01420000009</v>
      </c>
      <c r="Y52" s="311">
        <f t="shared" si="71"/>
        <v>96746876.610000014</v>
      </c>
      <c r="Z52" s="311">
        <f t="shared" si="72"/>
        <v>-9211.5010841868643</v>
      </c>
      <c r="AA52" s="311">
        <f t="shared" si="72"/>
        <v>-27385.449958624144</v>
      </c>
      <c r="AB52" s="311">
        <f t="shared" si="72"/>
        <v>0</v>
      </c>
      <c r="AC52" s="311">
        <f t="shared" si="72"/>
        <v>0</v>
      </c>
      <c r="AD52" s="311">
        <f t="shared" si="72"/>
        <v>0</v>
      </c>
      <c r="AE52" s="313">
        <f t="shared" si="73"/>
        <v>96710279.658957198</v>
      </c>
      <c r="AF52" s="535"/>
      <c r="AG52" s="129"/>
      <c r="AH52" s="311">
        <f t="shared" si="74"/>
        <v>99420787.073300004</v>
      </c>
      <c r="AI52" s="311">
        <f t="shared" si="74"/>
        <v>0</v>
      </c>
      <c r="AJ52" s="311">
        <f t="shared" si="75"/>
        <v>99420787.073300004</v>
      </c>
      <c r="AK52" s="311">
        <f t="shared" si="74"/>
        <v>906274.59670000011</v>
      </c>
      <c r="AL52" s="311">
        <f t="shared" si="74"/>
        <v>0</v>
      </c>
      <c r="AM52" s="311">
        <f t="shared" si="76"/>
        <v>906274.59670000011</v>
      </c>
      <c r="AN52" s="311">
        <f t="shared" si="77"/>
        <v>100327061.67</v>
      </c>
      <c r="AO52" s="311">
        <f t="shared" si="78"/>
        <v>10718.850464444651</v>
      </c>
      <c r="AP52" s="311">
        <f t="shared" si="78"/>
        <v>-26873.098855690743</v>
      </c>
      <c r="AQ52" s="311">
        <f t="shared" si="78"/>
        <v>0</v>
      </c>
      <c r="AR52" s="311">
        <f t="shared" si="78"/>
        <v>0</v>
      </c>
      <c r="AS52" s="311">
        <f t="shared" si="78"/>
        <v>0</v>
      </c>
      <c r="AT52" s="313">
        <f t="shared" si="79"/>
        <v>100310907.42160876</v>
      </c>
      <c r="AU52" s="535"/>
      <c r="AV52" s="129"/>
      <c r="AW52" s="311">
        <f t="shared" si="80"/>
        <v>100800852.30969998</v>
      </c>
      <c r="AX52" s="311">
        <f t="shared" si="80"/>
        <v>0</v>
      </c>
      <c r="AY52" s="311">
        <f t="shared" si="81"/>
        <v>100800852.30969998</v>
      </c>
      <c r="AZ52" s="311">
        <f t="shared" si="80"/>
        <v>960432.62029999983</v>
      </c>
      <c r="BA52" s="311">
        <f t="shared" si="80"/>
        <v>0</v>
      </c>
      <c r="BB52" s="311">
        <f t="shared" si="82"/>
        <v>960432.62029999983</v>
      </c>
      <c r="BC52" s="311">
        <f t="shared" si="83"/>
        <v>101761284.92999998</v>
      </c>
      <c r="BD52" s="311">
        <f t="shared" si="84"/>
        <v>16680.346719163321</v>
      </c>
      <c r="BE52" s="311">
        <f t="shared" si="84"/>
        <v>-26244.750670242647</v>
      </c>
      <c r="BF52" s="311">
        <f t="shared" si="84"/>
        <v>0</v>
      </c>
      <c r="BG52" s="311">
        <f t="shared" si="84"/>
        <v>0</v>
      </c>
      <c r="BH52" s="311">
        <f t="shared" si="84"/>
        <v>0</v>
      </c>
      <c r="BI52" s="313">
        <f t="shared" si="85"/>
        <v>101751720.5260489</v>
      </c>
      <c r="BJ52" s="535"/>
      <c r="BL52" s="311">
        <f t="shared" si="86"/>
        <v>390158349.40840006</v>
      </c>
      <c r="BM52" s="311">
        <f t="shared" si="87"/>
        <v>0</v>
      </c>
      <c r="BN52" s="311">
        <f t="shared" si="88"/>
        <v>390158349.40840006</v>
      </c>
      <c r="BO52" s="311">
        <f t="shared" si="89"/>
        <v>3787623.6916000005</v>
      </c>
      <c r="BP52" s="311">
        <f t="shared" si="90"/>
        <v>0</v>
      </c>
      <c r="BQ52" s="311">
        <f t="shared" si="91"/>
        <v>3787623.6916000005</v>
      </c>
      <c r="BR52" s="311">
        <f t="shared" si="92"/>
        <v>393945973.10000002</v>
      </c>
      <c r="BS52" s="311">
        <f t="shared" si="93"/>
        <v>15631.132092330297</v>
      </c>
      <c r="BT52" s="311">
        <f t="shared" si="94"/>
        <v>-109276.9999999999</v>
      </c>
      <c r="BU52" s="311">
        <f t="shared" si="95"/>
        <v>0</v>
      </c>
      <c r="BV52" s="311">
        <f t="shared" si="96"/>
        <v>0</v>
      </c>
      <c r="BW52" s="311">
        <f t="shared" si="97"/>
        <v>0</v>
      </c>
      <c r="BX52" s="311">
        <f t="shared" si="98"/>
        <v>393852327.23209232</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1432</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1433</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1434</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1435</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1436</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c r="B62" s="906" t="s">
        <v>1437</v>
      </c>
      <c r="C62" s="306"/>
    </row>
    <row r="63" spans="1:77">
      <c r="B63" s="298" t="s">
        <v>1438</v>
      </c>
    </row>
  </sheetData>
  <sheetProtection formatColumns="0"/>
  <mergeCells count="45">
    <mergeCell ref="T14:T15"/>
    <mergeCell ref="X14:X15"/>
    <mergeCell ref="U14:U15"/>
    <mergeCell ref="AI14:AI15"/>
    <mergeCell ref="AM14:AM15"/>
    <mergeCell ref="AJ14:AJ15"/>
    <mergeCell ref="AN14:AN15"/>
    <mergeCell ref="AT14:AT15"/>
    <mergeCell ref="V14:V15"/>
    <mergeCell ref="Y14:Y15"/>
    <mergeCell ref="AE14:AE15"/>
    <mergeCell ref="AH14:AH15"/>
    <mergeCell ref="AK14:AK15"/>
    <mergeCell ref="AF14:AF15"/>
    <mergeCell ref="W14:W15"/>
    <mergeCell ref="AL14:AL15"/>
    <mergeCell ref="D14:D15"/>
    <mergeCell ref="G14:G15"/>
    <mergeCell ref="J14:J15"/>
    <mergeCell ref="P14:P15"/>
    <mergeCell ref="S14:S15"/>
    <mergeCell ref="Q14:Q15"/>
    <mergeCell ref="H14:H15"/>
    <mergeCell ref="E14:E15"/>
    <mergeCell ref="I14:I15"/>
    <mergeCell ref="F14:F15"/>
    <mergeCell ref="AW14:AW15"/>
    <mergeCell ref="AZ14:AZ15"/>
    <mergeCell ref="BC14:BC15"/>
    <mergeCell ref="AU14:AU15"/>
    <mergeCell ref="BJ14:BJ15"/>
    <mergeCell ref="BI14:BI15"/>
    <mergeCell ref="BA14:BA15"/>
    <mergeCell ref="AX14:AX15"/>
    <mergeCell ref="BB14:BB15"/>
    <mergeCell ref="AY14:AY15"/>
    <mergeCell ref="BQ14:BQ15"/>
    <mergeCell ref="BR14:BR15"/>
    <mergeCell ref="BX14:BX15"/>
    <mergeCell ref="BY14:BY15"/>
    <mergeCell ref="BL14:BL15"/>
    <mergeCell ref="BM14:BM15"/>
    <mergeCell ref="BN14:BN15"/>
    <mergeCell ref="BO14:BO15"/>
    <mergeCell ref="BP14:BP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7" sqref="G17"/>
    </sheetView>
  </sheetViews>
  <sheetFormatPr defaultRowHeight="12.75"/>
  <cols>
    <col min="1" max="1" width="52.42578125" style="316" bestFit="1" customWidth="1"/>
    <col min="2" max="6" width="12.42578125" style="324" customWidth="1"/>
    <col min="7" max="7" width="16.5703125" style="324" bestFit="1" customWidth="1"/>
    <col min="8" max="9" width="16.85546875" style="324" bestFit="1" customWidth="1"/>
    <col min="10" max="10" width="7.7109375" style="324" bestFit="1" customWidth="1"/>
    <col min="11" max="11" width="17.7109375" style="324" bestFit="1" customWidth="1"/>
    <col min="12" max="12" width="19.140625" style="325" bestFit="1" customWidth="1"/>
    <col min="13" max="13" width="19.42578125" style="325" bestFit="1" customWidth="1"/>
    <col min="14" max="14" width="19" style="325" bestFit="1" customWidth="1"/>
    <col min="15" max="15" width="9" style="325" bestFit="1" customWidth="1"/>
    <col min="16" max="16" width="20.140625" style="325" bestFit="1" customWidth="1"/>
    <col min="17" max="17" width="6.28515625" style="326" bestFit="1" customWidth="1"/>
    <col min="18"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45957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1440</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'Schedule 7B_Utilization_Eastern'!B10+'Schedule 7C_Utilization_Western'!B10+'Schedule 7D_Utilization_TheCape'!B10</f>
        <v>95546</v>
      </c>
      <c r="C10" s="90">
        <f>'Schedule 7B_Utilization_Eastern'!C10+'Schedule 7C_Utilization_Western'!C10+'Schedule 7D_Utilization_TheCape'!C10</f>
        <v>91808</v>
      </c>
      <c r="D10" s="90">
        <f>'Schedule 7B_Utilization_Eastern'!D10+'Schedule 7C_Utilization_Western'!D10+'Schedule 7D_Utilization_TheCape'!D10</f>
        <v>90333</v>
      </c>
      <c r="E10" s="90">
        <f>'Schedule 7B_Utilization_Eastern'!E10+'Schedule 7C_Utilization_Western'!E10+'Schedule 7D_Utilization_TheCape'!E10</f>
        <v>89125</v>
      </c>
      <c r="F10" s="251">
        <f>B10+C10+D10+E10</f>
        <v>366812</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2880</v>
      </c>
      <c r="C15" s="97">
        <f>'Schedule 7B_Utilization_Eastern'!C15+'Schedule 7C_Utilization_Western'!C15+'Schedule 7D_Utilization_TheCape'!C15</f>
        <v>2823</v>
      </c>
      <c r="D15" s="97">
        <f>'Schedule 7B_Utilization_Eastern'!D15+'Schedule 7C_Utilization_Western'!D15+'Schedule 7D_Utilization_TheCape'!D15</f>
        <v>2736</v>
      </c>
      <c r="E15" s="97">
        <f>'Schedule 7B_Utilization_Eastern'!E15+'Schedule 7C_Utilization_Western'!E15+'Schedule 7D_Utilization_TheCape'!E15</f>
        <v>2535</v>
      </c>
      <c r="F15" s="97">
        <f>SUM(B15:E15)</f>
        <v>10974</v>
      </c>
      <c r="G15" s="97">
        <f>'Schedule 7B_Utilization_Eastern'!G15+'Schedule 7C_Utilization_Western'!G15+'Schedule 7D_Utilization_TheCape'!G15</f>
        <v>19085</v>
      </c>
      <c r="H15" s="97">
        <f>'Schedule 7B_Utilization_Eastern'!H15+'Schedule 7C_Utilization_Western'!H15+'Schedule 7D_Utilization_TheCape'!H15</f>
        <v>17963</v>
      </c>
      <c r="I15" s="97">
        <f>'Schedule 7B_Utilization_Eastern'!I15+'Schedule 7C_Utilization_Western'!I15+'Schedule 7D_Utilization_TheCape'!I15</f>
        <v>18498</v>
      </c>
      <c r="J15" s="97">
        <f>'Schedule 7B_Utilization_Eastern'!J15+'Schedule 7C_Utilization_Western'!J15+'Schedule 7D_Utilization_TheCape'!J15</f>
        <v>16330</v>
      </c>
      <c r="K15" s="97">
        <f t="shared" ref="K15:K28" si="1">SUM(G15:J15)</f>
        <v>71876</v>
      </c>
      <c r="L15" s="91">
        <f>'Schedule 3A_Income Statement'!CS34</f>
        <v>54367091.092726424</v>
      </c>
      <c r="M15" s="91">
        <f>'Schedule 3A_Income Statement'!CT34</f>
        <v>51840328.729369402</v>
      </c>
      <c r="N15" s="91">
        <f>'Schedule 3A_Income Statement'!CU34</f>
        <v>46681890.407666497</v>
      </c>
      <c r="O15" s="91">
        <f>'Schedule 3A_Income Statement'!CV34</f>
        <v>42941635.859659813</v>
      </c>
      <c r="P15" s="91">
        <f t="shared" ref="P15:P29" si="2">SUM(L15:O15)</f>
        <v>195830946.08942214</v>
      </c>
      <c r="Q15" s="98">
        <f>IF(B10=0,0,(B15/$B$10)*12000)</f>
        <v>361.7105896636175</v>
      </c>
      <c r="R15" s="98">
        <f>IF(C10=0,0,(C15/$C$10)*12000)</f>
        <v>368.98745207389334</v>
      </c>
      <c r="S15" s="98">
        <f>IF(D10=0,0,(D15/$D$10)*12000)</f>
        <v>363.455215701903</v>
      </c>
      <c r="T15" s="98">
        <f>IF(E10=0,0,(E15/$E$10)*12000)</f>
        <v>341.31837307152875</v>
      </c>
      <c r="U15" s="98">
        <f>IF(F10=0,0,(F15/$F$10)*12000)</f>
        <v>359.0067936708723</v>
      </c>
      <c r="V15" s="99">
        <f t="shared" ref="V15:Z30" si="3">IF(B15=0,0,G15/B15)</f>
        <v>6.6267361111111107</v>
      </c>
      <c r="W15" s="99">
        <f t="shared" si="3"/>
        <v>6.3630889125044279</v>
      </c>
      <c r="X15" s="99">
        <f t="shared" si="3"/>
        <v>6.7609649122807021</v>
      </c>
      <c r="Y15" s="99">
        <f t="shared" si="3"/>
        <v>6.4418145956607491</v>
      </c>
      <c r="Z15" s="99">
        <f t="shared" si="3"/>
        <v>6.5496628394386729</v>
      </c>
      <c r="AA15" s="98">
        <f>IF($B$10=0,0,(G15/$B$10)*12000)</f>
        <v>2396.9606262951875</v>
      </c>
      <c r="AB15" s="98">
        <f>IF($C$10=0,0,(H15/$C$10)*12000)</f>
        <v>2347.8999651446497</v>
      </c>
      <c r="AC15" s="98">
        <f>IF($D$10=0,0,(I15/$D$10)*12000)</f>
        <v>2457.3079605459798</v>
      </c>
      <c r="AD15" s="98">
        <f>IF($E$10=0,0,(J15/$E$10)*12000)</f>
        <v>2198.7096774193546</v>
      </c>
      <c r="AE15" s="98">
        <f>IF($F$10=0,0,(K15/$F$10)*12000)</f>
        <v>2351.373455612139</v>
      </c>
      <c r="AF15" s="92">
        <f t="shared" ref="AF15:AJ30" si="4">IF(G15=0,0,L15/G15)</f>
        <v>2848.6817444446647</v>
      </c>
      <c r="AG15" s="92">
        <f t="shared" si="4"/>
        <v>2885.9504943143907</v>
      </c>
      <c r="AH15" s="92">
        <f t="shared" si="4"/>
        <v>2523.6182510361391</v>
      </c>
      <c r="AI15" s="92">
        <f t="shared" si="4"/>
        <v>2629.6164029185434</v>
      </c>
      <c r="AJ15" s="93">
        <f t="shared" si="4"/>
        <v>2724.5665603180773</v>
      </c>
      <c r="AK15" s="92">
        <f>IF(B$10=0,0,L15/B$10)</f>
        <v>569.01483152331264</v>
      </c>
      <c r="AL15" s="92">
        <f>IF(C$10=0,0,M15/C$10)</f>
        <v>564.66025541749525</v>
      </c>
      <c r="AM15" s="92">
        <f>IF(D$10=0,0,N15/D$10)</f>
        <v>516.77560147085228</v>
      </c>
      <c r="AN15" s="92">
        <f>IF(E$10=0,0,O15/E$10)</f>
        <v>481.81358608313957</v>
      </c>
      <c r="AO15" s="94">
        <f>IF(F$10=0,0,P15/F$10)</f>
        <v>533.87279066503311</v>
      </c>
    </row>
    <row r="16" spans="1:44">
      <c r="A16" s="626" t="s">
        <v>437</v>
      </c>
      <c r="B16" s="97">
        <f>'Schedule 7B_Utilization_Eastern'!B16+'Schedule 7C_Utilization_Western'!B16+'Schedule 7D_Utilization_TheCape'!B16</f>
        <v>1292</v>
      </c>
      <c r="C16" s="97">
        <f>'Schedule 7B_Utilization_Eastern'!C16+'Schedule 7C_Utilization_Western'!C16+'Schedule 7D_Utilization_TheCape'!C16</f>
        <v>1321</v>
      </c>
      <c r="D16" s="97">
        <f>'Schedule 7B_Utilization_Eastern'!D16+'Schedule 7C_Utilization_Western'!D16+'Schedule 7D_Utilization_TheCape'!D16</f>
        <v>1355</v>
      </c>
      <c r="E16" s="97">
        <f>'Schedule 7B_Utilization_Eastern'!E16+'Schedule 7C_Utilization_Western'!E16+'Schedule 7D_Utilization_TheCape'!E16</f>
        <v>1323</v>
      </c>
      <c r="F16" s="97">
        <f>SUM(B16:E16)</f>
        <v>5291</v>
      </c>
      <c r="G16" s="97">
        <f>'Schedule 7B_Utilization_Eastern'!G16+'Schedule 7C_Utilization_Western'!G16+'Schedule 7D_Utilization_TheCape'!G16</f>
        <v>23296</v>
      </c>
      <c r="H16" s="97">
        <f>'Schedule 7B_Utilization_Eastern'!H16+'Schedule 7C_Utilization_Western'!H16+'Schedule 7D_Utilization_TheCape'!H16</f>
        <v>21044</v>
      </c>
      <c r="I16" s="97">
        <f>'Schedule 7B_Utilization_Eastern'!I16+'Schedule 7C_Utilization_Western'!I16+'Schedule 7D_Utilization_TheCape'!I16</f>
        <v>21392</v>
      </c>
      <c r="J16" s="97">
        <f>'Schedule 7B_Utilization_Eastern'!J16+'Schedule 7C_Utilization_Western'!J16+'Schedule 7D_Utilization_TheCape'!J16</f>
        <v>21230</v>
      </c>
      <c r="K16" s="97">
        <f t="shared" si="1"/>
        <v>86962</v>
      </c>
      <c r="L16" s="91">
        <f>'Schedule 3A_Income Statement'!CS35</f>
        <v>24027556.098098725</v>
      </c>
      <c r="M16" s="91">
        <f>'Schedule 3A_Income Statement'!CT35</f>
        <v>22471973.898796797</v>
      </c>
      <c r="N16" s="91">
        <f>'Schedule 3A_Income Statement'!CU35</f>
        <v>23750297.965523116</v>
      </c>
      <c r="O16" s="91">
        <f>'Schedule 3A_Income Statement'!CV35</f>
        <v>23652706.162313111</v>
      </c>
      <c r="P16" s="91">
        <f t="shared" si="2"/>
        <v>93902534.124731749</v>
      </c>
      <c r="Q16" s="98">
        <f>IF(B10=0,0,(B16/$B$10)*12000)</f>
        <v>162.26738952965064</v>
      </c>
      <c r="R16" s="98">
        <f>IF(C10=0,0,(C16/$C$10)*12000)</f>
        <v>172.6646915301499</v>
      </c>
      <c r="S16" s="98">
        <f>IF(D10=0,0,(D16/$D$10)*12000)</f>
        <v>180.00066420909303</v>
      </c>
      <c r="T16" s="98">
        <f>IF(E10=0,0,(E16/$E$10)*12000)</f>
        <v>178.13183730715289</v>
      </c>
      <c r="U16" s="98">
        <f>IF(F10=0,0,(F16/$F$10)*12000)</f>
        <v>173.09139286610036</v>
      </c>
      <c r="V16" s="99">
        <f t="shared" si="3"/>
        <v>18.03095975232198</v>
      </c>
      <c r="W16" s="99">
        <f t="shared" si="3"/>
        <v>15.930355791067374</v>
      </c>
      <c r="X16" s="99">
        <f t="shared" si="3"/>
        <v>15.787453874538745</v>
      </c>
      <c r="Y16" s="99">
        <f t="shared" si="3"/>
        <v>16.046863189720334</v>
      </c>
      <c r="Z16" s="99">
        <f t="shared" si="3"/>
        <v>16.435834435834437</v>
      </c>
      <c r="AA16" s="98">
        <f t="shared" ref="AA16:AA34" si="5">IF($B$10=0,0,(G16/$B$10)*12000)</f>
        <v>2925.8367697234839</v>
      </c>
      <c r="AB16" s="98">
        <f t="shared" ref="AB16:AB32" si="6">IF($C$10=0,0,(H16/$C$10)*12000)</f>
        <v>2750.609968630185</v>
      </c>
      <c r="AC16" s="98">
        <f t="shared" ref="AC16:AC32" si="7">IF($D$10=0,0,(I16/$D$10)*12000)</f>
        <v>2841.7521835873931</v>
      </c>
      <c r="AD16" s="98">
        <f t="shared" ref="AD16:AD32" si="8">IF($E$10=0,0,(J16/$E$10)*12000)</f>
        <v>2858.4572230014028</v>
      </c>
      <c r="AE16" s="98">
        <f t="shared" ref="AE16:AE32" si="9">IF($F$10=0,0,(K16/$F$10)*12000)</f>
        <v>2844.901475415199</v>
      </c>
      <c r="AF16" s="92">
        <f t="shared" si="4"/>
        <v>1031.4026484417379</v>
      </c>
      <c r="AG16" s="92">
        <f t="shared" si="4"/>
        <v>1067.8565813912182</v>
      </c>
      <c r="AH16" s="92">
        <f t="shared" si="4"/>
        <v>1110.2420514922924</v>
      </c>
      <c r="AI16" s="92">
        <f t="shared" si="4"/>
        <v>1114.1171060910556</v>
      </c>
      <c r="AJ16" s="93">
        <f t="shared" si="4"/>
        <v>1079.8111143342121</v>
      </c>
      <c r="AK16" s="92">
        <f t="shared" ref="AK16:AO32" si="10">IF(B$10=0,0,L16/B$10)</f>
        <v>251.47631610008503</v>
      </c>
      <c r="AL16" s="92">
        <f t="shared" si="10"/>
        <v>244.77141315350292</v>
      </c>
      <c r="AM16" s="92">
        <f t="shared" si="10"/>
        <v>262.91939784489739</v>
      </c>
      <c r="AN16" s="92">
        <f t="shared" si="10"/>
        <v>265.38800743128314</v>
      </c>
      <c r="AO16" s="94">
        <f t="shared" si="10"/>
        <v>255.99635269492751</v>
      </c>
    </row>
    <row r="17" spans="1:41">
      <c r="A17" s="626" t="s">
        <v>222</v>
      </c>
      <c r="B17" s="261"/>
      <c r="C17" s="261"/>
      <c r="D17" s="261"/>
      <c r="E17" s="261"/>
      <c r="F17" s="261"/>
      <c r="G17" s="97">
        <f>'Schedule 7B_Utilization_Eastern'!G17+'Schedule 7C_Utilization_Western'!G17+'Schedule 7D_Utilization_TheCape'!G17</f>
        <v>1481416</v>
      </c>
      <c r="H17" s="97">
        <f>'Schedule 7B_Utilization_Eastern'!H17+'Schedule 7C_Utilization_Western'!H17+'Schedule 7D_Utilization_TheCape'!H17</f>
        <v>1523708</v>
      </c>
      <c r="I17" s="97">
        <f>'Schedule 7B_Utilization_Eastern'!I17+'Schedule 7C_Utilization_Western'!I17+'Schedule 7D_Utilization_TheCape'!I17</f>
        <v>1480154</v>
      </c>
      <c r="J17" s="97">
        <f>'Schedule 7B_Utilization_Eastern'!J17+'Schedule 7C_Utilization_Western'!J17+'Schedule 7D_Utilization_TheCape'!J17</f>
        <v>1639725</v>
      </c>
      <c r="K17" s="97">
        <f>SUM(G17:J17)</f>
        <v>6125003</v>
      </c>
      <c r="L17" s="91">
        <f>'Schedule 3A_Income Statement'!CS36</f>
        <v>48078496.597126603</v>
      </c>
      <c r="M17" s="91">
        <f>'Schedule 3A_Income Statement'!CT36</f>
        <v>47389870.485860191</v>
      </c>
      <c r="N17" s="91">
        <f>'Schedule 3A_Income Statement'!CU36</f>
        <v>47092164.702437319</v>
      </c>
      <c r="O17" s="91">
        <f>'Schedule 3A_Income Statement'!CV36</f>
        <v>46181305.093059301</v>
      </c>
      <c r="P17" s="91">
        <f>SUM(L17:O17)</f>
        <v>188741836.87848341</v>
      </c>
      <c r="Q17" s="259"/>
      <c r="R17" s="259"/>
      <c r="S17" s="259"/>
      <c r="T17" s="259"/>
      <c r="U17" s="259"/>
      <c r="V17" s="99">
        <f>IF(B17=0,0,G17/B17)</f>
        <v>0</v>
      </c>
      <c r="W17" s="99">
        <f>IF(C17=0,0,H17/C17)</f>
        <v>0</v>
      </c>
      <c r="X17" s="99">
        <f>IF(D17=0,0,I17/D17)</f>
        <v>0</v>
      </c>
      <c r="Y17" s="99">
        <f>IF(E17=0,0,J17/E17)</f>
        <v>0</v>
      </c>
      <c r="Z17" s="99">
        <f>IF(F17=0,0,K17/F17)</f>
        <v>0</v>
      </c>
      <c r="AA17" s="98">
        <f t="shared" si="5"/>
        <v>186056.89406149916</v>
      </c>
      <c r="AB17" s="98">
        <f t="shared" si="6"/>
        <v>199160.16033461134</v>
      </c>
      <c r="AC17" s="98">
        <f t="shared" si="7"/>
        <v>196626.34917472021</v>
      </c>
      <c r="AD17" s="98">
        <f t="shared" si="8"/>
        <v>220776.4375876578</v>
      </c>
      <c r="AE17" s="98">
        <f t="shared" si="9"/>
        <v>200375.22218466134</v>
      </c>
      <c r="AF17" s="92">
        <f>IF(G17=0,0,L17/G17)</f>
        <v>32.454419688410688</v>
      </c>
      <c r="AG17" s="92">
        <f>IF(H17=0,0,M17/H17)</f>
        <v>31.101674655419668</v>
      </c>
      <c r="AH17" s="92">
        <f>IF(I17=0,0,N17/I17)</f>
        <v>31.815719649737339</v>
      </c>
      <c r="AI17" s="92">
        <f>IF(J17=0,0,O17/J17)</f>
        <v>28.164055004991265</v>
      </c>
      <c r="AJ17" s="93">
        <f>IF(K17=0,0,P17/K17)</f>
        <v>30.814978683028141</v>
      </c>
      <c r="AK17" s="92">
        <f t="shared" si="10"/>
        <v>503.19737714950497</v>
      </c>
      <c r="AL17" s="92">
        <f t="shared" si="10"/>
        <v>516.18454258735835</v>
      </c>
      <c r="AM17" s="92">
        <f t="shared" si="10"/>
        <v>521.31740009118835</v>
      </c>
      <c r="AN17" s="92">
        <f t="shared" si="10"/>
        <v>518.16331100206787</v>
      </c>
      <c r="AO17" s="94">
        <f t="shared" si="10"/>
        <v>514.54651668561394</v>
      </c>
    </row>
    <row r="18" spans="1:41">
      <c r="A18" s="626" t="s">
        <v>223</v>
      </c>
      <c r="B18" s="261"/>
      <c r="C18" s="261"/>
      <c r="D18" s="261"/>
      <c r="E18" s="261"/>
      <c r="F18" s="261"/>
      <c r="G18" s="97">
        <f>'Schedule 7B_Utilization_Eastern'!G18+'Schedule 7C_Utilization_Western'!G18+'Schedule 7D_Utilization_TheCape'!G18</f>
        <v>198955</v>
      </c>
      <c r="H18" s="97">
        <f>'Schedule 7B_Utilization_Eastern'!H18+'Schedule 7C_Utilization_Western'!H18+'Schedule 7D_Utilization_TheCape'!H18</f>
        <v>198598</v>
      </c>
      <c r="I18" s="97">
        <f>'Schedule 7B_Utilization_Eastern'!I18+'Schedule 7C_Utilization_Western'!I18+'Schedule 7D_Utilization_TheCape'!I18</f>
        <v>195264</v>
      </c>
      <c r="J18" s="97">
        <f>'Schedule 7B_Utilization_Eastern'!J18+'Schedule 7C_Utilization_Western'!J18+'Schedule 7D_Utilization_TheCape'!J18</f>
        <v>207831</v>
      </c>
      <c r="K18" s="97">
        <f t="shared" ref="K18" si="11">SUM(G18:J18)</f>
        <v>800648</v>
      </c>
      <c r="L18" s="91">
        <f>'Schedule 3A_Income Statement'!CS37</f>
        <v>18467659.379568111</v>
      </c>
      <c r="M18" s="91">
        <f>'Schedule 3A_Income Statement'!CT37</f>
        <v>18445364.463436842</v>
      </c>
      <c r="N18" s="91">
        <f>'Schedule 3A_Income Statement'!CU37</f>
        <v>19029518.659392878</v>
      </c>
      <c r="O18" s="91">
        <f>'Schedule 3A_Income Statement'!CV37</f>
        <v>18949700.217257265</v>
      </c>
      <c r="P18" s="91">
        <f t="shared" ref="P18:P19" si="12">SUM(L18:O18)</f>
        <v>74892242.719655097</v>
      </c>
      <c r="Q18" s="259"/>
      <c r="R18" s="259"/>
      <c r="S18" s="259"/>
      <c r="T18" s="259"/>
      <c r="U18" s="259"/>
      <c r="V18" s="99">
        <f t="shared" ref="V18:Z20" si="13">IF(B18=0,0,G18/B18)</f>
        <v>0</v>
      </c>
      <c r="W18" s="99">
        <f t="shared" si="13"/>
        <v>0</v>
      </c>
      <c r="X18" s="99">
        <f t="shared" si="13"/>
        <v>0</v>
      </c>
      <c r="Y18" s="99">
        <f t="shared" si="13"/>
        <v>0</v>
      </c>
      <c r="Z18" s="99">
        <f t="shared" si="13"/>
        <v>0</v>
      </c>
      <c r="AA18" s="98">
        <f t="shared" si="5"/>
        <v>24987.545266154524</v>
      </c>
      <c r="AB18" s="98">
        <f t="shared" si="6"/>
        <v>25958.260718020218</v>
      </c>
      <c r="AC18" s="98">
        <f t="shared" si="7"/>
        <v>25939.22486798844</v>
      </c>
      <c r="AD18" s="98">
        <f t="shared" si="8"/>
        <v>27982.855539971952</v>
      </c>
      <c r="AE18" s="98">
        <f t="shared" si="9"/>
        <v>26192.643643065112</v>
      </c>
      <c r="AF18" s="92">
        <f t="shared" ref="AF18:AJ20" si="14">IF(G18=0,0,L18/G18)</f>
        <v>92.823298633199016</v>
      </c>
      <c r="AG18" s="92">
        <f t="shared" si="14"/>
        <v>92.877896370743116</v>
      </c>
      <c r="AH18" s="92">
        <f t="shared" si="14"/>
        <v>97.455335645038915</v>
      </c>
      <c r="AI18" s="92">
        <f t="shared" si="14"/>
        <v>91.178410426054171</v>
      </c>
      <c r="AJ18" s="93">
        <f t="shared" si="14"/>
        <v>93.53953637510503</v>
      </c>
      <c r="AK18" s="92">
        <f t="shared" si="10"/>
        <v>193.28553136256997</v>
      </c>
      <c r="AL18" s="92">
        <f t="shared" si="10"/>
        <v>200.91238741108447</v>
      </c>
      <c r="AM18" s="92">
        <f t="shared" si="10"/>
        <v>210.65965549016283</v>
      </c>
      <c r="AN18" s="92">
        <f t="shared" si="10"/>
        <v>212.61935727637885</v>
      </c>
      <c r="AO18" s="94">
        <f t="shared" si="10"/>
        <v>204.17064523422107</v>
      </c>
    </row>
    <row r="19" spans="1:41">
      <c r="A19" s="626" t="s">
        <v>224</v>
      </c>
      <c r="B19" s="261"/>
      <c r="C19" s="261"/>
      <c r="D19" s="261"/>
      <c r="E19" s="261"/>
      <c r="F19" s="261"/>
      <c r="G19" s="97">
        <f>'Schedule 7B_Utilization_Eastern'!G19+'Schedule 7C_Utilization_Western'!G19+'Schedule 7D_Utilization_TheCape'!G19</f>
        <v>629920</v>
      </c>
      <c r="H19" s="97">
        <f>'Schedule 7B_Utilization_Eastern'!H19+'Schedule 7C_Utilization_Western'!H19+'Schedule 7D_Utilization_TheCape'!H19</f>
        <v>621085</v>
      </c>
      <c r="I19" s="97">
        <f>'Schedule 7B_Utilization_Eastern'!I19+'Schedule 7C_Utilization_Western'!I19+'Schedule 7D_Utilization_TheCape'!I19</f>
        <v>598976</v>
      </c>
      <c r="J19" s="97">
        <f>'Schedule 7B_Utilization_Eastern'!J19+'Schedule 7C_Utilization_Western'!J19+'Schedule 7D_Utilization_TheCape'!J19</f>
        <v>573984</v>
      </c>
      <c r="K19" s="97">
        <f>SUM(G19:J19)</f>
        <v>2423965</v>
      </c>
      <c r="L19" s="91">
        <f>'Schedule 3A_Income Statement'!CS38</f>
        <v>24615816.129382219</v>
      </c>
      <c r="M19" s="91">
        <f>'Schedule 3A_Income Statement'!CT38</f>
        <v>23802246.31335485</v>
      </c>
      <c r="N19" s="91">
        <f>'Schedule 3A_Income Statement'!CU38</f>
        <v>23834014.776218757</v>
      </c>
      <c r="O19" s="91">
        <f>'Schedule 3A_Income Statement'!CV38</f>
        <v>23200838.607767109</v>
      </c>
      <c r="P19" s="91">
        <f t="shared" si="12"/>
        <v>95452915.826722935</v>
      </c>
      <c r="Q19" s="259"/>
      <c r="R19" s="259"/>
      <c r="S19" s="259"/>
      <c r="T19" s="259"/>
      <c r="U19" s="259"/>
      <c r="V19" s="99">
        <f t="shared" si="13"/>
        <v>0</v>
      </c>
      <c r="W19" s="99">
        <f t="shared" si="13"/>
        <v>0</v>
      </c>
      <c r="X19" s="99">
        <f t="shared" si="13"/>
        <v>0</v>
      </c>
      <c r="Y19" s="99">
        <f t="shared" si="13"/>
        <v>0</v>
      </c>
      <c r="Z19" s="99">
        <f t="shared" si="13"/>
        <v>0</v>
      </c>
      <c r="AA19" s="98">
        <f t="shared" si="5"/>
        <v>79114.143972536796</v>
      </c>
      <c r="AB19" s="98">
        <f t="shared" si="6"/>
        <v>81180.507145346812</v>
      </c>
      <c r="AC19" s="98">
        <f t="shared" si="7"/>
        <v>79569.061140447011</v>
      </c>
      <c r="AD19" s="98">
        <f t="shared" si="8"/>
        <v>77282.558204768575</v>
      </c>
      <c r="AE19" s="98">
        <f t="shared" si="9"/>
        <v>79298.332660872591</v>
      </c>
      <c r="AF19" s="92">
        <f t="shared" si="14"/>
        <v>39.077686260766797</v>
      </c>
      <c r="AG19" s="92">
        <f t="shared" si="14"/>
        <v>38.323653466683062</v>
      </c>
      <c r="AH19" s="92">
        <f t="shared" si="14"/>
        <v>39.791268391753185</v>
      </c>
      <c r="AI19" s="92">
        <f t="shared" si="14"/>
        <v>40.420706165619791</v>
      </c>
      <c r="AJ19" s="93">
        <f t="shared" si="14"/>
        <v>39.378834193861273</v>
      </c>
      <c r="AK19" s="92">
        <f t="shared" si="10"/>
        <v>257.63314141232723</v>
      </c>
      <c r="AL19" s="92">
        <f t="shared" si="10"/>
        <v>259.26113534065496</v>
      </c>
      <c r="AM19" s="92">
        <f t="shared" si="10"/>
        <v>263.84615562661219</v>
      </c>
      <c r="AN19" s="92">
        <f t="shared" si="10"/>
        <v>260.31796474352996</v>
      </c>
      <c r="AO19" s="94">
        <f t="shared" si="10"/>
        <v>260.22299114184631</v>
      </c>
    </row>
    <row r="20" spans="1:41" s="316" customFormat="1">
      <c r="A20" s="626" t="s">
        <v>1452</v>
      </c>
      <c r="B20" s="499"/>
      <c r="C20" s="499"/>
      <c r="D20" s="499"/>
      <c r="E20" s="499"/>
      <c r="F20" s="499"/>
      <c r="G20" s="97">
        <f>'Schedule 7B_Utilization_Eastern'!G20+'Schedule 7C_Utilization_Western'!G20+'Schedule 7D_Utilization_TheCape'!G20</f>
        <v>12616</v>
      </c>
      <c r="H20" s="97">
        <f>'Schedule 7B_Utilization_Eastern'!H20+'Schedule 7C_Utilization_Western'!H20+'Schedule 7D_Utilization_TheCape'!H20</f>
        <v>12164</v>
      </c>
      <c r="I20" s="97">
        <f>'Schedule 7B_Utilization_Eastern'!I20+'Schedule 7C_Utilization_Western'!I20+'Schedule 7D_Utilization_TheCape'!I20</f>
        <v>11625</v>
      </c>
      <c r="J20" s="97">
        <f>'Schedule 7B_Utilization_Eastern'!J20+'Schedule 7C_Utilization_Western'!J20+'Schedule 7D_Utilization_TheCape'!J20</f>
        <v>11636</v>
      </c>
      <c r="K20" s="97">
        <f>SUM(G20:J20)</f>
        <v>48041</v>
      </c>
      <c r="L20" s="91">
        <f>'Schedule 3A_Income Statement'!CS40</f>
        <v>3461286.3200000003</v>
      </c>
      <c r="M20" s="91">
        <f>'Schedule 3A_Income Statement'!CT40</f>
        <v>3874775.8793806979</v>
      </c>
      <c r="N20" s="91">
        <f>'Schedule 3A_Income Statement'!CU40</f>
        <v>3115488.0100000002</v>
      </c>
      <c r="O20" s="91">
        <f>'Schedule 3A_Income Statement'!CV40</f>
        <v>2869246.17</v>
      </c>
      <c r="P20" s="91">
        <f>SUM(L20:O20)</f>
        <v>13320796.379380697</v>
      </c>
      <c r="Q20" s="259"/>
      <c r="R20" s="259"/>
      <c r="S20" s="259"/>
      <c r="T20" s="259"/>
      <c r="U20" s="259"/>
      <c r="V20" s="99">
        <f t="shared" si="13"/>
        <v>0</v>
      </c>
      <c r="W20" s="99">
        <f t="shared" si="13"/>
        <v>0</v>
      </c>
      <c r="X20" s="99">
        <f t="shared" si="13"/>
        <v>0</v>
      </c>
      <c r="Y20" s="99">
        <f t="shared" si="13"/>
        <v>0</v>
      </c>
      <c r="Z20" s="99">
        <f t="shared" si="13"/>
        <v>0</v>
      </c>
      <c r="AA20" s="98">
        <f t="shared" si="5"/>
        <v>1584.4933330542356</v>
      </c>
      <c r="AB20" s="98">
        <f t="shared" si="6"/>
        <v>1589.9268037643778</v>
      </c>
      <c r="AC20" s="98">
        <f t="shared" si="7"/>
        <v>1544.2861412772741</v>
      </c>
      <c r="AD20" s="98">
        <f t="shared" si="8"/>
        <v>1566.6984572230015</v>
      </c>
      <c r="AE20" s="98">
        <f t="shared" si="9"/>
        <v>1571.6279729125547</v>
      </c>
      <c r="AF20" s="92">
        <f t="shared" si="14"/>
        <v>274.35687381103361</v>
      </c>
      <c r="AG20" s="92">
        <f t="shared" si="14"/>
        <v>318.54454779519057</v>
      </c>
      <c r="AH20" s="92">
        <f t="shared" si="14"/>
        <v>267.99896860215057</v>
      </c>
      <c r="AI20" s="92">
        <f t="shared" si="14"/>
        <v>246.5835484702647</v>
      </c>
      <c r="AJ20" s="93">
        <f t="shared" si="14"/>
        <v>277.27974811891295</v>
      </c>
      <c r="AK20" s="92">
        <f t="shared" si="10"/>
        <v>36.226386452598753</v>
      </c>
      <c r="AL20" s="92">
        <f t="shared" si="10"/>
        <v>42.205209561048036</v>
      </c>
      <c r="AM20" s="92">
        <f t="shared" si="10"/>
        <v>34.488924424075371</v>
      </c>
      <c r="AN20" s="92">
        <f t="shared" si="10"/>
        <v>32.193505413744738</v>
      </c>
      <c r="AO20" s="94">
        <f t="shared" si="10"/>
        <v>36.315050705485909</v>
      </c>
    </row>
    <row r="21" spans="1:41">
      <c r="A21" s="626" t="s">
        <v>240</v>
      </c>
      <c r="B21" s="261"/>
      <c r="C21" s="261"/>
      <c r="D21" s="261"/>
      <c r="E21" s="261"/>
      <c r="F21" s="261"/>
      <c r="G21" s="97">
        <f>'Schedule 7B_Utilization_Eastern'!G21+'Schedule 7C_Utilization_Western'!G21+'Schedule 7D_Utilization_TheCape'!G21</f>
        <v>106855</v>
      </c>
      <c r="H21" s="97">
        <f>'Schedule 7B_Utilization_Eastern'!H21+'Schedule 7C_Utilization_Western'!H21+'Schedule 7D_Utilization_TheCape'!H21</f>
        <v>101198</v>
      </c>
      <c r="I21" s="97">
        <f>'Schedule 7B_Utilization_Eastern'!I21+'Schedule 7C_Utilization_Western'!I21+'Schedule 7D_Utilization_TheCape'!I21</f>
        <v>100724</v>
      </c>
      <c r="J21" s="97">
        <f>'Schedule 7B_Utilization_Eastern'!J21+'Schedule 7C_Utilization_Western'!J21+'Schedule 7D_Utilization_TheCape'!J21</f>
        <v>105427</v>
      </c>
      <c r="K21" s="97">
        <f t="shared" si="1"/>
        <v>414204</v>
      </c>
      <c r="L21" s="91">
        <f>'Schedule 3A_Income Statement'!CS48</f>
        <v>11728895.118267898</v>
      </c>
      <c r="M21" s="91">
        <f>'Schedule 3A_Income Statement'!CT48</f>
        <v>11085080.258664483</v>
      </c>
      <c r="N21" s="91">
        <f>'Schedule 3A_Income Statement'!CU48</f>
        <v>11292963.712032765</v>
      </c>
      <c r="O21" s="91">
        <f>'Schedule 3A_Income Statement'!CV48</f>
        <v>11702153.23238348</v>
      </c>
      <c r="P21" s="91">
        <f t="shared" si="2"/>
        <v>45809092.32134863</v>
      </c>
      <c r="Q21" s="259"/>
      <c r="R21" s="259"/>
      <c r="S21" s="259"/>
      <c r="T21" s="259"/>
      <c r="U21" s="259"/>
      <c r="V21" s="99">
        <f t="shared" si="3"/>
        <v>0</v>
      </c>
      <c r="W21" s="99">
        <f t="shared" si="3"/>
        <v>0</v>
      </c>
      <c r="X21" s="99">
        <f t="shared" si="3"/>
        <v>0</v>
      </c>
      <c r="Y21" s="99">
        <f t="shared" si="3"/>
        <v>0</v>
      </c>
      <c r="Z21" s="99">
        <f t="shared" si="3"/>
        <v>0</v>
      </c>
      <c r="AA21" s="98">
        <f t="shared" si="5"/>
        <v>13420.342034203419</v>
      </c>
      <c r="AB21" s="98">
        <f t="shared" si="6"/>
        <v>13227.344022307425</v>
      </c>
      <c r="AC21" s="98">
        <f t="shared" si="7"/>
        <v>13380.359337119324</v>
      </c>
      <c r="AD21" s="98">
        <f t="shared" si="8"/>
        <v>14194.939691444599</v>
      </c>
      <c r="AE21" s="98">
        <f t="shared" si="9"/>
        <v>13550.39638834062</v>
      </c>
      <c r="AF21" s="92">
        <f t="shared" si="4"/>
        <v>109.76458863195823</v>
      </c>
      <c r="AG21" s="92">
        <f t="shared" si="4"/>
        <v>109.53853098543927</v>
      </c>
      <c r="AH21" s="92">
        <f t="shared" si="4"/>
        <v>112.11790349899493</v>
      </c>
      <c r="AI21" s="92">
        <f t="shared" si="4"/>
        <v>110.99768780657213</v>
      </c>
      <c r="AJ21" s="93">
        <f t="shared" si="4"/>
        <v>110.59548512652854</v>
      </c>
      <c r="AK21" s="92">
        <f t="shared" si="10"/>
        <v>122.75652689037634</v>
      </c>
      <c r="AL21" s="92">
        <f t="shared" si="10"/>
        <v>120.74198608688222</v>
      </c>
      <c r="AM21" s="92">
        <f t="shared" si="10"/>
        <v>125.01481974508502</v>
      </c>
      <c r="AN21" s="92">
        <f t="shared" si="10"/>
        <v>131.30045702534059</v>
      </c>
      <c r="AO21" s="94">
        <f t="shared" si="10"/>
        <v>124.88438851877427</v>
      </c>
    </row>
    <row r="22" spans="1:41">
      <c r="A22" s="626" t="s">
        <v>241</v>
      </c>
      <c r="B22" s="261"/>
      <c r="C22" s="261"/>
      <c r="D22" s="261"/>
      <c r="E22" s="261"/>
      <c r="F22" s="261"/>
      <c r="G22" s="97">
        <f>'Schedule 7B_Utilization_Eastern'!G22+'Schedule 7C_Utilization_Western'!G22+'Schedule 7D_Utilization_TheCape'!G22</f>
        <v>7652987</v>
      </c>
      <c r="H22" s="97">
        <f>'Schedule 7B_Utilization_Eastern'!H22+'Schedule 7C_Utilization_Western'!H22+'Schedule 7D_Utilization_TheCape'!H22</f>
        <v>7689930</v>
      </c>
      <c r="I22" s="97">
        <f>'Schedule 7B_Utilization_Eastern'!I22+'Schedule 7C_Utilization_Western'!I22+'Schedule 7D_Utilization_TheCape'!I22</f>
        <v>7712794</v>
      </c>
      <c r="J22" s="97">
        <f>'Schedule 7B_Utilization_Eastern'!J22+'Schedule 7C_Utilization_Western'!J22+'Schedule 7D_Utilization_TheCape'!J22</f>
        <v>7703741</v>
      </c>
      <c r="K22" s="97">
        <f t="shared" si="1"/>
        <v>30759452</v>
      </c>
      <c r="L22" s="91">
        <f>'Schedule 3A_Income Statement'!CS49</f>
        <v>40520953.826863058</v>
      </c>
      <c r="M22" s="91">
        <f>'Schedule 3A_Income Statement'!CT49</f>
        <v>40524811.894969106</v>
      </c>
      <c r="N22" s="91">
        <f>'Schedule 3A_Income Statement'!CU49</f>
        <v>41545898.815336995</v>
      </c>
      <c r="O22" s="91">
        <f>'Schedule 3A_Income Statement'!CV49</f>
        <v>41650900.948023014</v>
      </c>
      <c r="P22" s="91">
        <f t="shared" si="2"/>
        <v>164242565.48519218</v>
      </c>
      <c r="Q22" s="259"/>
      <c r="R22" s="259"/>
      <c r="S22" s="259"/>
      <c r="T22" s="259"/>
      <c r="U22" s="259"/>
      <c r="V22" s="99">
        <f t="shared" si="3"/>
        <v>0</v>
      </c>
      <c r="W22" s="99">
        <f t="shared" si="3"/>
        <v>0</v>
      </c>
      <c r="X22" s="99">
        <f t="shared" si="3"/>
        <v>0</v>
      </c>
      <c r="Y22" s="99">
        <f t="shared" si="3"/>
        <v>0</v>
      </c>
      <c r="Z22" s="99">
        <f t="shared" si="3"/>
        <v>0</v>
      </c>
      <c r="AA22" s="98">
        <f t="shared" si="5"/>
        <v>961168.90293680527</v>
      </c>
      <c r="AB22" s="98">
        <f t="shared" si="6"/>
        <v>1005132.0146392471</v>
      </c>
      <c r="AC22" s="98">
        <f t="shared" si="7"/>
        <v>1024581.5814818505</v>
      </c>
      <c r="AD22" s="98">
        <f t="shared" si="8"/>
        <v>1037249.840112202</v>
      </c>
      <c r="AE22" s="98">
        <f t="shared" si="9"/>
        <v>1006274.1240744578</v>
      </c>
      <c r="AF22" s="92">
        <f t="shared" si="4"/>
        <v>5.2947893191067825</v>
      </c>
      <c r="AG22" s="92">
        <f t="shared" si="4"/>
        <v>5.2698544583590623</v>
      </c>
      <c r="AH22" s="92">
        <f t="shared" si="4"/>
        <v>5.3866210889772237</v>
      </c>
      <c r="AI22" s="92">
        <f t="shared" si="4"/>
        <v>5.4065811594682396</v>
      </c>
      <c r="AJ22" s="93">
        <f t="shared" si="4"/>
        <v>5.3395803502998742</v>
      </c>
      <c r="AK22" s="92">
        <f t="shared" si="10"/>
        <v>424.0989034272817</v>
      </c>
      <c r="AL22" s="92">
        <f t="shared" si="10"/>
        <v>441.40828571550526</v>
      </c>
      <c r="AM22" s="92">
        <f t="shared" si="10"/>
        <v>459.91939618231424</v>
      </c>
      <c r="AN22" s="92">
        <f t="shared" si="10"/>
        <v>467.33128693433957</v>
      </c>
      <c r="AO22" s="94">
        <f t="shared" si="10"/>
        <v>447.75679499359939</v>
      </c>
    </row>
    <row r="23" spans="1:41">
      <c r="A23" s="626" t="s">
        <v>242</v>
      </c>
      <c r="B23" s="261"/>
      <c r="C23" s="261"/>
      <c r="D23" s="261"/>
      <c r="E23" s="261"/>
      <c r="F23" s="261"/>
      <c r="G23" s="97">
        <f>'Schedule 7B_Utilization_Eastern'!G23+'Schedule 7C_Utilization_Western'!G23+'Schedule 7D_Utilization_TheCape'!G23</f>
        <v>638620</v>
      </c>
      <c r="H23" s="97">
        <f>'Schedule 7B_Utilization_Eastern'!H23+'Schedule 7C_Utilization_Western'!H23+'Schedule 7D_Utilization_TheCape'!H23</f>
        <v>637233</v>
      </c>
      <c r="I23" s="97">
        <f>'Schedule 7B_Utilization_Eastern'!I23+'Schedule 7C_Utilization_Western'!I23+'Schedule 7D_Utilization_TheCape'!I23</f>
        <v>631897</v>
      </c>
      <c r="J23" s="97">
        <f>'Schedule 7B_Utilization_Eastern'!J23+'Schedule 7C_Utilization_Western'!J23+'Schedule 7D_Utilization_TheCape'!J23</f>
        <v>617205</v>
      </c>
      <c r="K23" s="97">
        <f t="shared" si="1"/>
        <v>2524955</v>
      </c>
      <c r="L23" s="91">
        <f>'Schedule 3A_Income Statement'!CS50</f>
        <v>21762271.752552219</v>
      </c>
      <c r="M23" s="91">
        <f>'Schedule 3A_Income Statement'!CT50</f>
        <v>21865325.776023742</v>
      </c>
      <c r="N23" s="91">
        <f>'Schedule 3A_Income Statement'!CU50</f>
        <v>22288235.205195941</v>
      </c>
      <c r="O23" s="91">
        <f>'Schedule 3A_Income Statement'!CV50</f>
        <v>22401118.157365315</v>
      </c>
      <c r="P23" s="91">
        <f t="shared" si="2"/>
        <v>88316950.891137213</v>
      </c>
      <c r="Q23" s="259"/>
      <c r="R23" s="259"/>
      <c r="S23" s="259"/>
      <c r="T23" s="259"/>
      <c r="U23" s="259"/>
      <c r="V23" s="99">
        <f t="shared" si="3"/>
        <v>0</v>
      </c>
      <c r="W23" s="99">
        <f t="shared" si="3"/>
        <v>0</v>
      </c>
      <c r="X23" s="99">
        <f t="shared" si="3"/>
        <v>0</v>
      </c>
      <c r="Y23" s="99">
        <f t="shared" si="3"/>
        <v>0</v>
      </c>
      <c r="Z23" s="99">
        <f t="shared" si="3"/>
        <v>0</v>
      </c>
      <c r="AA23" s="98">
        <f t="shared" si="5"/>
        <v>80206.811378812301</v>
      </c>
      <c r="AB23" s="98">
        <f t="shared" si="6"/>
        <v>83291.172882537474</v>
      </c>
      <c r="AC23" s="98">
        <f t="shared" si="7"/>
        <v>83942.346650725653</v>
      </c>
      <c r="AD23" s="98">
        <f t="shared" si="8"/>
        <v>83101.93548387097</v>
      </c>
      <c r="AE23" s="98">
        <f t="shared" si="9"/>
        <v>82602.150420378821</v>
      </c>
      <c r="AF23" s="92">
        <f t="shared" si="4"/>
        <v>34.0770282054308</v>
      </c>
      <c r="AG23" s="92">
        <f t="shared" si="4"/>
        <v>34.312921295701479</v>
      </c>
      <c r="AH23" s="92">
        <f t="shared" si="4"/>
        <v>35.271943378740431</v>
      </c>
      <c r="AI23" s="92">
        <f t="shared" si="4"/>
        <v>36.294453475531327</v>
      </c>
      <c r="AJ23" s="93">
        <f t="shared" si="4"/>
        <v>34.977633617683175</v>
      </c>
      <c r="AK23" s="92">
        <f t="shared" si="10"/>
        <v>227.76748113528791</v>
      </c>
      <c r="AL23" s="92">
        <f t="shared" si="10"/>
        <v>238.16362164543114</v>
      </c>
      <c r="AM23" s="92">
        <f t="shared" si="10"/>
        <v>246.73414151191636</v>
      </c>
      <c r="AN23" s="92">
        <f t="shared" si="10"/>
        <v>251.34494426216341</v>
      </c>
      <c r="AO23" s="94">
        <f t="shared" si="10"/>
        <v>240.76897945306374</v>
      </c>
    </row>
    <row r="24" spans="1:41">
      <c r="A24" s="626" t="s">
        <v>243</v>
      </c>
      <c r="B24" s="261"/>
      <c r="C24" s="261"/>
      <c r="D24" s="261"/>
      <c r="E24" s="261"/>
      <c r="F24" s="261"/>
      <c r="G24" s="97">
        <f>'Schedule 7B_Utilization_Eastern'!G24+'Schedule 7C_Utilization_Western'!G24+'Schedule 7D_Utilization_TheCape'!G24</f>
        <v>73533</v>
      </c>
      <c r="H24" s="97">
        <f>'Schedule 7B_Utilization_Eastern'!H24+'Schedule 7C_Utilization_Western'!H24+'Schedule 7D_Utilization_TheCape'!H24</f>
        <v>75935</v>
      </c>
      <c r="I24" s="97">
        <f>'Schedule 7B_Utilization_Eastern'!I24+'Schedule 7C_Utilization_Western'!I24+'Schedule 7D_Utilization_TheCape'!I24</f>
        <v>78549</v>
      </c>
      <c r="J24" s="97">
        <f>'Schedule 7B_Utilization_Eastern'!J24+'Schedule 7C_Utilization_Western'!J24+'Schedule 7D_Utilization_TheCape'!J24</f>
        <v>82721</v>
      </c>
      <c r="K24" s="97">
        <f t="shared" si="1"/>
        <v>310738</v>
      </c>
      <c r="L24" s="91">
        <f>'Schedule 3A_Income Statement'!CS51</f>
        <v>5383266.8657097863</v>
      </c>
      <c r="M24" s="91">
        <f>'Schedule 3A_Income Statement'!CT51</f>
        <v>5591786.3713698005</v>
      </c>
      <c r="N24" s="91">
        <f>'Schedule 3A_Income Statement'!CU51</f>
        <v>5901780.0729902843</v>
      </c>
      <c r="O24" s="91">
        <f>'Schedule 3A_Income Statement'!CV51</f>
        <v>6320613.5273247948</v>
      </c>
      <c r="P24" s="91">
        <f t="shared" si="2"/>
        <v>23197446.837394666</v>
      </c>
      <c r="Q24" s="259"/>
      <c r="R24" s="259"/>
      <c r="S24" s="259"/>
      <c r="T24" s="259"/>
      <c r="U24" s="259"/>
      <c r="V24" s="99">
        <f t="shared" si="3"/>
        <v>0</v>
      </c>
      <c r="W24" s="99">
        <f t="shared" si="3"/>
        <v>0</v>
      </c>
      <c r="X24" s="99">
        <f t="shared" si="3"/>
        <v>0</v>
      </c>
      <c r="Y24" s="99">
        <f t="shared" si="3"/>
        <v>0</v>
      </c>
      <c r="Z24" s="99">
        <f t="shared" si="3"/>
        <v>0</v>
      </c>
      <c r="AA24" s="98">
        <f t="shared" si="5"/>
        <v>9235.3002742134686</v>
      </c>
      <c r="AB24" s="98">
        <f t="shared" si="6"/>
        <v>9925.2788428023705</v>
      </c>
      <c r="AC24" s="98">
        <f t="shared" si="7"/>
        <v>10434.592009564611</v>
      </c>
      <c r="AD24" s="98">
        <f t="shared" si="8"/>
        <v>11137.750350631137</v>
      </c>
      <c r="AE24" s="98">
        <f t="shared" si="9"/>
        <v>10165.578007262577</v>
      </c>
      <c r="AF24" s="92">
        <f t="shared" si="4"/>
        <v>73.208856781442165</v>
      </c>
      <c r="AG24" s="92">
        <f t="shared" si="4"/>
        <v>73.639117289389617</v>
      </c>
      <c r="AH24" s="92">
        <f t="shared" si="4"/>
        <v>75.135012196085043</v>
      </c>
      <c r="AI24" s="92">
        <f t="shared" si="4"/>
        <v>76.408814295339695</v>
      </c>
      <c r="AJ24" s="93">
        <f t="shared" si="4"/>
        <v>74.652751956293301</v>
      </c>
      <c r="AK24" s="92">
        <f t="shared" si="10"/>
        <v>56.342147925708936</v>
      </c>
      <c r="AL24" s="92">
        <f t="shared" si="10"/>
        <v>60.907397736251745</v>
      </c>
      <c r="AM24" s="92">
        <f t="shared" si="10"/>
        <v>65.333599824984049</v>
      </c>
      <c r="AN24" s="92">
        <f t="shared" si="10"/>
        <v>70.918524850769089</v>
      </c>
      <c r="AO24" s="94">
        <f t="shared" si="10"/>
        <v>63.240697789043615</v>
      </c>
    </row>
    <row r="25" spans="1:41">
      <c r="A25" s="626" t="s">
        <v>244</v>
      </c>
      <c r="B25" s="261"/>
      <c r="C25" s="261"/>
      <c r="D25" s="261"/>
      <c r="E25" s="261"/>
      <c r="F25" s="261"/>
      <c r="G25" s="97">
        <f>'Schedule 7B_Utilization_Eastern'!G25+'Schedule 7C_Utilization_Western'!G25+'Schedule 7D_Utilization_TheCape'!G25</f>
        <v>18665</v>
      </c>
      <c r="H25" s="97">
        <f>'Schedule 7B_Utilization_Eastern'!H25+'Schedule 7C_Utilization_Western'!H25+'Schedule 7D_Utilization_TheCape'!H25</f>
        <v>19568</v>
      </c>
      <c r="I25" s="97">
        <f>'Schedule 7B_Utilization_Eastern'!I25+'Schedule 7C_Utilization_Western'!I25+'Schedule 7D_Utilization_TheCape'!I25</f>
        <v>20002</v>
      </c>
      <c r="J25" s="97">
        <f>'Schedule 7B_Utilization_Eastern'!J25+'Schedule 7C_Utilization_Western'!J25+'Schedule 7D_Utilization_TheCape'!J25</f>
        <v>25146</v>
      </c>
      <c r="K25" s="97">
        <f t="shared" si="1"/>
        <v>83381</v>
      </c>
      <c r="L25" s="91">
        <f>'Schedule 3A_Income Statement'!CS52</f>
        <v>2183578.2981373724</v>
      </c>
      <c r="M25" s="91">
        <f>'Schedule 3A_Income Statement'!CT52</f>
        <v>2338036.349100207</v>
      </c>
      <c r="N25" s="91">
        <f>'Schedule 3A_Income Statement'!CU52</f>
        <v>2423596.7105121007</v>
      </c>
      <c r="O25" s="91">
        <f>'Schedule 3A_Income Statement'!CV52</f>
        <v>2464294.4515211969</v>
      </c>
      <c r="P25" s="91">
        <f t="shared" si="2"/>
        <v>9409505.8092708774</v>
      </c>
      <c r="Q25" s="259"/>
      <c r="R25" s="259"/>
      <c r="S25" s="259"/>
      <c r="T25" s="259"/>
      <c r="U25" s="259"/>
      <c r="V25" s="99">
        <f t="shared" si="3"/>
        <v>0</v>
      </c>
      <c r="W25" s="99">
        <f t="shared" si="3"/>
        <v>0</v>
      </c>
      <c r="X25" s="99">
        <f t="shared" si="3"/>
        <v>0</v>
      </c>
      <c r="Y25" s="99">
        <f t="shared" si="3"/>
        <v>0</v>
      </c>
      <c r="Z25" s="99">
        <f t="shared" si="3"/>
        <v>0</v>
      </c>
      <c r="AA25" s="98">
        <f t="shared" si="5"/>
        <v>2344.2111653025768</v>
      </c>
      <c r="AB25" s="98">
        <f t="shared" si="6"/>
        <v>2557.685604740328</v>
      </c>
      <c r="AC25" s="98">
        <f t="shared" si="7"/>
        <v>2657.1020557271431</v>
      </c>
      <c r="AD25" s="98">
        <f t="shared" si="8"/>
        <v>3385.7166900420757</v>
      </c>
      <c r="AE25" s="98">
        <f t="shared" si="9"/>
        <v>2727.7515457509571</v>
      </c>
      <c r="AF25" s="92">
        <f t="shared" si="4"/>
        <v>116.98785417291039</v>
      </c>
      <c r="AG25" s="92">
        <f t="shared" si="4"/>
        <v>119.48264253373911</v>
      </c>
      <c r="AH25" s="92">
        <f t="shared" si="4"/>
        <v>121.16771875372966</v>
      </c>
      <c r="AI25" s="92">
        <f t="shared" si="4"/>
        <v>97.999461207396678</v>
      </c>
      <c r="AJ25" s="93">
        <f t="shared" si="4"/>
        <v>112.84951978593297</v>
      </c>
      <c r="AK25" s="92">
        <f t="shared" si="10"/>
        <v>22.853686163077182</v>
      </c>
      <c r="AL25" s="92">
        <f t="shared" si="10"/>
        <v>25.466586235406577</v>
      </c>
      <c r="AM25" s="92">
        <f t="shared" si="10"/>
        <v>26.829582882358615</v>
      </c>
      <c r="AN25" s="92">
        <f t="shared" si="10"/>
        <v>27.649867618751156</v>
      </c>
      <c r="AO25" s="94">
        <f t="shared" si="10"/>
        <v>25.652121002777655</v>
      </c>
    </row>
    <row r="26" spans="1:41">
      <c r="A26" s="626" t="s">
        <v>245</v>
      </c>
      <c r="B26" s="261"/>
      <c r="C26" s="261"/>
      <c r="D26" s="261"/>
      <c r="E26" s="261"/>
      <c r="F26" s="261"/>
      <c r="G26" s="97">
        <f>'Schedule 7B_Utilization_Eastern'!G26+'Schedule 7C_Utilization_Western'!G26+'Schedule 7D_Utilization_TheCape'!G26</f>
        <v>52113</v>
      </c>
      <c r="H26" s="97">
        <f>'Schedule 7B_Utilization_Eastern'!H26+'Schedule 7C_Utilization_Western'!H26+'Schedule 7D_Utilization_TheCape'!H26</f>
        <v>55200</v>
      </c>
      <c r="I26" s="97">
        <f>'Schedule 7B_Utilization_Eastern'!I26+'Schedule 7C_Utilization_Western'!I26+'Schedule 7D_Utilization_TheCape'!I26</f>
        <v>58517</v>
      </c>
      <c r="J26" s="97">
        <f>'Schedule 7B_Utilization_Eastern'!J26+'Schedule 7C_Utilization_Western'!J26+'Schedule 7D_Utilization_TheCape'!J26</f>
        <v>57869</v>
      </c>
      <c r="K26" s="97">
        <f t="shared" si="1"/>
        <v>223699</v>
      </c>
      <c r="L26" s="91">
        <f>'Schedule 3A_Income Statement'!CS53</f>
        <v>883513.67228056828</v>
      </c>
      <c r="M26" s="91">
        <f>'Schedule 3A_Income Statement'!CT53</f>
        <v>923748.54308497009</v>
      </c>
      <c r="N26" s="91">
        <f>'Schedule 3A_Income Statement'!CU53</f>
        <v>998298.17127905705</v>
      </c>
      <c r="O26" s="91">
        <f>'Schedule 3A_Income Statement'!CV53</f>
        <v>1001368.7048554322</v>
      </c>
      <c r="P26" s="91">
        <f t="shared" si="2"/>
        <v>3806929.0915000276</v>
      </c>
      <c r="Q26" s="259"/>
      <c r="R26" s="259"/>
      <c r="S26" s="259"/>
      <c r="T26" s="259"/>
      <c r="U26" s="259"/>
      <c r="V26" s="99">
        <f t="shared" si="3"/>
        <v>0</v>
      </c>
      <c r="W26" s="99">
        <f t="shared" si="3"/>
        <v>0</v>
      </c>
      <c r="X26" s="99">
        <f t="shared" si="3"/>
        <v>0</v>
      </c>
      <c r="Y26" s="99">
        <f t="shared" si="3"/>
        <v>0</v>
      </c>
      <c r="Z26" s="99">
        <f t="shared" si="3"/>
        <v>0</v>
      </c>
      <c r="AA26" s="98">
        <f t="shared" si="5"/>
        <v>6545.0777635903123</v>
      </c>
      <c r="AB26" s="98">
        <f t="shared" si="6"/>
        <v>7215.0575113279883</v>
      </c>
      <c r="AC26" s="98">
        <f t="shared" si="7"/>
        <v>7773.5046992793332</v>
      </c>
      <c r="AD26" s="98">
        <f t="shared" si="8"/>
        <v>7791.6185133239833</v>
      </c>
      <c r="AE26" s="98">
        <f t="shared" si="9"/>
        <v>7318.1575302879955</v>
      </c>
      <c r="AF26" s="92">
        <f t="shared" si="4"/>
        <v>16.953805620105697</v>
      </c>
      <c r="AG26" s="92">
        <f t="shared" si="4"/>
        <v>16.734575055887138</v>
      </c>
      <c r="AH26" s="92">
        <f t="shared" si="4"/>
        <v>17.059968407113438</v>
      </c>
      <c r="AI26" s="92">
        <f t="shared" si="4"/>
        <v>17.304060980065877</v>
      </c>
      <c r="AJ26" s="93">
        <f t="shared" si="4"/>
        <v>17.018087213174969</v>
      </c>
      <c r="AK26" s="92">
        <f t="shared" si="10"/>
        <v>9.2469980143655235</v>
      </c>
      <c r="AL26" s="92">
        <f t="shared" si="10"/>
        <v>10.061743454655042</v>
      </c>
      <c r="AM26" s="92">
        <f t="shared" si="10"/>
        <v>11.051312048521106</v>
      </c>
      <c r="AN26" s="92">
        <f t="shared" si="10"/>
        <v>11.235553490664035</v>
      </c>
      <c r="AO26" s="94">
        <f t="shared" si="10"/>
        <v>10.378420257516186</v>
      </c>
    </row>
    <row r="27" spans="1:41">
      <c r="A27" s="626" t="s">
        <v>246</v>
      </c>
      <c r="B27" s="261"/>
      <c r="C27" s="261"/>
      <c r="D27" s="261"/>
      <c r="E27" s="261"/>
      <c r="F27" s="261"/>
      <c r="G27" s="97">
        <f>'Schedule 7B_Utilization_Eastern'!G27+'Schedule 7C_Utilization_Western'!G27+'Schedule 7D_Utilization_TheCape'!G27</f>
        <v>1043135</v>
      </c>
      <c r="H27" s="97">
        <f>'Schedule 7B_Utilization_Eastern'!H27+'Schedule 7C_Utilization_Western'!H27+'Schedule 7D_Utilization_TheCape'!H27</f>
        <v>1142151</v>
      </c>
      <c r="I27" s="97">
        <f>'Schedule 7B_Utilization_Eastern'!I27+'Schedule 7C_Utilization_Western'!I27+'Schedule 7D_Utilization_TheCape'!I27</f>
        <v>1227706</v>
      </c>
      <c r="J27" s="97">
        <f>'Schedule 7B_Utilization_Eastern'!J27+'Schedule 7C_Utilization_Western'!J27+'Schedule 7D_Utilization_TheCape'!J27</f>
        <v>1309805</v>
      </c>
      <c r="K27" s="97">
        <f t="shared" si="1"/>
        <v>4722797</v>
      </c>
      <c r="L27" s="91">
        <f>'Schedule 3A_Income Statement'!CS54</f>
        <v>14964603.055228939</v>
      </c>
      <c r="M27" s="91">
        <f>'Schedule 3A_Income Statement'!CT54</f>
        <v>15735298.183498025</v>
      </c>
      <c r="N27" s="91">
        <f>'Schedule 3A_Income Statement'!CU54</f>
        <v>16500274.709553935</v>
      </c>
      <c r="O27" s="91">
        <f>'Schedule 3A_Income Statement'!CV54</f>
        <v>17122346.088288929</v>
      </c>
      <c r="P27" s="91">
        <f t="shared" si="2"/>
        <v>64322522.036569834</v>
      </c>
      <c r="Q27" s="259"/>
      <c r="R27" s="259"/>
      <c r="S27" s="259"/>
      <c r="T27" s="259"/>
      <c r="U27" s="259"/>
      <c r="V27" s="99">
        <f t="shared" si="3"/>
        <v>0</v>
      </c>
      <c r="W27" s="99">
        <f t="shared" si="3"/>
        <v>0</v>
      </c>
      <c r="X27" s="99">
        <f t="shared" si="3"/>
        <v>0</v>
      </c>
      <c r="Y27" s="99">
        <f t="shared" si="3"/>
        <v>0</v>
      </c>
      <c r="Z27" s="99">
        <f t="shared" si="3"/>
        <v>0</v>
      </c>
      <c r="AA27" s="98">
        <f t="shared" si="5"/>
        <v>131011.44998220753</v>
      </c>
      <c r="AB27" s="98">
        <f t="shared" si="6"/>
        <v>149287.77448588359</v>
      </c>
      <c r="AC27" s="98">
        <f t="shared" si="7"/>
        <v>163090.69775165222</v>
      </c>
      <c r="AD27" s="98">
        <f t="shared" si="8"/>
        <v>176355.2314165498</v>
      </c>
      <c r="AE27" s="98">
        <f t="shared" si="9"/>
        <v>154503.02607330185</v>
      </c>
      <c r="AF27" s="92">
        <f t="shared" si="4"/>
        <v>14.345797097431243</v>
      </c>
      <c r="AG27" s="92">
        <f t="shared" si="4"/>
        <v>13.776898311605056</v>
      </c>
      <c r="AH27" s="92">
        <f t="shared" si="4"/>
        <v>13.439923491091463</v>
      </c>
      <c r="AI27" s="92">
        <f t="shared" si="4"/>
        <v>13.072439094589599</v>
      </c>
      <c r="AJ27" s="93">
        <f t="shared" si="4"/>
        <v>13.619582217183977</v>
      </c>
      <c r="AK27" s="92">
        <f t="shared" si="10"/>
        <v>156.62197324041759</v>
      </c>
      <c r="AL27" s="92">
        <f t="shared" si="10"/>
        <v>171.39354068815382</v>
      </c>
      <c r="AM27" s="92">
        <f t="shared" si="10"/>
        <v>182.66054165757734</v>
      </c>
      <c r="AN27" s="92">
        <f t="shared" si="10"/>
        <v>192.11608514209178</v>
      </c>
      <c r="AO27" s="94">
        <f t="shared" si="10"/>
        <v>175.35555553408784</v>
      </c>
    </row>
    <row r="28" spans="1:41">
      <c r="A28" s="515" t="s">
        <v>228</v>
      </c>
      <c r="B28" s="261"/>
      <c r="C28" s="261"/>
      <c r="D28" s="261"/>
      <c r="E28" s="261"/>
      <c r="F28" s="261"/>
      <c r="G28" s="97">
        <f>'Schedule 7B_Utilization_Eastern'!G28+'Schedule 7C_Utilization_Western'!G28+'Schedule 7D_Utilization_TheCape'!G28</f>
        <v>0</v>
      </c>
      <c r="H28" s="97">
        <f>'Schedule 7B_Utilization_Eastern'!H28+'Schedule 7C_Utilization_Western'!H28+'Schedule 7D_Utilization_TheCape'!H28</f>
        <v>0</v>
      </c>
      <c r="I28" s="97">
        <f>'Schedule 7B_Utilization_Eastern'!I28+'Schedule 7C_Utilization_Western'!I28+'Schedule 7D_Utilization_TheCape'!I28</f>
        <v>0</v>
      </c>
      <c r="J28" s="97">
        <f>'Schedule 7B_Utilization_Eastern'!J28+'Schedule 7C_Utilization_Western'!J28+'Schedule 7D_Utilization_TheCape'!J28</f>
        <v>0</v>
      </c>
      <c r="K28" s="97">
        <f t="shared" si="1"/>
        <v>0</v>
      </c>
      <c r="L28" s="91">
        <f>'Schedule 3A_Income Statement'!CS42</f>
        <v>51679868.622752927</v>
      </c>
      <c r="M28" s="91">
        <f>'Schedule 3A_Income Statement'!CT42</f>
        <v>58427788.724697977</v>
      </c>
      <c r="N28" s="91">
        <f>'Schedule 3A_Income Statement'!CU42</f>
        <v>61138583.491300531</v>
      </c>
      <c r="O28" s="91">
        <f>'Schedule 3A_Income Statement'!CV42</f>
        <v>60682090.431248575</v>
      </c>
      <c r="P28" s="91">
        <f t="shared" si="2"/>
        <v>231928331.27000001</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540.88992341650021</v>
      </c>
      <c r="AL28" s="516">
        <f t="shared" si="10"/>
        <v>636.41282594869699</v>
      </c>
      <c r="AM28" s="516">
        <f t="shared" si="10"/>
        <v>676.81338482393517</v>
      </c>
      <c r="AN28" s="516">
        <f t="shared" si="10"/>
        <v>680.86496977558011</v>
      </c>
      <c r="AO28" s="518">
        <f t="shared" si="10"/>
        <v>632.28119927919477</v>
      </c>
    </row>
    <row r="29" spans="1:41">
      <c r="A29" s="515" t="s">
        <v>1453</v>
      </c>
      <c r="B29" s="261"/>
      <c r="C29" s="261"/>
      <c r="D29" s="261"/>
      <c r="E29" s="261"/>
      <c r="F29" s="261"/>
      <c r="G29" s="97">
        <f>'Schedule 7B_Utilization_Eastern'!G29+'Schedule 7C_Utilization_Western'!G29+'Schedule 7D_Utilization_TheCape'!G29</f>
        <v>17176427</v>
      </c>
      <c r="H29" s="97">
        <f>'Schedule 7B_Utilization_Eastern'!H29+'Schedule 7C_Utilization_Western'!H29+'Schedule 7D_Utilization_TheCape'!H29</f>
        <v>16893057</v>
      </c>
      <c r="I29" s="97">
        <f>'Schedule 7B_Utilization_Eastern'!I29+'Schedule 7C_Utilization_Western'!I29+'Schedule 7D_Utilization_TheCape'!I29</f>
        <v>16803637</v>
      </c>
      <c r="J29" s="97">
        <f>'Schedule 7B_Utilization_Eastern'!J29+'Schedule 7C_Utilization_Western'!J29+'Schedule 7D_Utilization_TheCape'!J29</f>
        <v>16512653</v>
      </c>
      <c r="K29" s="97">
        <f>SUM(G29:J29)</f>
        <v>67385774</v>
      </c>
      <c r="L29" s="91">
        <f>'Schedule 3A_Income Statement'!CS44</f>
        <v>21852961.192124888</v>
      </c>
      <c r="M29" s="91">
        <f>'Schedule 3A_Income Statement'!CT44</f>
        <v>15582551.781441659</v>
      </c>
      <c r="N29" s="91">
        <f>'Schedule 3A_Income Statement'!CU44</f>
        <v>14467236.284528352</v>
      </c>
      <c r="O29" s="91">
        <f>'Schedule 3A_Income Statement'!CV44</f>
        <v>14489584.622954106</v>
      </c>
      <c r="P29" s="91">
        <f t="shared" si="2"/>
        <v>66392333.881049007</v>
      </c>
      <c r="Q29" s="259"/>
      <c r="R29" s="259"/>
      <c r="S29" s="259"/>
      <c r="T29" s="259"/>
      <c r="U29" s="259"/>
      <c r="V29" s="99">
        <f t="shared" si="3"/>
        <v>0</v>
      </c>
      <c r="W29" s="99">
        <f t="shared" si="3"/>
        <v>0</v>
      </c>
      <c r="X29" s="99">
        <f t="shared" si="3"/>
        <v>0</v>
      </c>
      <c r="Y29" s="99">
        <f t="shared" si="3"/>
        <v>0</v>
      </c>
      <c r="Z29" s="99">
        <f t="shared" si="3"/>
        <v>0</v>
      </c>
      <c r="AA29" s="98">
        <f t="shared" si="5"/>
        <v>2157255.3953069728</v>
      </c>
      <c r="AB29" s="98">
        <f t="shared" si="6"/>
        <v>2208050.3224119903</v>
      </c>
      <c r="AC29" s="98">
        <f t="shared" si="7"/>
        <v>2232225.698249809</v>
      </c>
      <c r="AD29" s="98">
        <f t="shared" si="8"/>
        <v>2223302.507713885</v>
      </c>
      <c r="AE29" s="98">
        <f t="shared" si="9"/>
        <v>2204478.8283916558</v>
      </c>
      <c r="AF29" s="92">
        <f t="shared" si="4"/>
        <v>1.2722646678569931</v>
      </c>
      <c r="AG29" s="92">
        <f t="shared" si="4"/>
        <v>0.92242344185789815</v>
      </c>
      <c r="AH29" s="92">
        <f t="shared" si="4"/>
        <v>0.86095862964240133</v>
      </c>
      <c r="AI29" s="92">
        <f t="shared" si="4"/>
        <v>0.87748374673373841</v>
      </c>
      <c r="AJ29" s="93">
        <f t="shared" si="4"/>
        <v>0.98525742066936872</v>
      </c>
      <c r="AK29" s="92">
        <f t="shared" si="10"/>
        <v>228.7166515827443</v>
      </c>
      <c r="AL29" s="92">
        <f t="shared" si="10"/>
        <v>169.72978151622581</v>
      </c>
      <c r="AM29" s="92">
        <f t="shared" si="10"/>
        <v>160.154498184809</v>
      </c>
      <c r="AN29" s="92">
        <f t="shared" si="10"/>
        <v>162.57598454927469</v>
      </c>
      <c r="AO29" s="94">
        <f t="shared" si="10"/>
        <v>180.99826036511621</v>
      </c>
    </row>
    <row r="30" spans="1:41">
      <c r="A30" s="515" t="s">
        <v>1454</v>
      </c>
      <c r="B30" s="261"/>
      <c r="C30" s="261"/>
      <c r="D30" s="261"/>
      <c r="E30" s="261"/>
      <c r="F30" s="261"/>
      <c r="G30" s="97">
        <f>'Schedule 7B_Utilization_Eastern'!G30+'Schedule 7C_Utilization_Western'!G30+'Schedule 7D_Utilization_TheCape'!G30</f>
        <v>4446468</v>
      </c>
      <c r="H30" s="97">
        <f>'Schedule 7B_Utilization_Eastern'!H30+'Schedule 7C_Utilization_Western'!H30+'Schedule 7D_Utilization_TheCape'!H30</f>
        <v>4464765</v>
      </c>
      <c r="I30" s="97">
        <f>'Schedule 7B_Utilization_Eastern'!I30+'Schedule 7C_Utilization_Western'!I30+'Schedule 7D_Utilization_TheCape'!I30</f>
        <v>4409589</v>
      </c>
      <c r="J30" s="97">
        <f>'Schedule 7B_Utilization_Eastern'!J30+'Schedule 7C_Utilization_Western'!J30+'Schedule 7D_Utilization_TheCape'!J30</f>
        <v>4319623</v>
      </c>
      <c r="K30" s="97">
        <f t="shared" ref="K30:K33" si="15">SUM(G30:J30)</f>
        <v>17640445</v>
      </c>
      <c r="L30" s="91">
        <f>'Schedule 3A_Income Statement'!CS46</f>
        <v>5411344.8683906654</v>
      </c>
      <c r="M30" s="91">
        <f>'Schedule 3A_Income Statement'!CT46</f>
        <v>6300317.4670566125</v>
      </c>
      <c r="N30" s="91">
        <f>'Schedule 3A_Income Statement'!CU46</f>
        <v>7680292.8281339128</v>
      </c>
      <c r="O30" s="91">
        <f>'Schedule 3A_Income Statement'!CV46</f>
        <v>9415541.0323663037</v>
      </c>
      <c r="P30" s="91">
        <f>SUM(L30:O30)</f>
        <v>28807496.195947498</v>
      </c>
      <c r="Q30" s="259"/>
      <c r="R30" s="259"/>
      <c r="S30" s="259"/>
      <c r="T30" s="259"/>
      <c r="U30" s="259"/>
      <c r="V30" s="99">
        <f t="shared" si="3"/>
        <v>0</v>
      </c>
      <c r="W30" s="99">
        <f t="shared" si="3"/>
        <v>0</v>
      </c>
      <c r="X30" s="99">
        <f t="shared" si="3"/>
        <v>0</v>
      </c>
      <c r="Y30" s="99">
        <f t="shared" si="3"/>
        <v>0</v>
      </c>
      <c r="Z30" s="99">
        <f t="shared" si="3"/>
        <v>0</v>
      </c>
      <c r="AA30" s="98">
        <f t="shared" si="5"/>
        <v>558449.50076402992</v>
      </c>
      <c r="AB30" s="98">
        <f t="shared" si="6"/>
        <v>583578.55524573021</v>
      </c>
      <c r="AC30" s="98">
        <f t="shared" si="7"/>
        <v>585777.82205838396</v>
      </c>
      <c r="AD30" s="98">
        <f t="shared" si="8"/>
        <v>581604.21879382886</v>
      </c>
      <c r="AE30" s="98">
        <f t="shared" si="9"/>
        <v>577094.91510637593</v>
      </c>
      <c r="AF30" s="92">
        <f t="shared" si="4"/>
        <v>1.2169984959726834</v>
      </c>
      <c r="AG30" s="92">
        <f t="shared" si="4"/>
        <v>1.4111196148188343</v>
      </c>
      <c r="AH30" s="92">
        <f t="shared" si="4"/>
        <v>1.7417253236376253</v>
      </c>
      <c r="AI30" s="92">
        <f t="shared" si="4"/>
        <v>2.1797136074991506</v>
      </c>
      <c r="AJ30" s="93">
        <f t="shared" si="4"/>
        <v>1.6330368194196632</v>
      </c>
      <c r="AK30" s="92">
        <f t="shared" si="10"/>
        <v>56.636016875543355</v>
      </c>
      <c r="AL30" s="92">
        <f t="shared" si="10"/>
        <v>68.624928841240546</v>
      </c>
      <c r="AM30" s="92">
        <f t="shared" si="10"/>
        <v>85.02200555869851</v>
      </c>
      <c r="AN30" s="92">
        <f t="shared" si="10"/>
        <v>105.64421915698517</v>
      </c>
      <c r="AO30" s="94">
        <f t="shared" si="10"/>
        <v>78.534770389048063</v>
      </c>
    </row>
    <row r="31" spans="1:41">
      <c r="A31" s="626" t="s">
        <v>248</v>
      </c>
      <c r="B31" s="261"/>
      <c r="C31" s="261"/>
      <c r="D31" s="261"/>
      <c r="E31" s="261"/>
      <c r="F31" s="261"/>
      <c r="G31" s="97">
        <f>'Schedule 7B_Utilization_Eastern'!G31+'Schedule 7C_Utilization_Western'!G31+'Schedule 7D_Utilization_TheCape'!G31</f>
        <v>1295759</v>
      </c>
      <c r="H31" s="97">
        <f>'Schedule 7B_Utilization_Eastern'!H31+'Schedule 7C_Utilization_Western'!H31+'Schedule 7D_Utilization_TheCape'!H31</f>
        <v>1300432</v>
      </c>
      <c r="I31" s="97">
        <f>'Schedule 7B_Utilization_Eastern'!I31+'Schedule 7C_Utilization_Western'!I31+'Schedule 7D_Utilization_TheCape'!I31</f>
        <v>1359775</v>
      </c>
      <c r="J31" s="97">
        <f>'Schedule 7B_Utilization_Eastern'!J31+'Schedule 7C_Utilization_Western'!J31+'Schedule 7D_Utilization_TheCape'!J31</f>
        <v>1478949</v>
      </c>
      <c r="K31" s="97">
        <f t="shared" si="15"/>
        <v>5434915</v>
      </c>
      <c r="L31" s="91">
        <f>'Schedule 3A_Income Statement'!CS56</f>
        <v>5738202.1004346572</v>
      </c>
      <c r="M31" s="91">
        <f>'Schedule 3A_Income Statement'!CT56</f>
        <v>5905210.3647852866</v>
      </c>
      <c r="N31" s="91">
        <f>'Schedule 3A_Income Statement'!CU56</f>
        <v>6139011.3669994362</v>
      </c>
      <c r="O31" s="91">
        <f>'Schedule 3A_Income Statement'!CV56</f>
        <v>6190344.5866211643</v>
      </c>
      <c r="P31" s="91">
        <f t="shared" ref="P31:P32" si="16">SUM(L31:O31)</f>
        <v>23972768.418840546</v>
      </c>
      <c r="Q31" s="259"/>
      <c r="R31" s="259"/>
      <c r="S31" s="259"/>
      <c r="T31" s="259"/>
      <c r="U31" s="259"/>
      <c r="V31" s="99">
        <f t="shared" ref="V31:Z33" si="17">IF(B31=0,0,G31/B31)</f>
        <v>0</v>
      </c>
      <c r="W31" s="99">
        <f t="shared" si="17"/>
        <v>0</v>
      </c>
      <c r="X31" s="99">
        <f t="shared" si="17"/>
        <v>0</v>
      </c>
      <c r="Y31" s="99">
        <f t="shared" si="17"/>
        <v>0</v>
      </c>
      <c r="Z31" s="99">
        <f t="shared" si="17"/>
        <v>0</v>
      </c>
      <c r="AA31" s="98">
        <f t="shared" si="5"/>
        <v>162739.49720553451</v>
      </c>
      <c r="AB31" s="98">
        <f t="shared" si="6"/>
        <v>169976.29836179852</v>
      </c>
      <c r="AC31" s="98">
        <f t="shared" si="7"/>
        <v>180634.98389292951</v>
      </c>
      <c r="AD31" s="98">
        <f t="shared" si="8"/>
        <v>199129.17812061709</v>
      </c>
      <c r="AE31" s="98">
        <f t="shared" si="9"/>
        <v>177799.47220919709</v>
      </c>
      <c r="AF31" s="92">
        <f t="shared" ref="AF31:AJ34" si="18">IF(G31=0,0,L31/G31)</f>
        <v>4.4284485775785907</v>
      </c>
      <c r="AG31" s="92">
        <f t="shared" si="18"/>
        <v>4.5409605152636097</v>
      </c>
      <c r="AH31" s="92">
        <f t="shared" si="18"/>
        <v>4.5147258678821398</v>
      </c>
      <c r="AI31" s="92">
        <f t="shared" si="18"/>
        <v>4.185637629574221</v>
      </c>
      <c r="AJ31" s="93">
        <f t="shared" si="18"/>
        <v>4.4108819399826027</v>
      </c>
      <c r="AK31" s="92">
        <f t="shared" si="10"/>
        <v>60.05695790964203</v>
      </c>
      <c r="AL31" s="92">
        <f t="shared" si="10"/>
        <v>64.321304949299474</v>
      </c>
      <c r="AM31" s="92">
        <f t="shared" si="10"/>
        <v>67.959786202156863</v>
      </c>
      <c r="AN31" s="92">
        <f t="shared" si="10"/>
        <v>69.456881757320218</v>
      </c>
      <c r="AO31" s="94">
        <f t="shared" si="10"/>
        <v>65.354373408832174</v>
      </c>
    </row>
    <row r="32" spans="1:41">
      <c r="A32" s="626" t="s">
        <v>247</v>
      </c>
      <c r="B32" s="261"/>
      <c r="C32" s="261"/>
      <c r="D32" s="261"/>
      <c r="E32" s="261"/>
      <c r="F32" s="261"/>
      <c r="G32" s="97">
        <f>'Schedule 7B_Utilization_Eastern'!G32+'Schedule 7C_Utilization_Western'!G32+'Schedule 7D_Utilization_TheCape'!G32</f>
        <v>245365</v>
      </c>
      <c r="H32" s="97">
        <f>'Schedule 7B_Utilization_Eastern'!H32+'Schedule 7C_Utilization_Western'!H32+'Schedule 7D_Utilization_TheCape'!H32</f>
        <v>246469</v>
      </c>
      <c r="I32" s="97">
        <f>'Schedule 7B_Utilization_Eastern'!I32+'Schedule 7C_Utilization_Western'!I32+'Schedule 7D_Utilization_TheCape'!I32</f>
        <v>252359</v>
      </c>
      <c r="J32" s="97">
        <f>'Schedule 7B_Utilization_Eastern'!J32+'Schedule 7C_Utilization_Western'!J32+'Schedule 7D_Utilization_TheCape'!J32</f>
        <v>245777</v>
      </c>
      <c r="K32" s="97">
        <f t="shared" si="15"/>
        <v>989970</v>
      </c>
      <c r="L32" s="91">
        <f>'Schedule 3A_Income Statement'!CS55</f>
        <v>13485255.608126605</v>
      </c>
      <c r="M32" s="91">
        <f>'Schedule 3A_Income Statement'!CT55</f>
        <v>13732411.00140669</v>
      </c>
      <c r="N32" s="91">
        <f>'Schedule 3A_Income Statement'!CU55</f>
        <v>14019516.010977233</v>
      </c>
      <c r="O32" s="91">
        <f>'Schedule 3A_Income Statement'!CV55</f>
        <v>13890403.111978671</v>
      </c>
      <c r="P32" s="91">
        <f t="shared" si="16"/>
        <v>55127585.732489198</v>
      </c>
      <c r="Q32" s="259"/>
      <c r="R32" s="259"/>
      <c r="S32" s="259"/>
      <c r="T32" s="259"/>
      <c r="U32" s="259"/>
      <c r="V32" s="99">
        <f t="shared" si="17"/>
        <v>0</v>
      </c>
      <c r="W32" s="99">
        <f t="shared" si="17"/>
        <v>0</v>
      </c>
      <c r="X32" s="99">
        <f t="shared" si="17"/>
        <v>0</v>
      </c>
      <c r="Y32" s="99">
        <f t="shared" si="17"/>
        <v>0</v>
      </c>
      <c r="Z32" s="99">
        <f t="shared" si="17"/>
        <v>0</v>
      </c>
      <c r="AA32" s="98">
        <f t="shared" si="5"/>
        <v>30816.360705838026</v>
      </c>
      <c r="AB32" s="98">
        <f t="shared" si="6"/>
        <v>32215.362495643079</v>
      </c>
      <c r="AC32" s="98">
        <f t="shared" si="7"/>
        <v>33523.828501212178</v>
      </c>
      <c r="AD32" s="98">
        <f t="shared" si="8"/>
        <v>33091.994389901825</v>
      </c>
      <c r="AE32" s="98">
        <f t="shared" si="9"/>
        <v>32386.18147715996</v>
      </c>
      <c r="AF32" s="92">
        <f t="shared" si="18"/>
        <v>54.959980470428157</v>
      </c>
      <c r="AG32" s="92">
        <f t="shared" si="18"/>
        <v>55.71658505291412</v>
      </c>
      <c r="AH32" s="92">
        <f t="shared" si="18"/>
        <v>55.553857841318255</v>
      </c>
      <c r="AI32" s="92">
        <f t="shared" si="18"/>
        <v>56.516285543312314</v>
      </c>
      <c r="AJ32" s="93">
        <f t="shared" si="18"/>
        <v>55.686117490923159</v>
      </c>
      <c r="AK32" s="92">
        <f t="shared" si="10"/>
        <v>141.13888188021062</v>
      </c>
      <c r="AL32" s="92">
        <f t="shared" si="10"/>
        <v>149.57749870824645</v>
      </c>
      <c r="AM32" s="92">
        <f t="shared" si="10"/>
        <v>155.19816690442289</v>
      </c>
      <c r="AN32" s="92">
        <f t="shared" si="10"/>
        <v>155.85305034478171</v>
      </c>
      <c r="AO32" s="94">
        <f t="shared" si="10"/>
        <v>150.2883922349574</v>
      </c>
    </row>
    <row r="33" spans="1:44" ht="13.5" thickBot="1">
      <c r="A33" s="627" t="s">
        <v>1455</v>
      </c>
      <c r="B33" s="262"/>
      <c r="C33" s="262"/>
      <c r="D33" s="262"/>
      <c r="E33" s="262"/>
      <c r="F33" s="262"/>
      <c r="G33" s="252">
        <f>'Schedule 7B_Utilization_Eastern'!G33+'Schedule 7C_Utilization_Western'!G33+'Schedule 7D_Utilization_TheCape'!G33</f>
        <v>149391</v>
      </c>
      <c r="H33" s="252">
        <f>'Schedule 7B_Utilization_Eastern'!H33+'Schedule 7C_Utilization_Western'!H33+'Schedule 7D_Utilization_TheCape'!H33</f>
        <v>149628</v>
      </c>
      <c r="I33" s="252">
        <f>'Schedule 7B_Utilization_Eastern'!I33+'Schedule 7C_Utilization_Western'!I33+'Schedule 7D_Utilization_TheCape'!I33</f>
        <v>129446</v>
      </c>
      <c r="J33" s="252">
        <f>'Schedule 7B_Utilization_Eastern'!J33+'Schedule 7C_Utilization_Western'!J33+'Schedule 7D_Utilization_TheCape'!J33</f>
        <v>110773</v>
      </c>
      <c r="K33" s="252">
        <f t="shared" si="15"/>
        <v>539238</v>
      </c>
      <c r="L33" s="253">
        <f>+'Schedule 3A_Income Statement'!CS39+'Schedule 3A_Income Statement'!CS41+'Schedule 3A_Income Statement'!CS47+'Schedule 3A_Income Statement'!CS54+SUM('Schedule 3A_Income Statement'!CS57:CS60)</f>
        <v>26908365.514022138</v>
      </c>
      <c r="M33" s="253">
        <f>+'Schedule 3A_Income Statement'!CT39+'Schedule 3A_Income Statement'!CT41+'Schedule 3A_Income Statement'!CT47+'Schedule 3A_Income Statement'!CT54+SUM('Schedule 3A_Income Statement'!CT57:CT60)</f>
        <v>27785757.874845862</v>
      </c>
      <c r="N33" s="253">
        <f>+'Schedule 3A_Income Statement'!CU39+'Schedule 3A_Income Statement'!CU41+'Schedule 3A_Income Statement'!CU47+'Schedule 3A_Income Statement'!CU54+SUM('Schedule 3A_Income Statement'!CU57:CU60)</f>
        <v>28151812.117988799</v>
      </c>
      <c r="O33" s="253">
        <f>+'Schedule 3A_Income Statement'!CV39+'Schedule 3A_Income Statement'!CV41+'Schedule 3A_Income Statement'!CV47+'Schedule 3A_Income Statement'!CV54+SUM('Schedule 3A_Income Statement'!CV57:CV60)</f>
        <v>28504210.293212183</v>
      </c>
      <c r="P33" s="253">
        <f t="shared" ref="P33" si="19">SUM(L33:O33)</f>
        <v>111350145.80006897</v>
      </c>
      <c r="Q33" s="260"/>
      <c r="R33" s="260"/>
      <c r="S33" s="260"/>
      <c r="T33" s="260"/>
      <c r="U33" s="260"/>
      <c r="V33" s="255">
        <f t="shared" si="17"/>
        <v>0</v>
      </c>
      <c r="W33" s="255">
        <f t="shared" si="17"/>
        <v>0</v>
      </c>
      <c r="X33" s="255">
        <f t="shared" si="17"/>
        <v>0</v>
      </c>
      <c r="Y33" s="255">
        <f t="shared" si="17"/>
        <v>0</v>
      </c>
      <c r="Z33" s="255">
        <f t="shared" si="17"/>
        <v>0</v>
      </c>
      <c r="AA33" s="254">
        <f t="shared" si="5"/>
        <v>18762.606493207459</v>
      </c>
      <c r="AB33" s="254">
        <f>IF($C$10=0,0,(H33/$C$10)*12000)</f>
        <v>19557.511327988846</v>
      </c>
      <c r="AC33" s="254">
        <f>IF($D$10=0,0,(I33/$D$10)*12000)</f>
        <v>17195.842051077678</v>
      </c>
      <c r="AD33" s="254">
        <f>IF($E$10=0,0,(J33/$E$10)*12000)</f>
        <v>14914.73772791024</v>
      </c>
      <c r="AE33" s="254">
        <f>IF($F$10=0,0,(K33/$F$10)*12000)</f>
        <v>17640.796920493332</v>
      </c>
      <c r="AF33" s="256">
        <f t="shared" si="18"/>
        <v>180.1203922192243</v>
      </c>
      <c r="AG33" s="256">
        <f t="shared" si="18"/>
        <v>185.69891915180222</v>
      </c>
      <c r="AH33" s="256">
        <f t="shared" si="18"/>
        <v>217.47919686965065</v>
      </c>
      <c r="AI33" s="256">
        <f t="shared" si="18"/>
        <v>257.32092019907543</v>
      </c>
      <c r="AJ33" s="257">
        <f t="shared" si="18"/>
        <v>206.49536160298231</v>
      </c>
      <c r="AK33" s="256">
        <f>IF(B$10=0,0,L33/B$10)</f>
        <v>281.62733671762436</v>
      </c>
      <c r="AL33" s="256">
        <f>IF(C$10=0,0,M33/C$10)</f>
        <v>302.65072624222142</v>
      </c>
      <c r="AM33" s="256">
        <f>IF(D$10=0,0,N33/D$10)</f>
        <v>311.64482656381165</v>
      </c>
      <c r="AN33" s="256">
        <f>IF(E$10=0,0,O33/E$10)</f>
        <v>319.82283638947752</v>
      </c>
      <c r="AO33" s="258">
        <f>IF(F$10=0,0,P33/F$10)</f>
        <v>303.56189492183728</v>
      </c>
      <c r="AR33" s="316"/>
    </row>
    <row r="34" spans="1:44" ht="13.5" thickBot="1">
      <c r="A34" s="616" t="s">
        <v>53</v>
      </c>
      <c r="B34" s="617">
        <f>SUM(B15:B33)</f>
        <v>4172</v>
      </c>
      <c r="C34" s="617">
        <f t="shared" ref="C34:P34" si="20">SUM(C15:C33)</f>
        <v>4144</v>
      </c>
      <c r="D34" s="617">
        <f t="shared" si="20"/>
        <v>4091</v>
      </c>
      <c r="E34" s="617">
        <f t="shared" si="20"/>
        <v>3858</v>
      </c>
      <c r="F34" s="617">
        <f t="shared" si="20"/>
        <v>16265</v>
      </c>
      <c r="G34" s="617">
        <f t="shared" si="20"/>
        <v>35264606</v>
      </c>
      <c r="H34" s="617">
        <f t="shared" si="20"/>
        <v>35170128</v>
      </c>
      <c r="I34" s="617">
        <f t="shared" si="20"/>
        <v>35110904</v>
      </c>
      <c r="J34" s="617">
        <f t="shared" si="20"/>
        <v>35040425</v>
      </c>
      <c r="K34" s="618">
        <f t="shared" si="20"/>
        <v>140586063</v>
      </c>
      <c r="L34" s="619">
        <f t="shared" si="20"/>
        <v>395520986.11179376</v>
      </c>
      <c r="M34" s="619">
        <f t="shared" si="20"/>
        <v>393622684.36114323</v>
      </c>
      <c r="N34" s="619">
        <f t="shared" si="20"/>
        <v>396050874.01806796</v>
      </c>
      <c r="O34" s="619">
        <f t="shared" si="20"/>
        <v>393630401.29819977</v>
      </c>
      <c r="P34" s="619">
        <f t="shared" si="20"/>
        <v>1578824945.7892046</v>
      </c>
      <c r="Q34" s="622"/>
      <c r="R34" s="622"/>
      <c r="S34" s="622"/>
      <c r="T34" s="622"/>
      <c r="U34" s="622"/>
      <c r="V34" s="622"/>
      <c r="W34" s="622"/>
      <c r="X34" s="622"/>
      <c r="Y34" s="622"/>
      <c r="Z34" s="622"/>
      <c r="AA34" s="620">
        <f t="shared" si="5"/>
        <v>4429021.3300399808</v>
      </c>
      <c r="AB34" s="620">
        <f>IF($C$10=0,0,(H34/$C$10)*12000)</f>
        <v>4597001.7427675147</v>
      </c>
      <c r="AC34" s="620">
        <f>IF($D$10=0,0,(I34/$D$10)*12000)</f>
        <v>4664196.3402078971</v>
      </c>
      <c r="AD34" s="620">
        <f>IF($E$10=0,0,(J34/$E$10)*12000)</f>
        <v>4717925.3856942495</v>
      </c>
      <c r="AE34" s="620">
        <f>IF($F$10=0,0,(K34/$F$10)*12000)</f>
        <v>4599175.479537202</v>
      </c>
      <c r="AF34" s="621">
        <f t="shared" si="18"/>
        <v>11.21580618572043</v>
      </c>
      <c r="AG34" s="621">
        <f t="shared" si="18"/>
        <v>11.191960528581051</v>
      </c>
      <c r="AH34" s="621">
        <f t="shared" si="18"/>
        <v>11.279996493911634</v>
      </c>
      <c r="AI34" s="621">
        <f t="shared" si="18"/>
        <v>11.233608076905453</v>
      </c>
      <c r="AJ34" s="621">
        <f t="shared" si="18"/>
        <v>11.230309122385799</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U34"/>
  <sheetViews>
    <sheetView zoomScale="60" zoomScaleNormal="60" workbookViewId="0">
      <selection activeCell="U32" sqref="U32:W36"/>
    </sheetView>
  </sheetViews>
  <sheetFormatPr defaultRowHeight="12.75"/>
  <cols>
    <col min="1" max="1" width="4.42578125" customWidth="1"/>
    <col min="2" max="2" width="17.85546875" customWidth="1"/>
    <col min="3" max="9" width="15.5703125" customWidth="1"/>
    <col min="21" max="21" width="10.5703125" bestFit="1" customWidth="1"/>
  </cols>
  <sheetData>
    <row r="3" spans="2:9" ht="13.5" thickBot="1"/>
    <row r="4" spans="2:9" s="80" customFormat="1" ht="15">
      <c r="B4" s="156" t="s">
        <v>14</v>
      </c>
      <c r="C4" s="157"/>
      <c r="D4" s="157"/>
      <c r="E4" s="157"/>
      <c r="F4" s="157"/>
      <c r="G4" s="157"/>
      <c r="H4" s="157"/>
      <c r="I4" s="158"/>
    </row>
    <row r="5" spans="2:9" s="80" customFormat="1" ht="15.75" thickBot="1">
      <c r="B5" s="159" t="s">
        <v>15</v>
      </c>
      <c r="C5" s="841"/>
      <c r="D5" s="841"/>
      <c r="E5" s="841"/>
      <c r="F5" s="841"/>
      <c r="G5" s="841"/>
      <c r="H5" s="841"/>
      <c r="I5" s="842"/>
    </row>
    <row r="6" spans="2:9" s="81" customFormat="1" ht="10.5" customHeight="1">
      <c r="B6" s="83"/>
      <c r="C6" s="84"/>
      <c r="D6" s="84"/>
      <c r="E6" s="84"/>
      <c r="F6" s="539"/>
      <c r="G6" s="539"/>
      <c r="H6" s="539"/>
      <c r="I6" s="85"/>
    </row>
    <row r="7" spans="2:9" s="80" customFormat="1" ht="15">
      <c r="B7" s="116" t="s">
        <v>16</v>
      </c>
      <c r="C7" s="843" t="s">
        <v>17</v>
      </c>
      <c r="D7" s="843" t="s">
        <v>18</v>
      </c>
      <c r="E7" s="843" t="s">
        <v>19</v>
      </c>
      <c r="F7" s="843" t="s">
        <v>20</v>
      </c>
      <c r="G7" s="844" t="s">
        <v>21</v>
      </c>
      <c r="H7" s="845" t="s">
        <v>22</v>
      </c>
      <c r="I7" s="705" t="s">
        <v>23</v>
      </c>
    </row>
    <row r="8" spans="2:9" s="82" customFormat="1" ht="15">
      <c r="B8" s="117" t="s">
        <v>24</v>
      </c>
      <c r="C8" s="695" t="s">
        <v>25</v>
      </c>
      <c r="D8" s="695" t="s">
        <v>26</v>
      </c>
      <c r="E8" s="695" t="s">
        <v>27</v>
      </c>
      <c r="F8" s="695" t="s">
        <v>28</v>
      </c>
      <c r="G8" s="696" t="s">
        <v>29</v>
      </c>
      <c r="H8" s="697" t="s">
        <v>29</v>
      </c>
      <c r="I8" s="698" t="s">
        <v>29</v>
      </c>
    </row>
    <row r="9" spans="2:9" s="81" customFormat="1" ht="59.45" customHeight="1" thickBot="1">
      <c r="B9" s="118" t="s">
        <v>30</v>
      </c>
      <c r="C9" s="846" t="s">
        <v>31</v>
      </c>
      <c r="D9" s="846" t="s">
        <v>31</v>
      </c>
      <c r="E9" s="846" t="s">
        <v>31</v>
      </c>
      <c r="F9" s="846" t="s">
        <v>31</v>
      </c>
      <c r="G9" s="847" t="s">
        <v>32</v>
      </c>
      <c r="H9" s="848" t="s">
        <v>33</v>
      </c>
      <c r="I9" s="849" t="s">
        <v>34</v>
      </c>
    </row>
    <row r="11" spans="2:9">
      <c r="B11" s="719" t="s">
        <v>35</v>
      </c>
      <c r="C11" s="719"/>
      <c r="D11" s="719"/>
      <c r="E11" s="719"/>
      <c r="F11" s="719"/>
      <c r="G11" s="719"/>
      <c r="H11" s="719"/>
      <c r="I11" s="719"/>
    </row>
    <row r="33" spans="21:21">
      <c r="U33" s="706"/>
    </row>
    <row r="34" spans="21:21">
      <c r="U34" s="707"/>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60" zoomScaleNormal="60" workbookViewId="0">
      <selection activeCell="L46" sqref="L46:L47"/>
    </sheetView>
  </sheetViews>
  <sheetFormatPr defaultRowHeight="12.75"/>
  <cols>
    <col min="1" max="1" width="52.42578125" style="316" bestFit="1" customWidth="1"/>
    <col min="2" max="11" width="12.42578125" style="324" customWidth="1"/>
    <col min="12" max="16" width="16.42578125" style="325" customWidth="1"/>
    <col min="17" max="21" width="9.42578125" style="326"/>
    <col min="22" max="26" width="13" style="326" customWidth="1"/>
    <col min="27" max="31" width="13.42578125" style="326" customWidth="1"/>
    <col min="32" max="36" width="15.42578125" style="315" customWidth="1"/>
    <col min="37" max="41" width="12.5703125" style="315" customWidth="1"/>
    <col min="42" max="43" width="9.42578125" style="316"/>
    <col min="44" max="44" width="9.42578125" style="317"/>
    <col min="45" max="287" width="9.42578125" style="316"/>
    <col min="288" max="288" width="11.42578125" style="316" customWidth="1"/>
    <col min="289" max="289" width="39.42578125" style="316" customWidth="1"/>
    <col min="290" max="291" width="12.42578125" style="316" customWidth="1"/>
    <col min="292" max="292" width="16.42578125" style="316" customWidth="1"/>
    <col min="293" max="293" width="9.42578125" style="316"/>
    <col min="294" max="294" width="13" style="316" customWidth="1"/>
    <col min="295" max="295" width="13.42578125" style="316" bestFit="1" customWidth="1"/>
    <col min="296" max="296" width="15.42578125" style="316" bestFit="1" customWidth="1"/>
    <col min="297" max="297" width="12.5703125" style="316" bestFit="1" customWidth="1"/>
    <col min="298" max="543" width="9.42578125" style="316"/>
    <col min="544" max="544" width="11.42578125" style="316" customWidth="1"/>
    <col min="545" max="545" width="39.42578125" style="316" customWidth="1"/>
    <col min="546" max="547" width="12.42578125" style="316" customWidth="1"/>
    <col min="548" max="548" width="16.42578125" style="316" customWidth="1"/>
    <col min="549" max="549" width="9.42578125" style="316"/>
    <col min="550" max="550" width="13" style="316" customWidth="1"/>
    <col min="551" max="551" width="13.42578125" style="316" bestFit="1" customWidth="1"/>
    <col min="552" max="552" width="15.42578125" style="316" bestFit="1" customWidth="1"/>
    <col min="553" max="553" width="12.5703125" style="316" bestFit="1" customWidth="1"/>
    <col min="554" max="799" width="9.42578125" style="316"/>
    <col min="800" max="800" width="11.42578125" style="316" customWidth="1"/>
    <col min="801" max="801" width="39.42578125" style="316" customWidth="1"/>
    <col min="802" max="803" width="12.42578125" style="316" customWidth="1"/>
    <col min="804" max="804" width="16.42578125" style="316" customWidth="1"/>
    <col min="805" max="805" width="9.42578125" style="316"/>
    <col min="806" max="806" width="13" style="316" customWidth="1"/>
    <col min="807" max="807" width="13.42578125" style="316" bestFit="1" customWidth="1"/>
    <col min="808" max="808" width="15.42578125" style="316" bestFit="1" customWidth="1"/>
    <col min="809" max="809" width="12.5703125" style="316" bestFit="1" customWidth="1"/>
    <col min="810" max="1055" width="9.42578125" style="316"/>
    <col min="1056" max="1056" width="11.42578125" style="316" customWidth="1"/>
    <col min="1057" max="1057" width="39.42578125" style="316" customWidth="1"/>
    <col min="1058" max="1059" width="12.42578125" style="316" customWidth="1"/>
    <col min="1060" max="1060" width="16.42578125" style="316" customWidth="1"/>
    <col min="1061" max="1061" width="9.4257812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9.42578125" style="316"/>
    <col min="1312" max="1312" width="11.42578125" style="316" customWidth="1"/>
    <col min="1313" max="1313" width="39.42578125" style="316" customWidth="1"/>
    <col min="1314" max="1315" width="12.42578125" style="316" customWidth="1"/>
    <col min="1316" max="1316" width="16.42578125" style="316" customWidth="1"/>
    <col min="1317" max="1317" width="9.4257812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9.42578125" style="316"/>
    <col min="1568" max="1568" width="11.42578125" style="316" customWidth="1"/>
    <col min="1569" max="1569" width="39.42578125" style="316" customWidth="1"/>
    <col min="1570" max="1571" width="12.42578125" style="316" customWidth="1"/>
    <col min="1572" max="1572" width="16.42578125" style="316" customWidth="1"/>
    <col min="1573" max="1573" width="9.4257812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9.42578125" style="316"/>
    <col min="1824" max="1824" width="11.42578125" style="316" customWidth="1"/>
    <col min="1825" max="1825" width="39.42578125" style="316" customWidth="1"/>
    <col min="1826" max="1827" width="12.42578125" style="316" customWidth="1"/>
    <col min="1828" max="1828" width="16.42578125" style="316" customWidth="1"/>
    <col min="1829" max="1829" width="9.4257812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9.42578125" style="316"/>
    <col min="2080" max="2080" width="11.42578125" style="316" customWidth="1"/>
    <col min="2081" max="2081" width="39.42578125" style="316" customWidth="1"/>
    <col min="2082" max="2083" width="12.42578125" style="316" customWidth="1"/>
    <col min="2084" max="2084" width="16.42578125" style="316" customWidth="1"/>
    <col min="2085" max="2085" width="9.4257812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9.42578125" style="316"/>
    <col min="2336" max="2336" width="11.42578125" style="316" customWidth="1"/>
    <col min="2337" max="2337" width="39.42578125" style="316" customWidth="1"/>
    <col min="2338" max="2339" width="12.42578125" style="316" customWidth="1"/>
    <col min="2340" max="2340" width="16.42578125" style="316" customWidth="1"/>
    <col min="2341" max="2341" width="9.4257812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9.42578125" style="316"/>
    <col min="2592" max="2592" width="11.42578125" style="316" customWidth="1"/>
    <col min="2593" max="2593" width="39.42578125" style="316" customWidth="1"/>
    <col min="2594" max="2595" width="12.42578125" style="316" customWidth="1"/>
    <col min="2596" max="2596" width="16.42578125" style="316" customWidth="1"/>
    <col min="2597" max="2597" width="9.4257812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9.42578125" style="316"/>
    <col min="2848" max="2848" width="11.42578125" style="316" customWidth="1"/>
    <col min="2849" max="2849" width="39.42578125" style="316" customWidth="1"/>
    <col min="2850" max="2851" width="12.42578125" style="316" customWidth="1"/>
    <col min="2852" max="2852" width="16.42578125" style="316" customWidth="1"/>
    <col min="2853" max="2853" width="9.4257812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9.42578125" style="316"/>
    <col min="3104" max="3104" width="11.42578125" style="316" customWidth="1"/>
    <col min="3105" max="3105" width="39.42578125" style="316" customWidth="1"/>
    <col min="3106" max="3107" width="12.42578125" style="316" customWidth="1"/>
    <col min="3108" max="3108" width="16.42578125" style="316" customWidth="1"/>
    <col min="3109" max="3109" width="9.4257812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9.42578125" style="316"/>
    <col min="3360" max="3360" width="11.42578125" style="316" customWidth="1"/>
    <col min="3361" max="3361" width="39.42578125" style="316" customWidth="1"/>
    <col min="3362" max="3363" width="12.42578125" style="316" customWidth="1"/>
    <col min="3364" max="3364" width="16.42578125" style="316" customWidth="1"/>
    <col min="3365" max="3365" width="9.4257812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9.42578125" style="316"/>
    <col min="3616" max="3616" width="11.42578125" style="316" customWidth="1"/>
    <col min="3617" max="3617" width="39.42578125" style="316" customWidth="1"/>
    <col min="3618" max="3619" width="12.42578125" style="316" customWidth="1"/>
    <col min="3620" max="3620" width="16.42578125" style="316" customWidth="1"/>
    <col min="3621" max="3621" width="9.4257812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9.42578125" style="316"/>
    <col min="3872" max="3872" width="11.42578125" style="316" customWidth="1"/>
    <col min="3873" max="3873" width="39.42578125" style="316" customWidth="1"/>
    <col min="3874" max="3875" width="12.42578125" style="316" customWidth="1"/>
    <col min="3876" max="3876" width="16.42578125" style="316" customWidth="1"/>
    <col min="3877" max="3877" width="9.4257812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9.42578125" style="316"/>
    <col min="4128" max="4128" width="11.42578125" style="316" customWidth="1"/>
    <col min="4129" max="4129" width="39.42578125" style="316" customWidth="1"/>
    <col min="4130" max="4131" width="12.42578125" style="316" customWidth="1"/>
    <col min="4132" max="4132" width="16.42578125" style="316" customWidth="1"/>
    <col min="4133" max="4133" width="9.4257812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9.42578125" style="316"/>
    <col min="4384" max="4384" width="11.42578125" style="316" customWidth="1"/>
    <col min="4385" max="4385" width="39.42578125" style="316" customWidth="1"/>
    <col min="4386" max="4387" width="12.42578125" style="316" customWidth="1"/>
    <col min="4388" max="4388" width="16.42578125" style="316" customWidth="1"/>
    <col min="4389" max="4389" width="9.4257812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9.42578125" style="316"/>
    <col min="4640" max="4640" width="11.42578125" style="316" customWidth="1"/>
    <col min="4641" max="4641" width="39.42578125" style="316" customWidth="1"/>
    <col min="4642" max="4643" width="12.42578125" style="316" customWidth="1"/>
    <col min="4644" max="4644" width="16.42578125" style="316" customWidth="1"/>
    <col min="4645" max="4645" width="9.4257812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9.42578125" style="316"/>
    <col min="4896" max="4896" width="11.42578125" style="316" customWidth="1"/>
    <col min="4897" max="4897" width="39.42578125" style="316" customWidth="1"/>
    <col min="4898" max="4899" width="12.42578125" style="316" customWidth="1"/>
    <col min="4900" max="4900" width="16.42578125" style="316" customWidth="1"/>
    <col min="4901" max="4901" width="9.4257812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9.42578125" style="316"/>
    <col min="5152" max="5152" width="11.42578125" style="316" customWidth="1"/>
    <col min="5153" max="5153" width="39.42578125" style="316" customWidth="1"/>
    <col min="5154" max="5155" width="12.42578125" style="316" customWidth="1"/>
    <col min="5156" max="5156" width="16.42578125" style="316" customWidth="1"/>
    <col min="5157" max="5157" width="9.4257812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9.42578125" style="316"/>
    <col min="5408" max="5408" width="11.42578125" style="316" customWidth="1"/>
    <col min="5409" max="5409" width="39.42578125" style="316" customWidth="1"/>
    <col min="5410" max="5411" width="12.42578125" style="316" customWidth="1"/>
    <col min="5412" max="5412" width="16.42578125" style="316" customWidth="1"/>
    <col min="5413" max="5413" width="9.4257812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9.42578125" style="316"/>
    <col min="5664" max="5664" width="11.42578125" style="316" customWidth="1"/>
    <col min="5665" max="5665" width="39.42578125" style="316" customWidth="1"/>
    <col min="5666" max="5667" width="12.42578125" style="316" customWidth="1"/>
    <col min="5668" max="5668" width="16.42578125" style="316" customWidth="1"/>
    <col min="5669" max="5669" width="9.4257812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9.42578125" style="316"/>
    <col min="5920" max="5920" width="11.42578125" style="316" customWidth="1"/>
    <col min="5921" max="5921" width="39.42578125" style="316" customWidth="1"/>
    <col min="5922" max="5923" width="12.42578125" style="316" customWidth="1"/>
    <col min="5924" max="5924" width="16.42578125" style="316" customWidth="1"/>
    <col min="5925" max="5925" width="9.4257812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9.42578125" style="316"/>
    <col min="6176" max="6176" width="11.42578125" style="316" customWidth="1"/>
    <col min="6177" max="6177" width="39.42578125" style="316" customWidth="1"/>
    <col min="6178" max="6179" width="12.42578125" style="316" customWidth="1"/>
    <col min="6180" max="6180" width="16.42578125" style="316" customWidth="1"/>
    <col min="6181" max="6181" width="9.4257812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9.42578125" style="316"/>
    <col min="6432" max="6432" width="11.42578125" style="316" customWidth="1"/>
    <col min="6433" max="6433" width="39.42578125" style="316" customWidth="1"/>
    <col min="6434" max="6435" width="12.42578125" style="316" customWidth="1"/>
    <col min="6436" max="6436" width="16.42578125" style="316" customWidth="1"/>
    <col min="6437" max="6437" width="9.4257812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9.42578125" style="316"/>
    <col min="6688" max="6688" width="11.42578125" style="316" customWidth="1"/>
    <col min="6689" max="6689" width="39.42578125" style="316" customWidth="1"/>
    <col min="6690" max="6691" width="12.42578125" style="316" customWidth="1"/>
    <col min="6692" max="6692" width="16.42578125" style="316" customWidth="1"/>
    <col min="6693" max="6693" width="9.4257812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9.42578125" style="316"/>
    <col min="6944" max="6944" width="11.42578125" style="316" customWidth="1"/>
    <col min="6945" max="6945" width="39.42578125" style="316" customWidth="1"/>
    <col min="6946" max="6947" width="12.42578125" style="316" customWidth="1"/>
    <col min="6948" max="6948" width="16.42578125" style="316" customWidth="1"/>
    <col min="6949" max="6949" width="9.4257812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9.42578125" style="316"/>
    <col min="7200" max="7200" width="11.42578125" style="316" customWidth="1"/>
    <col min="7201" max="7201" width="39.42578125" style="316" customWidth="1"/>
    <col min="7202" max="7203" width="12.42578125" style="316" customWidth="1"/>
    <col min="7204" max="7204" width="16.42578125" style="316" customWidth="1"/>
    <col min="7205" max="7205" width="9.4257812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9.42578125" style="316"/>
    <col min="7456" max="7456" width="11.42578125" style="316" customWidth="1"/>
    <col min="7457" max="7457" width="39.42578125" style="316" customWidth="1"/>
    <col min="7458" max="7459" width="12.42578125" style="316" customWidth="1"/>
    <col min="7460" max="7460" width="16.42578125" style="316" customWidth="1"/>
    <col min="7461" max="7461" width="9.4257812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9.42578125" style="316"/>
    <col min="7712" max="7712" width="11.42578125" style="316" customWidth="1"/>
    <col min="7713" max="7713" width="39.42578125" style="316" customWidth="1"/>
    <col min="7714" max="7715" width="12.42578125" style="316" customWidth="1"/>
    <col min="7716" max="7716" width="16.42578125" style="316" customWidth="1"/>
    <col min="7717" max="7717" width="9.4257812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9.42578125" style="316"/>
    <col min="7968" max="7968" width="11.42578125" style="316" customWidth="1"/>
    <col min="7969" max="7969" width="39.42578125" style="316" customWidth="1"/>
    <col min="7970" max="7971" width="12.42578125" style="316" customWidth="1"/>
    <col min="7972" max="7972" width="16.42578125" style="316" customWidth="1"/>
    <col min="7973" max="7973" width="9.4257812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9.42578125" style="316"/>
    <col min="8224" max="8224" width="11.42578125" style="316" customWidth="1"/>
    <col min="8225" max="8225" width="39.42578125" style="316" customWidth="1"/>
    <col min="8226" max="8227" width="12.42578125" style="316" customWidth="1"/>
    <col min="8228" max="8228" width="16.42578125" style="316" customWidth="1"/>
    <col min="8229" max="8229" width="9.4257812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9.42578125" style="316"/>
    <col min="8480" max="8480" width="11.42578125" style="316" customWidth="1"/>
    <col min="8481" max="8481" width="39.42578125" style="316" customWidth="1"/>
    <col min="8482" max="8483" width="12.42578125" style="316" customWidth="1"/>
    <col min="8484" max="8484" width="16.42578125" style="316" customWidth="1"/>
    <col min="8485" max="8485" width="9.4257812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9.42578125" style="316"/>
    <col min="8736" max="8736" width="11.42578125" style="316" customWidth="1"/>
    <col min="8737" max="8737" width="39.42578125" style="316" customWidth="1"/>
    <col min="8738" max="8739" width="12.42578125" style="316" customWidth="1"/>
    <col min="8740" max="8740" width="16.42578125" style="316" customWidth="1"/>
    <col min="8741" max="8741" width="9.4257812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9.42578125" style="316"/>
    <col min="8992" max="8992" width="11.42578125" style="316" customWidth="1"/>
    <col min="8993" max="8993" width="39.42578125" style="316" customWidth="1"/>
    <col min="8994" max="8995" width="12.42578125" style="316" customWidth="1"/>
    <col min="8996" max="8996" width="16.42578125" style="316" customWidth="1"/>
    <col min="8997" max="8997" width="9.4257812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9.42578125" style="316"/>
    <col min="9248" max="9248" width="11.42578125" style="316" customWidth="1"/>
    <col min="9249" max="9249" width="39.42578125" style="316" customWidth="1"/>
    <col min="9250" max="9251" width="12.42578125" style="316" customWidth="1"/>
    <col min="9252" max="9252" width="16.42578125" style="316" customWidth="1"/>
    <col min="9253" max="9253" width="9.4257812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9.42578125" style="316"/>
    <col min="9504" max="9504" width="11.42578125" style="316" customWidth="1"/>
    <col min="9505" max="9505" width="39.42578125" style="316" customWidth="1"/>
    <col min="9506" max="9507" width="12.42578125" style="316" customWidth="1"/>
    <col min="9508" max="9508" width="16.42578125" style="316" customWidth="1"/>
    <col min="9509" max="9509" width="9.4257812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9.42578125" style="316"/>
    <col min="9760" max="9760" width="11.42578125" style="316" customWidth="1"/>
    <col min="9761" max="9761" width="39.42578125" style="316" customWidth="1"/>
    <col min="9762" max="9763" width="12.42578125" style="316" customWidth="1"/>
    <col min="9764" max="9764" width="16.42578125" style="316" customWidth="1"/>
    <col min="9765" max="9765" width="9.4257812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9.42578125" style="316"/>
    <col min="10016" max="10016" width="11.42578125" style="316" customWidth="1"/>
    <col min="10017" max="10017" width="39.42578125" style="316" customWidth="1"/>
    <col min="10018" max="10019" width="12.42578125" style="316" customWidth="1"/>
    <col min="10020" max="10020" width="16.42578125" style="316" customWidth="1"/>
    <col min="10021" max="10021" width="9.4257812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9.42578125" style="316"/>
    <col min="10272" max="10272" width="11.42578125" style="316" customWidth="1"/>
    <col min="10273" max="10273" width="39.42578125" style="316" customWidth="1"/>
    <col min="10274" max="10275" width="12.42578125" style="316" customWidth="1"/>
    <col min="10276" max="10276" width="16.42578125" style="316" customWidth="1"/>
    <col min="10277" max="10277" width="9.4257812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9.42578125" style="316"/>
    <col min="10528" max="10528" width="11.42578125" style="316" customWidth="1"/>
    <col min="10529" max="10529" width="39.42578125" style="316" customWidth="1"/>
    <col min="10530" max="10531" width="12.42578125" style="316" customWidth="1"/>
    <col min="10532" max="10532" width="16.42578125" style="316" customWidth="1"/>
    <col min="10533" max="10533" width="9.4257812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9.42578125" style="316"/>
    <col min="10784" max="10784" width="11.42578125" style="316" customWidth="1"/>
    <col min="10785" max="10785" width="39.42578125" style="316" customWidth="1"/>
    <col min="10786" max="10787" width="12.42578125" style="316" customWidth="1"/>
    <col min="10788" max="10788" width="16.42578125" style="316" customWidth="1"/>
    <col min="10789" max="10789" width="9.4257812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9.42578125" style="316"/>
    <col min="11040" max="11040" width="11.42578125" style="316" customWidth="1"/>
    <col min="11041" max="11041" width="39.42578125" style="316" customWidth="1"/>
    <col min="11042" max="11043" width="12.42578125" style="316" customWidth="1"/>
    <col min="11044" max="11044" width="16.42578125" style="316" customWidth="1"/>
    <col min="11045" max="11045" width="9.4257812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9.42578125" style="316"/>
    <col min="11296" max="11296" width="11.42578125" style="316" customWidth="1"/>
    <col min="11297" max="11297" width="39.42578125" style="316" customWidth="1"/>
    <col min="11298" max="11299" width="12.42578125" style="316" customWidth="1"/>
    <col min="11300" max="11300" width="16.42578125" style="316" customWidth="1"/>
    <col min="11301" max="11301" width="9.4257812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9.42578125" style="316"/>
    <col min="11552" max="11552" width="11.42578125" style="316" customWidth="1"/>
    <col min="11553" max="11553" width="39.42578125" style="316" customWidth="1"/>
    <col min="11554" max="11555" width="12.42578125" style="316" customWidth="1"/>
    <col min="11556" max="11556" width="16.42578125" style="316" customWidth="1"/>
    <col min="11557" max="11557" width="9.4257812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9.42578125" style="316"/>
    <col min="11808" max="11808" width="11.42578125" style="316" customWidth="1"/>
    <col min="11809" max="11809" width="39.42578125" style="316" customWidth="1"/>
    <col min="11810" max="11811" width="12.42578125" style="316" customWidth="1"/>
    <col min="11812" max="11812" width="16.42578125" style="316" customWidth="1"/>
    <col min="11813" max="11813" width="9.4257812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9.42578125" style="316"/>
    <col min="12064" max="12064" width="11.42578125" style="316" customWidth="1"/>
    <col min="12065" max="12065" width="39.42578125" style="316" customWidth="1"/>
    <col min="12066" max="12067" width="12.42578125" style="316" customWidth="1"/>
    <col min="12068" max="12068" width="16.42578125" style="316" customWidth="1"/>
    <col min="12069" max="12069" width="9.4257812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9.42578125" style="316"/>
    <col min="12320" max="12320" width="11.42578125" style="316" customWidth="1"/>
    <col min="12321" max="12321" width="39.42578125" style="316" customWidth="1"/>
    <col min="12322" max="12323" width="12.42578125" style="316" customWidth="1"/>
    <col min="12324" max="12324" width="16.42578125" style="316" customWidth="1"/>
    <col min="12325" max="12325" width="9.4257812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9.42578125" style="316"/>
    <col min="12576" max="12576" width="11.42578125" style="316" customWidth="1"/>
    <col min="12577" max="12577" width="39.42578125" style="316" customWidth="1"/>
    <col min="12578" max="12579" width="12.42578125" style="316" customWidth="1"/>
    <col min="12580" max="12580" width="16.42578125" style="316" customWidth="1"/>
    <col min="12581" max="12581" width="9.4257812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9.42578125" style="316"/>
    <col min="12832" max="12832" width="11.42578125" style="316" customWidth="1"/>
    <col min="12833" max="12833" width="39.42578125" style="316" customWidth="1"/>
    <col min="12834" max="12835" width="12.42578125" style="316" customWidth="1"/>
    <col min="12836" max="12836" width="16.42578125" style="316" customWidth="1"/>
    <col min="12837" max="12837" width="9.4257812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9.42578125" style="316"/>
    <col min="13088" max="13088" width="11.42578125" style="316" customWidth="1"/>
    <col min="13089" max="13089" width="39.42578125" style="316" customWidth="1"/>
    <col min="13090" max="13091" width="12.42578125" style="316" customWidth="1"/>
    <col min="13092" max="13092" width="16.42578125" style="316" customWidth="1"/>
    <col min="13093" max="13093" width="9.4257812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9.42578125" style="316"/>
    <col min="13344" max="13344" width="11.42578125" style="316" customWidth="1"/>
    <col min="13345" max="13345" width="39.42578125" style="316" customWidth="1"/>
    <col min="13346" max="13347" width="12.42578125" style="316" customWidth="1"/>
    <col min="13348" max="13348" width="16.42578125" style="316" customWidth="1"/>
    <col min="13349" max="13349" width="9.4257812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9.42578125" style="316"/>
    <col min="13600" max="13600" width="11.42578125" style="316" customWidth="1"/>
    <col min="13601" max="13601" width="39.42578125" style="316" customWidth="1"/>
    <col min="13602" max="13603" width="12.42578125" style="316" customWidth="1"/>
    <col min="13604" max="13604" width="16.42578125" style="316" customWidth="1"/>
    <col min="13605" max="13605" width="9.4257812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9.42578125" style="316"/>
    <col min="13856" max="13856" width="11.42578125" style="316" customWidth="1"/>
    <col min="13857" max="13857" width="39.42578125" style="316" customWidth="1"/>
    <col min="13858" max="13859" width="12.42578125" style="316" customWidth="1"/>
    <col min="13860" max="13860" width="16.42578125" style="316" customWidth="1"/>
    <col min="13861" max="13861" width="9.4257812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9.42578125" style="316"/>
    <col min="14112" max="14112" width="11.42578125" style="316" customWidth="1"/>
    <col min="14113" max="14113" width="39.42578125" style="316" customWidth="1"/>
    <col min="14114" max="14115" width="12.42578125" style="316" customWidth="1"/>
    <col min="14116" max="14116" width="16.42578125" style="316" customWidth="1"/>
    <col min="14117" max="14117" width="9.4257812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9.42578125" style="316"/>
    <col min="14368" max="14368" width="11.42578125" style="316" customWidth="1"/>
    <col min="14369" max="14369" width="39.42578125" style="316" customWidth="1"/>
    <col min="14370" max="14371" width="12.42578125" style="316" customWidth="1"/>
    <col min="14372" max="14372" width="16.42578125" style="316" customWidth="1"/>
    <col min="14373" max="14373" width="9.4257812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9.42578125" style="316"/>
    <col min="14624" max="14624" width="11.42578125" style="316" customWidth="1"/>
    <col min="14625" max="14625" width="39.42578125" style="316" customWidth="1"/>
    <col min="14626" max="14627" width="12.42578125" style="316" customWidth="1"/>
    <col min="14628" max="14628" width="16.42578125" style="316" customWidth="1"/>
    <col min="14629" max="14629" width="9.4257812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9.42578125" style="316"/>
    <col min="14880" max="14880" width="11.42578125" style="316" customWidth="1"/>
    <col min="14881" max="14881" width="39.42578125" style="316" customWidth="1"/>
    <col min="14882" max="14883" width="12.42578125" style="316" customWidth="1"/>
    <col min="14884" max="14884" width="16.42578125" style="316" customWidth="1"/>
    <col min="14885" max="14885" width="9.4257812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9.42578125" style="316"/>
    <col min="15136" max="15136" width="11.42578125" style="316" customWidth="1"/>
    <col min="15137" max="15137" width="39.42578125" style="316" customWidth="1"/>
    <col min="15138" max="15139" width="12.42578125" style="316" customWidth="1"/>
    <col min="15140" max="15140" width="16.42578125" style="316" customWidth="1"/>
    <col min="15141" max="15141" width="9.4257812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9.42578125" style="316"/>
    <col min="15392" max="15392" width="11.42578125" style="316" customWidth="1"/>
    <col min="15393" max="15393" width="39.42578125" style="316" customWidth="1"/>
    <col min="15394" max="15395" width="12.42578125" style="316" customWidth="1"/>
    <col min="15396" max="15396" width="16.42578125" style="316" customWidth="1"/>
    <col min="15397" max="15397" width="9.4257812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9.42578125" style="316"/>
    <col min="15648" max="15648" width="11.42578125" style="316" customWidth="1"/>
    <col min="15649" max="15649" width="39.42578125" style="316" customWidth="1"/>
    <col min="15650" max="15651" width="12.42578125" style="316" customWidth="1"/>
    <col min="15652" max="15652" width="16.42578125" style="316" customWidth="1"/>
    <col min="15653" max="15653" width="9.4257812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9.42578125" style="316"/>
    <col min="15904" max="15904" width="11.42578125" style="316" customWidth="1"/>
    <col min="15905" max="15905" width="39.42578125" style="316" customWidth="1"/>
    <col min="15906" max="15907" width="12.42578125" style="316" customWidth="1"/>
    <col min="15908" max="15908" width="16.42578125" style="316" customWidth="1"/>
    <col min="15909" max="15909" width="9.4257812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9.42578125" style="316"/>
    <col min="16160" max="16160" width="11.42578125" style="316" customWidth="1"/>
    <col min="16161" max="16161" width="39.42578125" style="316" customWidth="1"/>
    <col min="16162" max="16163" width="12.42578125" style="316" customWidth="1"/>
    <col min="16164" max="16164" width="16.42578125" style="316" customWidth="1"/>
    <col min="16165" max="16165" width="9.4257812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9.4257812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45957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46430</v>
      </c>
      <c r="C10" s="90">
        <f>INDEX('Schedule 1_Enrollment'!$K$11:$K$31,MATCH(C$12,'Schedule 1_Enrollment'!$B$10:$B$28,0)+MATCH($A$8,'Schedule 1_Enrollment'!$C$11:$C$13,0)-1)</f>
        <v>44442</v>
      </c>
      <c r="D10" s="90">
        <f>INDEX('Schedule 1_Enrollment'!$K$11:$K$31,MATCH(D$12,'Schedule 1_Enrollment'!$B$10:$B$28,0)+MATCH($A$8,'Schedule 1_Enrollment'!$C$11:$C$13,0)-1)</f>
        <v>43849</v>
      </c>
      <c r="E10" s="90">
        <f>INDEX('Schedule 1_Enrollment'!$K$11:$K$31,MATCH(E$12,'Schedule 1_Enrollment'!$B$10:$B$28,0)+MATCH($A$8,'Schedule 1_Enrollment'!$C$11:$C$13,0)-1)</f>
        <v>43345</v>
      </c>
      <c r="F10" s="251">
        <f>B10+C10+D10+E10</f>
        <v>178066</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1518</v>
      </c>
      <c r="C15" s="322">
        <v>1503</v>
      </c>
      <c r="D15" s="322">
        <v>1424</v>
      </c>
      <c r="E15" s="322">
        <v>1319</v>
      </c>
      <c r="F15" s="97">
        <f>SUM(B15:E15)</f>
        <v>5764</v>
      </c>
      <c r="G15" s="322">
        <v>10360</v>
      </c>
      <c r="H15" s="322">
        <v>9534</v>
      </c>
      <c r="I15" s="322">
        <v>10030</v>
      </c>
      <c r="J15" s="322">
        <v>8667</v>
      </c>
      <c r="K15" s="97">
        <f t="shared" ref="K15:K28" si="1">SUM(G15:J15)</f>
        <v>38591</v>
      </c>
      <c r="L15" s="91">
        <f>'Schedule 3B_Income_Eastern'!CS34</f>
        <v>28171834.301946431</v>
      </c>
      <c r="M15" s="91">
        <f>'Schedule 3B_Income_Eastern'!CT34</f>
        <v>26665559.263673585</v>
      </c>
      <c r="N15" s="91">
        <f>'Schedule 3B_Income_Eastern'!CU34</f>
        <v>24652354.148082051</v>
      </c>
      <c r="O15" s="91">
        <f>'Schedule 3B_Income_Eastern'!CV34</f>
        <v>22663209.923901312</v>
      </c>
      <c r="P15" s="91">
        <f t="shared" ref="P15:P22" si="2">SUM(L15:O15)</f>
        <v>102152957.63760337</v>
      </c>
      <c r="Q15" s="98">
        <f>IF(B10=0,0,(B15/$B$10)*12000)</f>
        <v>392.33254361404266</v>
      </c>
      <c r="R15" s="98">
        <f>IF(C10=0,0,(C15/$C$10)*12000)</f>
        <v>405.83232077764279</v>
      </c>
      <c r="S15" s="98">
        <f>IF(D10=0,0,(D15/$D$10)*12000)</f>
        <v>389.70101940751209</v>
      </c>
      <c r="T15" s="98">
        <f>IF(E10=0,0,(E15/$E$10)*12000)</f>
        <v>365.16322528550006</v>
      </c>
      <c r="U15" s="98">
        <f>IF(F10=0,0,(F15/$F$10)*12000)</f>
        <v>388.44024125885909</v>
      </c>
      <c r="V15" s="99">
        <f t="shared" ref="V15:Z30" si="3">IF(B15=0,0,G15/B15)</f>
        <v>6.8247694334650859</v>
      </c>
      <c r="W15" s="99">
        <f t="shared" si="3"/>
        <v>6.3433133732534932</v>
      </c>
      <c r="X15" s="99">
        <f t="shared" si="3"/>
        <v>7.0435393258426968</v>
      </c>
      <c r="Y15" s="99">
        <f t="shared" si="3"/>
        <v>6.5708870356330555</v>
      </c>
      <c r="Z15" s="99">
        <f t="shared" si="3"/>
        <v>6.6951769604441358</v>
      </c>
      <c r="AA15" s="98">
        <f>IF($B$10=0,0,(G15/$B$10)*12000)</f>
        <v>2677.5791514107259</v>
      </c>
      <c r="AB15" s="98">
        <f>IF($C$10=0,0,(H15/$C$10)*12000)</f>
        <v>2574.3215876873228</v>
      </c>
      <c r="AC15" s="98">
        <f>IF($D$10=0,0,(I15/$D$10)*12000)</f>
        <v>2744.8744555177996</v>
      </c>
      <c r="AD15" s="98">
        <f>IF($E$10=0,0,(J15/$E$10)*12000)</f>
        <v>2399.4463029184449</v>
      </c>
      <c r="AE15" s="98">
        <f>IF($F$10=0,0,(K15/$F$10)*12000)</f>
        <v>2600.6761537856751</v>
      </c>
      <c r="AF15" s="92">
        <f t="shared" ref="AF15:AJ15" si="4">IF(G15=0,0,L15/G15)</f>
        <v>2719.2890252844045</v>
      </c>
      <c r="AG15" s="92">
        <f t="shared" si="4"/>
        <v>2796.8910492630148</v>
      </c>
      <c r="AH15" s="92">
        <f t="shared" si="4"/>
        <v>2457.8618293202444</v>
      </c>
      <c r="AI15" s="92">
        <f t="shared" si="4"/>
        <v>2614.885187942923</v>
      </c>
      <c r="AJ15" s="93">
        <f t="shared" si="4"/>
        <v>2647.0668714882581</v>
      </c>
      <c r="AK15" s="92">
        <f>IF(B$10=0,0,L15/B$10)</f>
        <v>606.75930006345959</v>
      </c>
      <c r="AL15" s="92">
        <f>IF(C$10=0,0,M15/C$10)</f>
        <v>600.00808387726886</v>
      </c>
      <c r="AM15" s="92">
        <f>IF(D$10=0,0,N15/D$10)</f>
        <v>562.2101792077824</v>
      </c>
      <c r="AN15" s="92">
        <f>IF(E$10=0,0,O15/E$10)</f>
        <v>522.85638306382077</v>
      </c>
      <c r="AO15" s="94">
        <f>IF(F$10=0,0,P15/F$10)</f>
        <v>573.68030751296362</v>
      </c>
    </row>
    <row r="16" spans="1:44">
      <c r="A16" s="626" t="s">
        <v>437</v>
      </c>
      <c r="B16" s="322">
        <v>762</v>
      </c>
      <c r="C16" s="322">
        <v>764</v>
      </c>
      <c r="D16" s="322">
        <v>805</v>
      </c>
      <c r="E16" s="322">
        <v>809</v>
      </c>
      <c r="F16" s="97">
        <f>SUM(B16:E16)</f>
        <v>3140</v>
      </c>
      <c r="G16" s="322">
        <v>14164</v>
      </c>
      <c r="H16" s="322">
        <v>12557</v>
      </c>
      <c r="I16" s="322">
        <v>13856</v>
      </c>
      <c r="J16" s="322">
        <v>13943</v>
      </c>
      <c r="K16" s="97">
        <f t="shared" si="1"/>
        <v>54520</v>
      </c>
      <c r="L16" s="91">
        <f>'Schedule 3B_Income_Eastern'!CS35</f>
        <v>14476876.143018052</v>
      </c>
      <c r="M16" s="91">
        <f>'Schedule 3B_Income_Eastern'!CT35</f>
        <v>13034777.178597253</v>
      </c>
      <c r="N16" s="91">
        <f>'Schedule 3B_Income_Eastern'!CU35</f>
        <v>15076666.327911038</v>
      </c>
      <c r="O16" s="91">
        <f>'Schedule 3B_Income_Eastern'!CV35</f>
        <v>15515435.000847293</v>
      </c>
      <c r="P16" s="91">
        <f t="shared" si="2"/>
        <v>58103754.650373638</v>
      </c>
      <c r="Q16" s="98">
        <f>IF(B10=0,0,(B16/$B$10)*12000)</f>
        <v>196.94163256515182</v>
      </c>
      <c r="R16" s="98">
        <f>IF(C10=0,0,(C16/$C$10)*12000)</f>
        <v>206.2913460240313</v>
      </c>
      <c r="S16" s="98">
        <f>IF(D10=0,0,(D16/$D$10)*12000)</f>
        <v>220.30148920157814</v>
      </c>
      <c r="T16" s="98">
        <f>IF(E10=0,0,(E16/$E$10)*12000)</f>
        <v>223.97046948898372</v>
      </c>
      <c r="U16" s="98">
        <f>IF(F10=0,0,(F16/$F$10)*12000)</f>
        <v>211.60693226107173</v>
      </c>
      <c r="V16" s="99">
        <f t="shared" ref="V16" si="5">IF(B16=0,0,G16/B16)</f>
        <v>18.587926509186353</v>
      </c>
      <c r="W16" s="99">
        <f t="shared" ref="W16" si="6">IF(C16=0,0,H16/C16)</f>
        <v>16.43586387434555</v>
      </c>
      <c r="X16" s="99">
        <f t="shared" ref="X16" si="7">IF(D16=0,0,I16/D16)</f>
        <v>17.212422360248446</v>
      </c>
      <c r="Y16" s="99">
        <f t="shared" ref="Y16" si="8">IF(E16=0,0,J16/E16)</f>
        <v>17.234857849196541</v>
      </c>
      <c r="Z16" s="99">
        <f t="shared" ref="Z16" si="9">IF(F16=0,0,K16/F16)</f>
        <v>17.363057324840764</v>
      </c>
      <c r="AA16" s="98">
        <f t="shared" ref="AA16:AA33" si="10">IF($B$10=0,0,(G16/$B$10)*12000)</f>
        <v>3660.7365927202236</v>
      </c>
      <c r="AB16" s="98">
        <f t="shared" ref="AB16:AB32" si="11">IF($C$10=0,0,(H16/$C$10)*12000)</f>
        <v>3390.5764817064937</v>
      </c>
      <c r="AC16" s="98">
        <f t="shared" ref="AC16:AC32" si="12">IF($D$10=0,0,(I16/$D$10)*12000)</f>
        <v>3791.9222787292756</v>
      </c>
      <c r="AD16" s="98">
        <f t="shared" ref="AD16:AD32" si="13">IF($E$10=0,0,(J16/$E$10)*12000)</f>
        <v>3860.0992040604451</v>
      </c>
      <c r="AE16" s="98">
        <f t="shared" ref="AE16:AE32" si="14">IF($F$10=0,0,(K16/$F$10)*12000)</f>
        <v>3674.1432951826855</v>
      </c>
      <c r="AF16" s="92">
        <f t="shared" ref="AF16:AF33" si="15">IF(G16=0,0,L16/G16)</f>
        <v>1022.0895328309837</v>
      </c>
      <c r="AG16" s="92">
        <f t="shared" ref="AG16:AG33" si="16">IF(H16=0,0,M16/H16)</f>
        <v>1038.0486723419012</v>
      </c>
      <c r="AH16" s="92">
        <f t="shared" ref="AH16:AH33" si="17">IF(I16=0,0,N16/I16)</f>
        <v>1088.096588330762</v>
      </c>
      <c r="AI16" s="92">
        <f t="shared" ref="AI16:AI33" si="18">IF(J16=0,0,O16/J16)</f>
        <v>1112.7759449793655</v>
      </c>
      <c r="AJ16" s="93">
        <f t="shared" ref="AJ16:AJ33" si="19">IF(K16=0,0,P16/K16)</f>
        <v>1065.7328439173448</v>
      </c>
      <c r="AK16" s="92">
        <f t="shared" ref="AK16:AK32" si="20">IF(B$10=0,0,L16/B$10)</f>
        <v>311.80004615589172</v>
      </c>
      <c r="AL16" s="92">
        <f t="shared" ref="AL16:AL32" si="21">IF(C$10=0,0,M16/C$10)</f>
        <v>293.29861794242504</v>
      </c>
      <c r="AM16" s="92">
        <f t="shared" ref="AM16:AM32" si="22">IF(D$10=0,0,N16/D$10)</f>
        <v>343.83147455839446</v>
      </c>
      <c r="AN16" s="92">
        <f t="shared" ref="AN16:AN32" si="23">IF(E$10=0,0,O16/E$10)</f>
        <v>357.95212829270486</v>
      </c>
      <c r="AO16" s="94">
        <f t="shared" ref="AO16:AO32" si="24">IF(F$10=0,0,P16/F$10)</f>
        <v>326.30459857790726</v>
      </c>
    </row>
    <row r="17" spans="1:41">
      <c r="A17" s="626" t="s">
        <v>222</v>
      </c>
      <c r="B17" s="261"/>
      <c r="C17" s="261"/>
      <c r="D17" s="261"/>
      <c r="E17" s="261"/>
      <c r="F17" s="261"/>
      <c r="G17" s="322">
        <v>759943</v>
      </c>
      <c r="H17" s="322">
        <v>796324</v>
      </c>
      <c r="I17" s="322">
        <v>739802</v>
      </c>
      <c r="J17" s="322">
        <v>843566</v>
      </c>
      <c r="K17" s="97">
        <f>SUM(G17:J17)</f>
        <v>3139635</v>
      </c>
      <c r="L17" s="91">
        <f>'Schedule 3B_Income_Eastern'!CS36</f>
        <v>23813064.168567006</v>
      </c>
      <c r="M17" s="91">
        <f>'Schedule 3B_Income_Eastern'!CT36</f>
        <v>24194581.864530936</v>
      </c>
      <c r="N17" s="91">
        <f>'Schedule 3B_Income_Eastern'!CU36</f>
        <v>23824204.293460649</v>
      </c>
      <c r="O17" s="91">
        <f>'Schedule 3B_Income_Eastern'!CV36</f>
        <v>22894715.228643473</v>
      </c>
      <c r="P17" s="91">
        <f>SUM(L17:O17)</f>
        <v>94726565.555202067</v>
      </c>
      <c r="Q17" s="259"/>
      <c r="R17" s="259"/>
      <c r="S17" s="259"/>
      <c r="T17" s="259"/>
      <c r="U17" s="259"/>
      <c r="V17" s="99">
        <f>IF(B17=0,0,G17/B17)</f>
        <v>0</v>
      </c>
      <c r="W17" s="99">
        <f>IF(C17=0,0,H17/C17)</f>
        <v>0</v>
      </c>
      <c r="X17" s="99">
        <f>IF(D17=0,0,I17/D17)</f>
        <v>0</v>
      </c>
      <c r="Y17" s="99">
        <f>IF(E17=0,0,J17/E17)</f>
        <v>0</v>
      </c>
      <c r="Z17" s="99">
        <f>IF(F17=0,0,K17/F17)</f>
        <v>0</v>
      </c>
      <c r="AA17" s="98">
        <f t="shared" si="10"/>
        <v>196409.99353866032</v>
      </c>
      <c r="AB17" s="98">
        <f t="shared" si="11"/>
        <v>215019.30606183343</v>
      </c>
      <c r="AC17" s="98">
        <f t="shared" si="12"/>
        <v>202458.98424137381</v>
      </c>
      <c r="AD17" s="98">
        <f t="shared" si="13"/>
        <v>233540.0161494982</v>
      </c>
      <c r="AE17" s="98">
        <f t="shared" si="14"/>
        <v>211582.33463996497</v>
      </c>
      <c r="AF17" s="92">
        <f>IF(G17=0,0,L17/G17)</f>
        <v>31.335329318866027</v>
      </c>
      <c r="AG17" s="92">
        <f>IF(H17=0,0,M17/H17)</f>
        <v>30.382836464216744</v>
      </c>
      <c r="AH17" s="92">
        <f>IF(I17=0,0,N17/I17)</f>
        <v>32.203487275596238</v>
      </c>
      <c r="AI17" s="92">
        <f>IF(J17=0,0,O17/J17)</f>
        <v>27.140395924733184</v>
      </c>
      <c r="AJ17" s="93">
        <f>IF(K17=0,0,P17/K17)</f>
        <v>30.171203198843838</v>
      </c>
      <c r="AK17" s="92">
        <f t="shared" si="20"/>
        <v>512.88098575418917</v>
      </c>
      <c r="AL17" s="92">
        <f t="shared" si="21"/>
        <v>544.40803439383774</v>
      </c>
      <c r="AM17" s="92">
        <f t="shared" si="22"/>
        <v>543.32377690393503</v>
      </c>
      <c r="AN17" s="92">
        <f t="shared" si="23"/>
        <v>528.19737521383024</v>
      </c>
      <c r="AO17" s="94">
        <f t="shared" si="24"/>
        <v>531.97446764234644</v>
      </c>
    </row>
    <row r="18" spans="1:41">
      <c r="A18" s="626" t="s">
        <v>223</v>
      </c>
      <c r="B18" s="261"/>
      <c r="C18" s="261"/>
      <c r="D18" s="261"/>
      <c r="E18" s="261"/>
      <c r="F18" s="261"/>
      <c r="G18" s="322">
        <v>117448</v>
      </c>
      <c r="H18" s="322">
        <v>109523</v>
      </c>
      <c r="I18" s="322">
        <v>112724</v>
      </c>
      <c r="J18" s="322">
        <v>123352</v>
      </c>
      <c r="K18" s="97">
        <f t="shared" ref="K18" si="25">SUM(G18:J18)</f>
        <v>463047</v>
      </c>
      <c r="L18" s="91">
        <f>'Schedule 3B_Income_Eastern'!CS37</f>
        <v>9623665.4646271132</v>
      </c>
      <c r="M18" s="91">
        <f>'Schedule 3B_Income_Eastern'!CT37</f>
        <v>9587730.6113049947</v>
      </c>
      <c r="N18" s="91">
        <f>'Schedule 3B_Income_Eastern'!CU37</f>
        <v>9901895.8068761453</v>
      </c>
      <c r="O18" s="91">
        <f>'Schedule 3B_Income_Eastern'!CV37</f>
        <v>9999907.1322892234</v>
      </c>
      <c r="P18" s="91">
        <f t="shared" ref="P18" si="26">SUM(L18:O18)</f>
        <v>39113199.015097477</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30354.856773637734</v>
      </c>
      <c r="AB18" s="98">
        <f t="shared" si="11"/>
        <v>29572.836506007832</v>
      </c>
      <c r="AC18" s="98">
        <f t="shared" si="12"/>
        <v>30848.776482930058</v>
      </c>
      <c r="AD18" s="98">
        <f t="shared" si="13"/>
        <v>34149.821201984079</v>
      </c>
      <c r="AE18" s="98">
        <f t="shared" si="14"/>
        <v>31205.081262003976</v>
      </c>
      <c r="AF18" s="92">
        <f t="shared" ref="AF18" si="32">IF(G18=0,0,L18/G18)</f>
        <v>81.939798588542274</v>
      </c>
      <c r="AG18" s="92">
        <f t="shared" ref="AG18" si="33">IF(H18=0,0,M18/H18)</f>
        <v>87.540796100408087</v>
      </c>
      <c r="AH18" s="92">
        <f t="shared" ref="AH18" si="34">IF(I18=0,0,N18/I18)</f>
        <v>87.841948536923326</v>
      </c>
      <c r="AI18" s="92">
        <f t="shared" ref="AI18" si="35">IF(J18=0,0,O18/J18)</f>
        <v>81.068058339461246</v>
      </c>
      <c r="AJ18" s="93">
        <f t="shared" ref="AJ18" si="36">IF(K18=0,0,P18/K18)</f>
        <v>84.469177027596501</v>
      </c>
      <c r="AK18" s="92">
        <f t="shared" si="20"/>
        <v>207.272570851327</v>
      </c>
      <c r="AL18" s="92">
        <f t="shared" si="21"/>
        <v>215.73580422359467</v>
      </c>
      <c r="AM18" s="92">
        <f t="shared" si="22"/>
        <v>225.81805302004938</v>
      </c>
      <c r="AN18" s="92">
        <f t="shared" si="23"/>
        <v>230.70497479038465</v>
      </c>
      <c r="AO18" s="94">
        <f t="shared" si="24"/>
        <v>219.65562777339568</v>
      </c>
    </row>
    <row r="19" spans="1:41">
      <c r="A19" s="626" t="s">
        <v>224</v>
      </c>
      <c r="B19" s="261"/>
      <c r="C19" s="261"/>
      <c r="D19" s="261"/>
      <c r="E19" s="261"/>
      <c r="F19" s="261"/>
      <c r="G19" s="322">
        <v>294778</v>
      </c>
      <c r="H19" s="322">
        <v>295535</v>
      </c>
      <c r="I19" s="322">
        <v>292179</v>
      </c>
      <c r="J19" s="322">
        <v>280456</v>
      </c>
      <c r="K19" s="97">
        <f>SUM(G19:J19)</f>
        <v>1162948</v>
      </c>
      <c r="L19" s="91">
        <f>'Schedule 3B_Income_Eastern'!CS38</f>
        <v>13085866.386539638</v>
      </c>
      <c r="M19" s="91">
        <f>'Schedule 3B_Income_Eastern'!CT38</f>
        <v>12510303.361649711</v>
      </c>
      <c r="N19" s="91">
        <f>'Schedule 3B_Income_Eastern'!CU38</f>
        <v>12715573.651332505</v>
      </c>
      <c r="O19" s="91">
        <f>'Schedule 3B_Income_Eastern'!CV38</f>
        <v>12576908.949770704</v>
      </c>
      <c r="P19" s="91">
        <f t="shared" ref="P19" si="37">SUM(L19:O19)</f>
        <v>50888652.349292561</v>
      </c>
      <c r="Q19" s="259"/>
      <c r="R19" s="259"/>
      <c r="S19" s="259"/>
      <c r="T19" s="259"/>
      <c r="U19" s="259"/>
      <c r="V19" s="99">
        <f t="shared" ref="V19:Z20" si="38">IF(B19=0,0,G19/B19)</f>
        <v>0</v>
      </c>
      <c r="W19" s="99">
        <f t="shared" si="38"/>
        <v>0</v>
      </c>
      <c r="X19" s="99">
        <f t="shared" si="38"/>
        <v>0</v>
      </c>
      <c r="Y19" s="99">
        <f t="shared" si="38"/>
        <v>0</v>
      </c>
      <c r="Z19" s="99">
        <f t="shared" si="38"/>
        <v>0</v>
      </c>
      <c r="AA19" s="98">
        <f t="shared" si="10"/>
        <v>76186.43118673272</v>
      </c>
      <c r="AB19" s="98">
        <f t="shared" si="11"/>
        <v>79798.838936141488</v>
      </c>
      <c r="AC19" s="98">
        <f t="shared" si="12"/>
        <v>79959.588588109196</v>
      </c>
      <c r="AD19" s="98">
        <f t="shared" si="13"/>
        <v>77643.834352289763</v>
      </c>
      <c r="AE19" s="98">
        <f t="shared" si="14"/>
        <v>78371.929509283073</v>
      </c>
      <c r="AF19" s="92">
        <f t="shared" ref="AF19:AJ20" si="39">IF(G19=0,0,L19/G19)</f>
        <v>44.392276175764941</v>
      </c>
      <c r="AG19" s="92">
        <f t="shared" si="39"/>
        <v>42.331038156731729</v>
      </c>
      <c r="AH19" s="92">
        <f t="shared" si="39"/>
        <v>43.519806869530342</v>
      </c>
      <c r="AI19" s="92">
        <f t="shared" si="39"/>
        <v>44.844499492864138</v>
      </c>
      <c r="AJ19" s="93">
        <f t="shared" si="39"/>
        <v>43.758321394673331</v>
      </c>
      <c r="AK19" s="92">
        <f t="shared" si="20"/>
        <v>281.84075784061247</v>
      </c>
      <c r="AL19" s="92">
        <f t="shared" si="21"/>
        <v>281.4973079890579</v>
      </c>
      <c r="AM19" s="92">
        <f t="shared" si="22"/>
        <v>289.98548772680118</v>
      </c>
      <c r="AN19" s="92">
        <f t="shared" si="23"/>
        <v>290.15824085294048</v>
      </c>
      <c r="AO19" s="94">
        <f t="shared" si="24"/>
        <v>285.78533998232433</v>
      </c>
    </row>
    <row r="20" spans="1:41" s="316" customFormat="1">
      <c r="A20" s="626" t="s">
        <v>1452</v>
      </c>
      <c r="B20" s="499"/>
      <c r="C20" s="499"/>
      <c r="D20" s="499"/>
      <c r="E20" s="499"/>
      <c r="F20" s="499"/>
      <c r="G20" s="322">
        <v>5963</v>
      </c>
      <c r="H20" s="322">
        <v>5987</v>
      </c>
      <c r="I20" s="322">
        <v>5723</v>
      </c>
      <c r="J20" s="322">
        <v>5716</v>
      </c>
      <c r="K20" s="97">
        <f>SUM(G20:J20)</f>
        <v>23389</v>
      </c>
      <c r="L20" s="91">
        <f>'Schedule 3B_Income_Eastern'!CS40</f>
        <v>1632209.68</v>
      </c>
      <c r="M20" s="91">
        <f>'Schedule 3B_Income_Eastern'!CT40</f>
        <v>1896393.88</v>
      </c>
      <c r="N20" s="91">
        <f>'Schedule 3B_Income_Eastern'!CU40</f>
        <v>1557167.0399999998</v>
      </c>
      <c r="O20" s="91">
        <f>'Schedule 3B_Income_Eastern'!CV40</f>
        <v>1385354.1099999999</v>
      </c>
      <c r="P20" s="91">
        <f>SUM(L20:O20)</f>
        <v>6471124.709999999</v>
      </c>
      <c r="Q20" s="259"/>
      <c r="R20" s="259"/>
      <c r="S20" s="259"/>
      <c r="T20" s="259"/>
      <c r="U20" s="259"/>
      <c r="V20" s="99">
        <f t="shared" si="38"/>
        <v>0</v>
      </c>
      <c r="W20" s="99">
        <f t="shared" si="38"/>
        <v>0</v>
      </c>
      <c r="X20" s="99">
        <f t="shared" si="38"/>
        <v>0</v>
      </c>
      <c r="Y20" s="99">
        <f t="shared" si="38"/>
        <v>0</v>
      </c>
      <c r="Z20" s="99">
        <f t="shared" si="38"/>
        <v>0</v>
      </c>
      <c r="AA20" s="98">
        <f t="shared" si="10"/>
        <v>1541.1587335774284</v>
      </c>
      <c r="AB20" s="98">
        <f t="shared" si="11"/>
        <v>1616.578911840151</v>
      </c>
      <c r="AC20" s="98">
        <f t="shared" si="12"/>
        <v>1566.1930716778033</v>
      </c>
      <c r="AD20" s="98">
        <f t="shared" si="13"/>
        <v>1582.4662590840926</v>
      </c>
      <c r="AE20" s="98">
        <f t="shared" si="14"/>
        <v>1576.2020823739513</v>
      </c>
      <c r="AF20" s="92">
        <f t="shared" si="39"/>
        <v>273.72290457823243</v>
      </c>
      <c r="AG20" s="92">
        <f t="shared" si="39"/>
        <v>316.75194254217467</v>
      </c>
      <c r="AH20" s="92">
        <f t="shared" si="39"/>
        <v>272.08929582386855</v>
      </c>
      <c r="AI20" s="92">
        <f t="shared" si="39"/>
        <v>242.36425997200837</v>
      </c>
      <c r="AJ20" s="93">
        <f t="shared" si="39"/>
        <v>276.67385138312881</v>
      </c>
      <c r="AK20" s="92">
        <f t="shared" si="20"/>
        <v>35.154203747576993</v>
      </c>
      <c r="AL20" s="92">
        <f t="shared" si="21"/>
        <v>42.671209216506902</v>
      </c>
      <c r="AM20" s="92">
        <f t="shared" si="22"/>
        <v>35.512030833086271</v>
      </c>
      <c r="AN20" s="92">
        <f t="shared" si="23"/>
        <v>31.961105317799053</v>
      </c>
      <c r="AO20" s="94">
        <f t="shared" si="24"/>
        <v>36.341158390709055</v>
      </c>
    </row>
    <row r="21" spans="1:41">
      <c r="A21" s="626" t="s">
        <v>240</v>
      </c>
      <c r="B21" s="261"/>
      <c r="C21" s="261"/>
      <c r="D21" s="261"/>
      <c r="E21" s="261"/>
      <c r="F21" s="261"/>
      <c r="G21" s="322">
        <v>58447</v>
      </c>
      <c r="H21" s="322">
        <v>57630</v>
      </c>
      <c r="I21" s="322">
        <v>57523</v>
      </c>
      <c r="J21" s="322">
        <v>62312</v>
      </c>
      <c r="K21" s="97">
        <f t="shared" si="1"/>
        <v>235912</v>
      </c>
      <c r="L21" s="91">
        <f>'Schedule 3B_Income_Eastern'!CS48</f>
        <v>6667174.3815589864</v>
      </c>
      <c r="M21" s="91">
        <f>'Schedule 3B_Income_Eastern'!CT48</f>
        <v>6394187.402536965</v>
      </c>
      <c r="N21" s="91">
        <f>'Schedule 3B_Income_Eastern'!CU48</f>
        <v>6575343.7226680312</v>
      </c>
      <c r="O21" s="91">
        <f>'Schedule 3B_Income_Eastern'!CV48</f>
        <v>6868202.394243367</v>
      </c>
      <c r="P21" s="91">
        <f t="shared" si="2"/>
        <v>26504907.901007347</v>
      </c>
      <c r="Q21" s="259"/>
      <c r="R21" s="259"/>
      <c r="S21" s="259"/>
      <c r="T21" s="259"/>
      <c r="U21" s="259"/>
      <c r="V21" s="99">
        <f t="shared" si="3"/>
        <v>0</v>
      </c>
      <c r="W21" s="99">
        <f t="shared" si="3"/>
        <v>0</v>
      </c>
      <c r="X21" s="99">
        <f t="shared" si="3"/>
        <v>0</v>
      </c>
      <c r="Y21" s="99">
        <f t="shared" si="3"/>
        <v>0</v>
      </c>
      <c r="Z21" s="99">
        <f t="shared" si="3"/>
        <v>0</v>
      </c>
      <c r="AA21" s="98">
        <f t="shared" si="10"/>
        <v>15105.836743484815</v>
      </c>
      <c r="AB21" s="98">
        <f t="shared" si="11"/>
        <v>15560.955852571889</v>
      </c>
      <c r="AC21" s="98">
        <f t="shared" si="12"/>
        <v>15742.114985518483</v>
      </c>
      <c r="AD21" s="98">
        <f t="shared" si="13"/>
        <v>17250.986272926522</v>
      </c>
      <c r="AE21" s="98">
        <f t="shared" si="14"/>
        <v>15898.284905596802</v>
      </c>
      <c r="AF21" s="92">
        <f t="shared" si="15"/>
        <v>114.07214025628323</v>
      </c>
      <c r="AG21" s="92">
        <f t="shared" si="16"/>
        <v>110.95241024704086</v>
      </c>
      <c r="AH21" s="92">
        <f t="shared" si="17"/>
        <v>114.30808064023141</v>
      </c>
      <c r="AI21" s="92">
        <f t="shared" si="18"/>
        <v>110.22278845556822</v>
      </c>
      <c r="AJ21" s="93">
        <f t="shared" si="19"/>
        <v>112.35082531201188</v>
      </c>
      <c r="AK21" s="92">
        <f t="shared" si="20"/>
        <v>143.59626064094306</v>
      </c>
      <c r="AL21" s="92">
        <f t="shared" si="21"/>
        <v>143.87712979922068</v>
      </c>
      <c r="AM21" s="92">
        <f t="shared" si="22"/>
        <v>149.9542457677035</v>
      </c>
      <c r="AN21" s="92">
        <f t="shared" si="23"/>
        <v>158.45431755089092</v>
      </c>
      <c r="AO21" s="94">
        <f t="shared" si="24"/>
        <v>148.84878584910845</v>
      </c>
    </row>
    <row r="22" spans="1:41">
      <c r="A22" s="626" t="s">
        <v>241</v>
      </c>
      <c r="B22" s="261"/>
      <c r="C22" s="261"/>
      <c r="D22" s="261"/>
      <c r="E22" s="261"/>
      <c r="F22" s="261"/>
      <c r="G22" s="322">
        <v>2957004</v>
      </c>
      <c r="H22" s="322">
        <v>2996866</v>
      </c>
      <c r="I22" s="322">
        <v>2988631</v>
      </c>
      <c r="J22" s="322">
        <v>2961653</v>
      </c>
      <c r="K22" s="97">
        <f t="shared" si="1"/>
        <v>11904154</v>
      </c>
      <c r="L22" s="91">
        <f>'Schedule 3B_Income_Eastern'!CS49</f>
        <v>15669789.732795348</v>
      </c>
      <c r="M22" s="91">
        <f>'Schedule 3B_Income_Eastern'!CT49</f>
        <v>15813881.714446582</v>
      </c>
      <c r="N22" s="91">
        <f>'Schedule 3B_Income_Eastern'!CU49</f>
        <v>16090754.546533119</v>
      </c>
      <c r="O22" s="91">
        <f>'Schedule 3B_Income_Eastern'!CV49</f>
        <v>16015585.568113104</v>
      </c>
      <c r="P22" s="91">
        <f t="shared" si="2"/>
        <v>63590011.561888158</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764248.28774499241</v>
      </c>
      <c r="AB22" s="98">
        <f t="shared" si="11"/>
        <v>809198.32590792491</v>
      </c>
      <c r="AC22" s="98">
        <f t="shared" si="12"/>
        <v>817888.02481242444</v>
      </c>
      <c r="AD22" s="98">
        <f t="shared" si="13"/>
        <v>819929.31133925484</v>
      </c>
      <c r="AE22" s="98">
        <f t="shared" si="14"/>
        <v>802229.77996922482</v>
      </c>
      <c r="AF22" s="92">
        <f t="shared" si="15"/>
        <v>5.2992115441153773</v>
      </c>
      <c r="AG22" s="92">
        <f t="shared" si="16"/>
        <v>5.2768064085770208</v>
      </c>
      <c r="AH22" s="92">
        <f t="shared" si="17"/>
        <v>5.3839883701042783</v>
      </c>
      <c r="AI22" s="92">
        <f t="shared" si="18"/>
        <v>5.407650919305234</v>
      </c>
      <c r="AJ22" s="93">
        <f t="shared" si="19"/>
        <v>5.3418337465970414</v>
      </c>
      <c r="AK22" s="92">
        <f t="shared" si="20"/>
        <v>337.49277908238957</v>
      </c>
      <c r="AL22" s="92">
        <f t="shared" si="21"/>
        <v>355.83190933006125</v>
      </c>
      <c r="AM22" s="92">
        <f t="shared" si="22"/>
        <v>366.95830113647105</v>
      </c>
      <c r="AN22" s="92">
        <f t="shared" si="23"/>
        <v>369.49095785241906</v>
      </c>
      <c r="AO22" s="94">
        <f t="shared" si="24"/>
        <v>357.11484259706043</v>
      </c>
    </row>
    <row r="23" spans="1:41">
      <c r="A23" s="626" t="s">
        <v>242</v>
      </c>
      <c r="B23" s="261"/>
      <c r="C23" s="261"/>
      <c r="D23" s="261"/>
      <c r="E23" s="261"/>
      <c r="F23" s="261"/>
      <c r="G23" s="322">
        <v>423747</v>
      </c>
      <c r="H23" s="322">
        <v>416762</v>
      </c>
      <c r="I23" s="322">
        <v>405009</v>
      </c>
      <c r="J23" s="322">
        <v>389704</v>
      </c>
      <c r="K23" s="97">
        <f t="shared" ref="K23:K27" si="45">SUM(G23:J23)</f>
        <v>1635222</v>
      </c>
      <c r="L23" s="91">
        <f>'Schedule 3B_Income_Eastern'!CS50</f>
        <v>13843374.7425058</v>
      </c>
      <c r="M23" s="91">
        <f>'Schedule 3B_Income_Eastern'!CT50</f>
        <v>14005104.317968987</v>
      </c>
      <c r="N23" s="91">
        <f>'Schedule 3B_Income_Eastern'!CU50</f>
        <v>13934346.667266605</v>
      </c>
      <c r="O23" s="91">
        <f>'Schedule 3B_Income_Eastern'!CV50</f>
        <v>13906586.436344329</v>
      </c>
      <c r="P23" s="91">
        <f t="shared" ref="P23:P27" si="46">SUM(L23:O23)</f>
        <v>55689412.164085716</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109518.9317251777</v>
      </c>
      <c r="AB23" s="98">
        <f t="shared" ref="AB23:AB27" si="52">IF($C$10=0,0,(H23/$C$10)*12000)</f>
        <v>112531.92925610908</v>
      </c>
      <c r="AC23" s="98">
        <f t="shared" ref="AC23:AC27" si="53">IF($D$10=0,0,(I23/$D$10)*12000)</f>
        <v>110837.37371433784</v>
      </c>
      <c r="AD23" s="98">
        <f t="shared" ref="AD23:AD27" si="54">IF($E$10=0,0,(J23/$E$10)*12000)</f>
        <v>107888.98373514823</v>
      </c>
      <c r="AE23" s="98">
        <f t="shared" ref="AE23:AE27" si="55">IF($F$10=0,0,(K23/$F$10)*12000)</f>
        <v>110198.82515471791</v>
      </c>
      <c r="AF23" s="92">
        <f t="shared" ref="AF23:AF27" si="56">IF(G23=0,0,L23/G23)</f>
        <v>32.668962240454327</v>
      </c>
      <c r="AG23" s="92">
        <f t="shared" ref="AG23:AG27" si="57">IF(H23=0,0,M23/H23)</f>
        <v>33.604561639422471</v>
      </c>
      <c r="AH23" s="92">
        <f t="shared" ref="AH23:AH27" si="58">IF(I23=0,0,N23/I23)</f>
        <v>34.405029683949259</v>
      </c>
      <c r="AI23" s="92">
        <f t="shared" ref="AI23:AI27" si="59">IF(J23=0,0,O23/J23)</f>
        <v>35.684997937779258</v>
      </c>
      <c r="AJ23" s="93">
        <f t="shared" ref="AJ23:AJ27" si="60">IF(K23=0,0,P23/K23)</f>
        <v>34.056178405186401</v>
      </c>
      <c r="AK23" s="92">
        <f t="shared" ref="AK23:AK27" si="61">IF(B$10=0,0,L23/B$10)</f>
        <v>298.15582042872711</v>
      </c>
      <c r="AL23" s="92">
        <f t="shared" ref="AL23:AL27" si="62">IF(C$10=0,0,M23/C$10)</f>
        <v>315.13217942417054</v>
      </c>
      <c r="AM23" s="92">
        <f t="shared" ref="AM23:AM27" si="63">IF(D$10=0,0,N23/D$10)</f>
        <v>317.78026106106421</v>
      </c>
      <c r="AN23" s="92">
        <f t="shared" ref="AN23:AN27" si="64">IF(E$10=0,0,O23/E$10)</f>
        <v>320.83484684148874</v>
      </c>
      <c r="AO23" s="94">
        <f t="shared" ref="AO23:AO27" si="65">IF(F$10=0,0,P23/F$10)</f>
        <v>312.745904125918</v>
      </c>
    </row>
    <row r="24" spans="1:41">
      <c r="A24" s="626" t="s">
        <v>243</v>
      </c>
      <c r="B24" s="261"/>
      <c r="C24" s="261"/>
      <c r="D24" s="261"/>
      <c r="E24" s="261"/>
      <c r="F24" s="261"/>
      <c r="G24" s="322">
        <v>35137</v>
      </c>
      <c r="H24" s="322">
        <v>36719</v>
      </c>
      <c r="I24" s="322">
        <v>38232</v>
      </c>
      <c r="J24" s="322">
        <v>39645</v>
      </c>
      <c r="K24" s="97">
        <f t="shared" si="45"/>
        <v>149733</v>
      </c>
      <c r="L24" s="91">
        <f>'Schedule 3B_Income_Eastern'!CS51</f>
        <v>2514698.2164011402</v>
      </c>
      <c r="M24" s="91">
        <f>'Schedule 3B_Income_Eastern'!CT51</f>
        <v>2647716.9597068112</v>
      </c>
      <c r="N24" s="91">
        <f>'Schedule 3B_Income_Eastern'!CU51</f>
        <v>2815683.3989718026</v>
      </c>
      <c r="O24" s="91">
        <f>'Schedule 3B_Income_Eastern'!CV51</f>
        <v>2970994.4043954029</v>
      </c>
      <c r="P24" s="91">
        <f t="shared" si="46"/>
        <v>10949092.979475157</v>
      </c>
      <c r="Q24" s="259"/>
      <c r="R24" s="259"/>
      <c r="S24" s="259"/>
      <c r="T24" s="259"/>
      <c r="U24" s="259"/>
      <c r="V24" s="99">
        <f t="shared" si="47"/>
        <v>0</v>
      </c>
      <c r="W24" s="99">
        <f t="shared" si="48"/>
        <v>0</v>
      </c>
      <c r="X24" s="99">
        <f t="shared" si="49"/>
        <v>0</v>
      </c>
      <c r="Y24" s="99">
        <f t="shared" si="50"/>
        <v>0</v>
      </c>
      <c r="Z24" s="99">
        <f t="shared" si="51"/>
        <v>0</v>
      </c>
      <c r="AA24" s="98">
        <f t="shared" si="10"/>
        <v>9081.2836528106836</v>
      </c>
      <c r="AB24" s="98">
        <f t="shared" si="52"/>
        <v>9914.6753071418916</v>
      </c>
      <c r="AC24" s="98">
        <f t="shared" si="53"/>
        <v>10462.815571620789</v>
      </c>
      <c r="AD24" s="98">
        <f t="shared" si="54"/>
        <v>10975.660399123313</v>
      </c>
      <c r="AE24" s="98">
        <f t="shared" si="55"/>
        <v>10090.618085428998</v>
      </c>
      <c r="AF24" s="92">
        <f t="shared" si="56"/>
        <v>71.568381375790196</v>
      </c>
      <c r="AG24" s="92">
        <f t="shared" si="57"/>
        <v>72.107545404472106</v>
      </c>
      <c r="AH24" s="92">
        <f t="shared" si="58"/>
        <v>73.647295432407475</v>
      </c>
      <c r="AI24" s="92">
        <f t="shared" si="59"/>
        <v>74.939952185531666</v>
      </c>
      <c r="AJ24" s="93">
        <f t="shared" si="60"/>
        <v>73.124114119634001</v>
      </c>
      <c r="AK24" s="92">
        <f t="shared" si="61"/>
        <v>54.161064320507002</v>
      </c>
      <c r="AL24" s="92">
        <f t="shared" si="62"/>
        <v>59.576908323361039</v>
      </c>
      <c r="AM24" s="92">
        <f t="shared" si="63"/>
        <v>64.213172454829134</v>
      </c>
      <c r="AN24" s="92">
        <f t="shared" si="64"/>
        <v>68.542955459577868</v>
      </c>
      <c r="AO24" s="94">
        <f t="shared" si="65"/>
        <v>61.488959034712735</v>
      </c>
    </row>
    <row r="25" spans="1:41">
      <c r="A25" s="626" t="s">
        <v>244</v>
      </c>
      <c r="B25" s="261"/>
      <c r="C25" s="261"/>
      <c r="D25" s="261"/>
      <c r="E25" s="261"/>
      <c r="F25" s="261"/>
      <c r="G25" s="322">
        <v>10349</v>
      </c>
      <c r="H25" s="322">
        <v>10508</v>
      </c>
      <c r="I25" s="322">
        <v>10291</v>
      </c>
      <c r="J25" s="322">
        <v>10431</v>
      </c>
      <c r="K25" s="97">
        <f t="shared" si="45"/>
        <v>41579</v>
      </c>
      <c r="L25" s="91">
        <f>'Schedule 3B_Income_Eastern'!CS52</f>
        <v>1219963.7009454975</v>
      </c>
      <c r="M25" s="91">
        <f>'Schedule 3B_Income_Eastern'!CT52</f>
        <v>1260544.5974754137</v>
      </c>
      <c r="N25" s="91">
        <f>'Schedule 3B_Income_Eastern'!CU52</f>
        <v>1285703.7739309755</v>
      </c>
      <c r="O25" s="91">
        <f>'Schedule 3B_Income_Eastern'!CV52</f>
        <v>1279001.6643256024</v>
      </c>
      <c r="P25" s="91">
        <f t="shared" si="46"/>
        <v>5045213.7366774892</v>
      </c>
      <c r="Q25" s="259"/>
      <c r="R25" s="259"/>
      <c r="S25" s="259"/>
      <c r="T25" s="259"/>
      <c r="U25" s="259"/>
      <c r="V25" s="99">
        <f t="shared" si="47"/>
        <v>0</v>
      </c>
      <c r="W25" s="99">
        <f t="shared" si="48"/>
        <v>0</v>
      </c>
      <c r="X25" s="99">
        <f t="shared" si="49"/>
        <v>0</v>
      </c>
      <c r="Y25" s="99">
        <f t="shared" si="50"/>
        <v>0</v>
      </c>
      <c r="Z25" s="99">
        <f t="shared" si="51"/>
        <v>0</v>
      </c>
      <c r="AA25" s="98">
        <f t="shared" si="10"/>
        <v>2674.7361619642475</v>
      </c>
      <c r="AB25" s="98">
        <f t="shared" si="52"/>
        <v>2837.316052382881</v>
      </c>
      <c r="AC25" s="98">
        <f t="shared" si="53"/>
        <v>2816.3013979794296</v>
      </c>
      <c r="AD25" s="98">
        <f t="shared" si="54"/>
        <v>2887.807128849925</v>
      </c>
      <c r="AE25" s="98">
        <f t="shared" si="55"/>
        <v>2802.0396931474847</v>
      </c>
      <c r="AF25" s="92">
        <f t="shared" si="56"/>
        <v>117.88227857237391</v>
      </c>
      <c r="AG25" s="92">
        <f t="shared" si="57"/>
        <v>119.96046797443982</v>
      </c>
      <c r="AH25" s="92">
        <f t="shared" si="58"/>
        <v>124.93477542813871</v>
      </c>
      <c r="AI25" s="92">
        <f t="shared" si="59"/>
        <v>122.61544092854015</v>
      </c>
      <c r="AJ25" s="93">
        <f t="shared" si="60"/>
        <v>121.34042994486373</v>
      </c>
      <c r="AK25" s="92">
        <f t="shared" si="61"/>
        <v>26.275332779355967</v>
      </c>
      <c r="AL25" s="92">
        <f t="shared" si="62"/>
        <v>28.363813452936721</v>
      </c>
      <c r="AM25" s="92">
        <f t="shared" si="63"/>
        <v>29.32116522454276</v>
      </c>
      <c r="AN25" s="92">
        <f t="shared" si="64"/>
        <v>29.507478701709594</v>
      </c>
      <c r="AO25" s="94">
        <f t="shared" si="65"/>
        <v>28.333391757424153</v>
      </c>
    </row>
    <row r="26" spans="1:41">
      <c r="A26" s="626" t="s">
        <v>245</v>
      </c>
      <c r="B26" s="261"/>
      <c r="C26" s="261"/>
      <c r="D26" s="261"/>
      <c r="E26" s="261"/>
      <c r="F26" s="261"/>
      <c r="G26" s="322">
        <v>29225</v>
      </c>
      <c r="H26" s="322">
        <v>31354</v>
      </c>
      <c r="I26" s="322">
        <v>33264</v>
      </c>
      <c r="J26" s="322">
        <v>32587</v>
      </c>
      <c r="K26" s="97">
        <f t="shared" si="45"/>
        <v>126430</v>
      </c>
      <c r="L26" s="91">
        <f>'Schedule 3B_Income_Eastern'!CS53</f>
        <v>516157.84103025676</v>
      </c>
      <c r="M26" s="91">
        <f>'Schedule 3B_Income_Eastern'!CT53</f>
        <v>545379.61190486525</v>
      </c>
      <c r="N26" s="91">
        <f>'Schedule 3B_Income_Eastern'!CU53</f>
        <v>581581.24610205344</v>
      </c>
      <c r="O26" s="91">
        <f>'Schedule 3B_Income_Eastern'!CV53</f>
        <v>576509.12424250913</v>
      </c>
      <c r="P26" s="91">
        <f t="shared" si="46"/>
        <v>2219627.8232796844</v>
      </c>
      <c r="Q26" s="259"/>
      <c r="R26" s="259"/>
      <c r="S26" s="259"/>
      <c r="T26" s="259"/>
      <c r="U26" s="259"/>
      <c r="V26" s="99">
        <f t="shared" si="47"/>
        <v>0</v>
      </c>
      <c r="W26" s="99">
        <f t="shared" si="48"/>
        <v>0</v>
      </c>
      <c r="X26" s="99">
        <f t="shared" si="49"/>
        <v>0</v>
      </c>
      <c r="Y26" s="99">
        <f t="shared" si="50"/>
        <v>0</v>
      </c>
      <c r="Z26" s="99">
        <f t="shared" si="51"/>
        <v>0</v>
      </c>
      <c r="AA26" s="98">
        <f t="shared" si="10"/>
        <v>7553.3060521214738</v>
      </c>
      <c r="AB26" s="98">
        <f t="shared" si="52"/>
        <v>8466.0456325097875</v>
      </c>
      <c r="AC26" s="98">
        <f t="shared" si="53"/>
        <v>9103.2406668339081</v>
      </c>
      <c r="AD26" s="98">
        <f t="shared" si="54"/>
        <v>9021.6633983158372</v>
      </c>
      <c r="AE26" s="98">
        <f t="shared" si="55"/>
        <v>8520.2116069322619</v>
      </c>
      <c r="AF26" s="92">
        <f t="shared" si="56"/>
        <v>17.661517229435646</v>
      </c>
      <c r="AG26" s="92">
        <f t="shared" si="57"/>
        <v>17.394259485388314</v>
      </c>
      <c r="AH26" s="92">
        <f t="shared" si="58"/>
        <v>17.483803694746676</v>
      </c>
      <c r="AI26" s="92">
        <f t="shared" si="59"/>
        <v>17.691383810799064</v>
      </c>
      <c r="AJ26" s="93">
        <f t="shared" si="60"/>
        <v>17.55617988831515</v>
      </c>
      <c r="AK26" s="92">
        <f t="shared" si="61"/>
        <v>11.116903748228662</v>
      </c>
      <c r="AL26" s="92">
        <f t="shared" si="62"/>
        <v>12.271716212251143</v>
      </c>
      <c r="AM26" s="92">
        <f t="shared" si="63"/>
        <v>13.263272733746572</v>
      </c>
      <c r="AN26" s="92">
        <f t="shared" si="64"/>
        <v>13.300475815953607</v>
      </c>
      <c r="AO26" s="94">
        <f t="shared" si="65"/>
        <v>12.465197304817789</v>
      </c>
    </row>
    <row r="27" spans="1:41">
      <c r="A27" s="626" t="s">
        <v>246</v>
      </c>
      <c r="B27" s="261"/>
      <c r="C27" s="261"/>
      <c r="D27" s="261"/>
      <c r="E27" s="261"/>
      <c r="F27" s="261"/>
      <c r="G27" s="322">
        <v>577008</v>
      </c>
      <c r="H27" s="322">
        <v>631511</v>
      </c>
      <c r="I27" s="322">
        <v>683848</v>
      </c>
      <c r="J27" s="322">
        <v>731918</v>
      </c>
      <c r="K27" s="97">
        <f t="shared" si="45"/>
        <v>2624285</v>
      </c>
      <c r="L27" s="91">
        <f>'Schedule 3B_Income_Eastern'!CS54</f>
        <v>7717108.1865307167</v>
      </c>
      <c r="M27" s="91">
        <f>'Schedule 3B_Income_Eastern'!CT54</f>
        <v>8190362.9614468701</v>
      </c>
      <c r="N27" s="91">
        <f>'Schedule 3B_Income_Eastern'!CU54</f>
        <v>8659908.4039752334</v>
      </c>
      <c r="O27" s="91">
        <f>'Schedule 3B_Income_Eastern'!CV54</f>
        <v>9037776.512632411</v>
      </c>
      <c r="P27" s="91">
        <f t="shared" si="46"/>
        <v>33605156.064585231</v>
      </c>
      <c r="Q27" s="259"/>
      <c r="R27" s="259"/>
      <c r="S27" s="259"/>
      <c r="T27" s="259"/>
      <c r="U27" s="259"/>
      <c r="V27" s="99">
        <f t="shared" si="47"/>
        <v>0</v>
      </c>
      <c r="W27" s="99">
        <f t="shared" si="48"/>
        <v>0</v>
      </c>
      <c r="X27" s="99">
        <f t="shared" si="49"/>
        <v>0</v>
      </c>
      <c r="Y27" s="99">
        <f t="shared" si="50"/>
        <v>0</v>
      </c>
      <c r="Z27" s="99">
        <f t="shared" si="51"/>
        <v>0</v>
      </c>
      <c r="AA27" s="98">
        <f t="shared" si="10"/>
        <v>149129.78677579152</v>
      </c>
      <c r="AB27" s="98">
        <f t="shared" si="52"/>
        <v>170517.34845416498</v>
      </c>
      <c r="AC27" s="98">
        <f t="shared" si="53"/>
        <v>187146.25190996373</v>
      </c>
      <c r="AD27" s="98">
        <f t="shared" si="54"/>
        <v>202630.43026877378</v>
      </c>
      <c r="AE27" s="98">
        <f t="shared" si="55"/>
        <v>176852.51535947344</v>
      </c>
      <c r="AF27" s="92">
        <f t="shared" si="56"/>
        <v>13.374352152016465</v>
      </c>
      <c r="AG27" s="92">
        <f t="shared" si="57"/>
        <v>12.969469987770395</v>
      </c>
      <c r="AH27" s="92">
        <f t="shared" si="58"/>
        <v>12.663498912002716</v>
      </c>
      <c r="AI27" s="92">
        <f t="shared" si="59"/>
        <v>12.348072478928529</v>
      </c>
      <c r="AJ27" s="93">
        <f t="shared" si="60"/>
        <v>12.805452176339548</v>
      </c>
      <c r="AK27" s="92">
        <f t="shared" si="61"/>
        <v>166.20952372454698</v>
      </c>
      <c r="AL27" s="92">
        <f t="shared" si="62"/>
        <v>184.2933027642066</v>
      </c>
      <c r="AM27" s="92">
        <f t="shared" si="63"/>
        <v>197.49386312060099</v>
      </c>
      <c r="AN27" s="92">
        <f t="shared" si="64"/>
        <v>208.50793661627432</v>
      </c>
      <c r="AO27" s="94">
        <f t="shared" si="65"/>
        <v>188.72303564175772</v>
      </c>
    </row>
    <row r="28" spans="1:41">
      <c r="A28" s="515" t="s">
        <v>228</v>
      </c>
      <c r="B28" s="261"/>
      <c r="C28" s="261"/>
      <c r="D28" s="261"/>
      <c r="E28" s="261"/>
      <c r="F28" s="261"/>
      <c r="G28" s="322">
        <v>0</v>
      </c>
      <c r="H28" s="322">
        <v>0</v>
      </c>
      <c r="I28" s="322">
        <v>0</v>
      </c>
      <c r="J28" s="322">
        <v>0</v>
      </c>
      <c r="K28" s="97">
        <f t="shared" si="1"/>
        <v>0</v>
      </c>
      <c r="L28" s="91">
        <f>'Schedule 3B_Income_Eastern'!CS42</f>
        <v>26346157.433781285</v>
      </c>
      <c r="M28" s="91">
        <f>'Schedule 3B_Income_Eastern'!CT42</f>
        <v>29400231.677716918</v>
      </c>
      <c r="N28" s="91">
        <f>'Schedule 3B_Income_Eastern'!CU42</f>
        <v>30933933.675942603</v>
      </c>
      <c r="O28" s="91">
        <f>'Schedule 3B_Income_Eastern'!CV42</f>
        <v>30872132.827056482</v>
      </c>
      <c r="P28" s="91">
        <f t="shared" ref="P28:P29" si="66">SUM(L28:O28)</f>
        <v>117552455.61449729</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567.43823893562967</v>
      </c>
      <c r="AL28" s="516">
        <f t="shared" ref="AL28" si="82">IF(C$10=0,0,M28/C$10)</f>
        <v>661.54159753649515</v>
      </c>
      <c r="AM28" s="516">
        <f t="shared" ref="AM28" si="83">IF(D$10=0,0,N28/D$10)</f>
        <v>705.46497470735028</v>
      </c>
      <c r="AN28" s="516">
        <f t="shared" ref="AN28" si="84">IF(E$10=0,0,O28/E$10)</f>
        <v>712.24207698826808</v>
      </c>
      <c r="AO28" s="518">
        <f t="shared" ref="AO28" si="85">IF(F$10=0,0,P28/F$10)</f>
        <v>660.16227474361915</v>
      </c>
    </row>
    <row r="29" spans="1:41">
      <c r="A29" s="515" t="s">
        <v>1453</v>
      </c>
      <c r="B29" s="261"/>
      <c r="C29" s="261"/>
      <c r="D29" s="261"/>
      <c r="E29" s="261"/>
      <c r="F29" s="261"/>
      <c r="G29" s="322">
        <v>8481726</v>
      </c>
      <c r="H29" s="322">
        <v>8305343</v>
      </c>
      <c r="I29" s="322">
        <v>8314324</v>
      </c>
      <c r="J29" s="322">
        <v>8187007</v>
      </c>
      <c r="K29" s="97">
        <f>SUM(G29:J29)</f>
        <v>33288400</v>
      </c>
      <c r="L29" s="91">
        <f>'Schedule 3B_Income_Eastern'!CS44</f>
        <v>11142634.159207137</v>
      </c>
      <c r="M29" s="91">
        <f>'Schedule 3B_Income_Eastern'!CT44</f>
        <v>7837651.5260117343</v>
      </c>
      <c r="N29" s="91">
        <f>'Schedule 3B_Income_Eastern'!CU44</f>
        <v>7319728.9566769805</v>
      </c>
      <c r="O29" s="91">
        <f>'Schedule 3B_Income_Eastern'!CV44</f>
        <v>7371742.3215120193</v>
      </c>
      <c r="P29" s="91">
        <f t="shared" si="66"/>
        <v>33671756.963407874</v>
      </c>
      <c r="Q29" s="259"/>
      <c r="R29" s="259"/>
      <c r="S29" s="259"/>
      <c r="T29" s="259"/>
      <c r="U29" s="259"/>
      <c r="V29" s="99">
        <f t="shared" si="3"/>
        <v>0</v>
      </c>
      <c r="W29" s="99">
        <f t="shared" si="3"/>
        <v>0</v>
      </c>
      <c r="X29" s="99">
        <f t="shared" si="3"/>
        <v>0</v>
      </c>
      <c r="Y29" s="99">
        <f t="shared" si="3"/>
        <v>0</v>
      </c>
      <c r="Z29" s="99">
        <f t="shared" si="3"/>
        <v>0</v>
      </c>
      <c r="AA29" s="98">
        <f t="shared" si="10"/>
        <v>2192132.5005384451</v>
      </c>
      <c r="AB29" s="98">
        <f t="shared" si="11"/>
        <v>2242565.9511273121</v>
      </c>
      <c r="AC29" s="98">
        <f t="shared" si="12"/>
        <v>2275351.5017446238</v>
      </c>
      <c r="AD29" s="98">
        <f t="shared" si="13"/>
        <v>2266560.9412850384</v>
      </c>
      <c r="AE29" s="98">
        <f t="shared" si="14"/>
        <v>2243330.0012354972</v>
      </c>
      <c r="AF29" s="92">
        <f t="shared" si="15"/>
        <v>1.3137224851648281</v>
      </c>
      <c r="AG29" s="92">
        <f t="shared" si="16"/>
        <v>0.94368787971932455</v>
      </c>
      <c r="AH29" s="92">
        <f t="shared" si="17"/>
        <v>0.88037571745784515</v>
      </c>
      <c r="AI29" s="92">
        <f t="shared" si="18"/>
        <v>0.90041969202078598</v>
      </c>
      <c r="AJ29" s="93">
        <f t="shared" si="19"/>
        <v>1.011516232784029</v>
      </c>
      <c r="AK29" s="92">
        <f t="shared" si="20"/>
        <v>239.98781303482957</v>
      </c>
      <c r="AL29" s="92">
        <f t="shared" si="21"/>
        <v>176.35685896250695</v>
      </c>
      <c r="AM29" s="92">
        <f t="shared" si="22"/>
        <v>166.93035090143402</v>
      </c>
      <c r="AN29" s="92">
        <f t="shared" si="23"/>
        <v>170.07134205818477</v>
      </c>
      <c r="AO29" s="94">
        <f t="shared" si="24"/>
        <v>189.09705931176009</v>
      </c>
    </row>
    <row r="30" spans="1:41">
      <c r="A30" s="515" t="s">
        <v>1454</v>
      </c>
      <c r="B30" s="261"/>
      <c r="C30" s="261"/>
      <c r="D30" s="261"/>
      <c r="E30" s="261"/>
      <c r="F30" s="261"/>
      <c r="G30" s="322">
        <v>2338293</v>
      </c>
      <c r="H30" s="322">
        <v>2276222</v>
      </c>
      <c r="I30" s="322">
        <v>2296336</v>
      </c>
      <c r="J30" s="322">
        <v>2258805</v>
      </c>
      <c r="K30" s="97">
        <f t="shared" ref="K30" si="86">SUM(G30:J30)</f>
        <v>9169656</v>
      </c>
      <c r="L30" s="91">
        <f>'Schedule 3B_Income_Eastern'!CS46</f>
        <v>2686350.9626330398</v>
      </c>
      <c r="M30" s="91">
        <f>'Schedule 3B_Income_Eastern'!CT46</f>
        <v>3025670.3149296595</v>
      </c>
      <c r="N30" s="91">
        <f>'Schedule 3B_Income_Eastern'!CU46</f>
        <v>3990564.1076061069</v>
      </c>
      <c r="O30" s="91">
        <f>'Schedule 3B_Income_Eastern'!CV46</f>
        <v>4779080.1723884707</v>
      </c>
      <c r="P30" s="91">
        <f>SUM(L30:O30)</f>
        <v>14481665.557557277</v>
      </c>
      <c r="Q30" s="259"/>
      <c r="R30" s="259"/>
      <c r="S30" s="259"/>
      <c r="T30" s="259"/>
      <c r="U30" s="259"/>
      <c r="V30" s="99">
        <f t="shared" si="3"/>
        <v>0</v>
      </c>
      <c r="W30" s="99">
        <f t="shared" si="3"/>
        <v>0</v>
      </c>
      <c r="X30" s="99">
        <f t="shared" si="3"/>
        <v>0</v>
      </c>
      <c r="Y30" s="99">
        <f t="shared" si="3"/>
        <v>0</v>
      </c>
      <c r="Z30" s="99">
        <f t="shared" si="3"/>
        <v>0</v>
      </c>
      <c r="AA30" s="98">
        <f t="shared" si="10"/>
        <v>604340.2110704286</v>
      </c>
      <c r="AB30" s="98">
        <f t="shared" si="11"/>
        <v>614613.74375590659</v>
      </c>
      <c r="AC30" s="98">
        <f t="shared" si="12"/>
        <v>628430.11243129836</v>
      </c>
      <c r="AD30" s="98">
        <f t="shared" si="13"/>
        <v>625346.86815088242</v>
      </c>
      <c r="AE30" s="98">
        <f t="shared" si="14"/>
        <v>617949.92867813061</v>
      </c>
      <c r="AF30" s="92">
        <f t="shared" ref="AF30" si="87">IF(G30=0,0,L30/G30)</f>
        <v>1.1488513041920065</v>
      </c>
      <c r="AG30" s="92">
        <f t="shared" ref="AG30" si="88">IF(H30=0,0,M30/H30)</f>
        <v>1.3292509759283846</v>
      </c>
      <c r="AH30" s="92">
        <f t="shared" ref="AH30" si="89">IF(I30=0,0,N30/I30)</f>
        <v>1.7377962578673622</v>
      </c>
      <c r="AI30" s="92">
        <f t="shared" ref="AI30" si="90">IF(J30=0,0,O30/J30)</f>
        <v>2.1157559737952019</v>
      </c>
      <c r="AJ30" s="93">
        <f t="shared" ref="AJ30" si="91">IF(K30=0,0,P30/K30)</f>
        <v>1.5793030357471727</v>
      </c>
      <c r="AK30" s="92">
        <f t="shared" si="20"/>
        <v>57.858086638661206</v>
      </c>
      <c r="AL30" s="92">
        <f t="shared" si="21"/>
        <v>68.081326558878075</v>
      </c>
      <c r="AM30" s="92">
        <f t="shared" si="22"/>
        <v>91.00695814285632</v>
      </c>
      <c r="AN30" s="92">
        <f t="shared" si="23"/>
        <v>110.25678099869583</v>
      </c>
      <c r="AO30" s="94">
        <f t="shared" si="24"/>
        <v>81.327516525093372</v>
      </c>
    </row>
    <row r="31" spans="1:41">
      <c r="A31" s="626" t="s">
        <v>248</v>
      </c>
      <c r="B31" s="261"/>
      <c r="C31" s="261"/>
      <c r="D31" s="261"/>
      <c r="E31" s="261"/>
      <c r="F31" s="261"/>
      <c r="G31" s="322">
        <v>607868</v>
      </c>
      <c r="H31" s="322">
        <v>595002</v>
      </c>
      <c r="I31" s="322">
        <v>621214</v>
      </c>
      <c r="J31" s="322">
        <v>695796</v>
      </c>
      <c r="K31" s="97">
        <f t="shared" ref="K31:K32" si="92">SUM(G31:J31)</f>
        <v>2519880</v>
      </c>
      <c r="L31" s="91">
        <f>'Schedule 3B_Income_Eastern'!CS56</f>
        <v>3028858.9462917577</v>
      </c>
      <c r="M31" s="91">
        <f>'Schedule 3B_Income_Eastern'!CT56</f>
        <v>3076127.3111729869</v>
      </c>
      <c r="N31" s="91">
        <f>'Schedule 3B_Income_Eastern'!CU56</f>
        <v>2970226.6896095844</v>
      </c>
      <c r="O31" s="91">
        <f>'Schedule 3B_Income_Eastern'!CV56</f>
        <v>3203360.509494273</v>
      </c>
      <c r="P31" s="91">
        <f t="shared" ref="P31:P32" si="93">SUM(L31:O31)</f>
        <v>12278573.456568601</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157105.66444109412</v>
      </c>
      <c r="AB31" s="98">
        <f t="shared" si="11"/>
        <v>160659.37626569459</v>
      </c>
      <c r="AC31" s="98">
        <f t="shared" si="12"/>
        <v>170005.42771784987</v>
      </c>
      <c r="AD31" s="98">
        <f t="shared" si="13"/>
        <v>192630.10727880956</v>
      </c>
      <c r="AE31" s="98">
        <f t="shared" si="14"/>
        <v>169816.5848617928</v>
      </c>
      <c r="AF31" s="92">
        <f t="shared" ref="AF31:AF32" si="99">IF(G31=0,0,L31/G31)</f>
        <v>4.9827576814238581</v>
      </c>
      <c r="AG31" s="92">
        <f t="shared" ref="AG31:AG32" si="100">IF(H31=0,0,M31/H31)</f>
        <v>5.1699444895529538</v>
      </c>
      <c r="AH31" s="92">
        <f t="shared" ref="AH31:AH32" si="101">IF(I31=0,0,N31/I31)</f>
        <v>4.7813260641414788</v>
      </c>
      <c r="AI31" s="92">
        <f t="shared" ref="AI31:AI32" si="102">IF(J31=0,0,O31/J31)</f>
        <v>4.6038788804394866</v>
      </c>
      <c r="AJ31" s="93">
        <f t="shared" ref="AJ31:AJ32" si="103">IF(K31=0,0,P31/K31)</f>
        <v>4.8726818168200872</v>
      </c>
      <c r="AK31" s="92">
        <f t="shared" si="20"/>
        <v>65.23495469075506</v>
      </c>
      <c r="AL31" s="92">
        <f t="shared" si="21"/>
        <v>69.216671418320217</v>
      </c>
      <c r="AM31" s="92">
        <f t="shared" si="22"/>
        <v>67.737615216072982</v>
      </c>
      <c r="AN31" s="92">
        <f t="shared" si="23"/>
        <v>73.903806886475323</v>
      </c>
      <c r="AO31" s="94">
        <f t="shared" si="24"/>
        <v>68.955182104211929</v>
      </c>
    </row>
    <row r="32" spans="1:41">
      <c r="A32" s="626" t="s">
        <v>247</v>
      </c>
      <c r="B32" s="261"/>
      <c r="C32" s="261"/>
      <c r="D32" s="261"/>
      <c r="E32" s="261"/>
      <c r="F32" s="261"/>
      <c r="G32" s="322">
        <v>145624</v>
      </c>
      <c r="H32" s="322">
        <v>143741</v>
      </c>
      <c r="I32" s="322">
        <v>144190</v>
      </c>
      <c r="J32" s="322">
        <v>143844</v>
      </c>
      <c r="K32" s="97">
        <f t="shared" si="92"/>
        <v>577399</v>
      </c>
      <c r="L32" s="91">
        <f>'Schedule 3B_Income_Eastern'!CS55</f>
        <v>7502109.4838690888</v>
      </c>
      <c r="M32" s="91">
        <f>'Schedule 3B_Income_Eastern'!CT55</f>
        <v>7766248.4923064113</v>
      </c>
      <c r="N32" s="91">
        <f>'Schedule 3B_Income_Eastern'!CU55</f>
        <v>7917350.9953194363</v>
      </c>
      <c r="O32" s="91">
        <f>'Schedule 3B_Income_Eastern'!CV55</f>
        <v>7961455.0322825722</v>
      </c>
      <c r="P32" s="91">
        <f t="shared" si="93"/>
        <v>31147164.003777508</v>
      </c>
      <c r="Q32" s="259"/>
      <c r="R32" s="259"/>
      <c r="S32" s="259"/>
      <c r="T32" s="259"/>
      <c r="U32" s="259"/>
      <c r="V32" s="99">
        <f t="shared" si="94"/>
        <v>0</v>
      </c>
      <c r="W32" s="99">
        <f t="shared" si="95"/>
        <v>0</v>
      </c>
      <c r="X32" s="99">
        <f t="shared" si="96"/>
        <v>0</v>
      </c>
      <c r="Y32" s="99">
        <f t="shared" si="97"/>
        <v>0</v>
      </c>
      <c r="Z32" s="99">
        <f t="shared" si="98"/>
        <v>0</v>
      </c>
      <c r="AA32" s="98">
        <f t="shared" si="10"/>
        <v>37637.045013999566</v>
      </c>
      <c r="AB32" s="98">
        <f t="shared" si="11"/>
        <v>38812.204671256921</v>
      </c>
      <c r="AC32" s="98">
        <f t="shared" si="12"/>
        <v>39459.96487947274</v>
      </c>
      <c r="AD32" s="98">
        <f t="shared" si="13"/>
        <v>39823.001499596263</v>
      </c>
      <c r="AE32" s="98">
        <f t="shared" si="14"/>
        <v>38911.34747790145</v>
      </c>
      <c r="AF32" s="92">
        <f t="shared" si="99"/>
        <v>51.516985413593147</v>
      </c>
      <c r="AG32" s="92">
        <f t="shared" si="100"/>
        <v>54.029459182184702</v>
      </c>
      <c r="AH32" s="92">
        <f t="shared" si="101"/>
        <v>54.909154555235702</v>
      </c>
      <c r="AI32" s="92">
        <f t="shared" si="102"/>
        <v>55.347842331154389</v>
      </c>
      <c r="AJ32" s="93">
        <f t="shared" si="103"/>
        <v>53.943917470895357</v>
      </c>
      <c r="AK32" s="92">
        <f t="shared" si="20"/>
        <v>161.57892491641371</v>
      </c>
      <c r="AL32" s="92">
        <f t="shared" si="21"/>
        <v>174.75020233802283</v>
      </c>
      <c r="AM32" s="92">
        <f t="shared" si="22"/>
        <v>180.55944252592843</v>
      </c>
      <c r="AN32" s="92">
        <f t="shared" si="23"/>
        <v>183.67643401274825</v>
      </c>
      <c r="AO32" s="94">
        <f t="shared" si="24"/>
        <v>174.91920975243735</v>
      </c>
    </row>
    <row r="33" spans="1:44" ht="13.5" thickBot="1">
      <c r="A33" s="627" t="s">
        <v>1455</v>
      </c>
      <c r="B33" s="262"/>
      <c r="C33" s="262"/>
      <c r="D33" s="262"/>
      <c r="E33" s="262"/>
      <c r="F33" s="262"/>
      <c r="G33" s="323">
        <v>81408</v>
      </c>
      <c r="H33" s="323">
        <v>77478</v>
      </c>
      <c r="I33" s="323">
        <v>68112</v>
      </c>
      <c r="J33" s="323">
        <v>57706</v>
      </c>
      <c r="K33" s="252">
        <f t="shared" ref="K33" si="104">SUM(G33:J33)</f>
        <v>284704</v>
      </c>
      <c r="L33" s="253">
        <f>+'Schedule 3B_Income_Eastern'!CS39+'Schedule 3B_Income_Eastern'!CS41+'Schedule 3B_Income_Eastern'!CS47+'Schedule 3B_Income_Eastern'!CS54+SUM('Schedule 3B_Income_Eastern'!CS57:CS60)</f>
        <v>13086820.069237292</v>
      </c>
      <c r="M33" s="253">
        <f>+'Schedule 3B_Income_Eastern'!CT39+'Schedule 3B_Income_Eastern'!CT41+'Schedule 3B_Income_Eastern'!CT47+'Schedule 3B_Income_Eastern'!CT54+SUM('Schedule 3B_Income_Eastern'!CT57:CT60)</f>
        <v>13670312.22692012</v>
      </c>
      <c r="N33" s="253">
        <f>+'Schedule 3B_Income_Eastern'!CU39+'Schedule 3B_Income_Eastern'!CU41+'Schedule 3B_Income_Eastern'!CU47+'Schedule 3B_Income_Eastern'!CU54+SUM('Schedule 3B_Income_Eastern'!CU57:CU60)</f>
        <v>13930797.04155948</v>
      </c>
      <c r="O33" s="253">
        <f>+'Schedule 3B_Income_Eastern'!CV39+'Schedule 3B_Income_Eastern'!CV41+'Schedule 3B_Income_Eastern'!CV47+'Schedule 3B_Income_Eastern'!CV54+SUM('Schedule 3B_Income_Eastern'!CV57:CV60)</f>
        <v>14139606.270453298</v>
      </c>
      <c r="P33" s="253">
        <f t="shared" ref="P33" si="105">SUM(L33:O33)</f>
        <v>54827535.608170189</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21040.189532629764</v>
      </c>
      <c r="AB33" s="254">
        <f>IF($C$10=0,0,(H33/$C$10)*12000)</f>
        <v>20920.21061158364</v>
      </c>
      <c r="AC33" s="254">
        <f>IF($D$10=0,0,(I33/$D$10)*12000)</f>
        <v>18639.968984469429</v>
      </c>
      <c r="AD33" s="254">
        <f>IF($E$10=0,0,(J33/$E$10)*12000)</f>
        <v>15975.821894105433</v>
      </c>
      <c r="AE33" s="254">
        <f>IF($F$10=0,0,(K33/$F$10)*12000)</f>
        <v>19186.414026259929</v>
      </c>
      <c r="AF33" s="256">
        <f t="shared" si="15"/>
        <v>160.75594621213261</v>
      </c>
      <c r="AG33" s="256">
        <f t="shared" si="16"/>
        <v>176.44121204625984</v>
      </c>
      <c r="AH33" s="256">
        <f t="shared" si="17"/>
        <v>204.52779306964234</v>
      </c>
      <c r="AI33" s="256">
        <f t="shared" si="18"/>
        <v>245.02835529153464</v>
      </c>
      <c r="AJ33" s="257">
        <f t="shared" si="19"/>
        <v>192.57732806061802</v>
      </c>
      <c r="AK33" s="256">
        <f>IF(B$10=0,0,L33/B$10)</f>
        <v>281.86129806670886</v>
      </c>
      <c r="AL33" s="256">
        <f>IF(C$10=0,0,M33/C$10)</f>
        <v>307.59894304757034</v>
      </c>
      <c r="AM33" s="256">
        <f>IF(D$10=0,0,N33/D$10)</f>
        <v>317.69930994000958</v>
      </c>
      <c r="AN33" s="256">
        <f>IF(E$10=0,0,O33/E$10)</f>
        <v>326.21078026192868</v>
      </c>
      <c r="AO33" s="258">
        <f>IF(F$10=0,0,P33/F$10)</f>
        <v>307.90569568682503</v>
      </c>
      <c r="AR33" s="316"/>
    </row>
    <row r="34" spans="1:44" ht="13.5" thickBot="1">
      <c r="A34" s="616" t="s">
        <v>53</v>
      </c>
      <c r="B34" s="617">
        <f>SUM(B15:B33)</f>
        <v>2280</v>
      </c>
      <c r="C34" s="617">
        <f t="shared" ref="C34:P34" si="111">SUM(C15:C33)</f>
        <v>2267</v>
      </c>
      <c r="D34" s="617">
        <f t="shared" si="111"/>
        <v>2229</v>
      </c>
      <c r="E34" s="617">
        <f t="shared" si="111"/>
        <v>2128</v>
      </c>
      <c r="F34" s="617">
        <f t="shared" si="111"/>
        <v>8904</v>
      </c>
      <c r="G34" s="617">
        <f t="shared" si="111"/>
        <v>16948492</v>
      </c>
      <c r="H34" s="617">
        <f t="shared" si="111"/>
        <v>16808596</v>
      </c>
      <c r="I34" s="617">
        <f t="shared" si="111"/>
        <v>16835288</v>
      </c>
      <c r="J34" s="617">
        <f t="shared" si="111"/>
        <v>16847108</v>
      </c>
      <c r="K34" s="618">
        <f t="shared" si="111"/>
        <v>67439484</v>
      </c>
      <c r="L34" s="619">
        <f t="shared" si="111"/>
        <v>202744714.00148559</v>
      </c>
      <c r="M34" s="619">
        <f t="shared" si="111"/>
        <v>201522765.27430081</v>
      </c>
      <c r="N34" s="619">
        <f t="shared" si="111"/>
        <v>204733784.49382442</v>
      </c>
      <c r="O34" s="619">
        <f t="shared" si="111"/>
        <v>204017563.58293584</v>
      </c>
      <c r="P34" s="619">
        <f t="shared" si="111"/>
        <v>813018827.35254645</v>
      </c>
      <c r="Q34" s="622"/>
      <c r="R34" s="622"/>
      <c r="S34" s="622"/>
      <c r="T34" s="622"/>
      <c r="U34" s="622"/>
      <c r="V34" s="622"/>
      <c r="W34" s="622"/>
      <c r="X34" s="622"/>
      <c r="Y34" s="622"/>
      <c r="Z34" s="622"/>
      <c r="AA34" s="620">
        <f t="shared" ref="AA34" si="112">IF($B$10=0,0,(G34/$B$10)*12000)</f>
        <v>4380398.5354296789</v>
      </c>
      <c r="AB34" s="620">
        <f>IF($C$10=0,0,(H34/$C$10)*12000)</f>
        <v>4538570.5413797759</v>
      </c>
      <c r="AC34" s="620">
        <f>IF($D$10=0,0,(I34/$D$10)*12000)</f>
        <v>4607253.4379347311</v>
      </c>
      <c r="AD34" s="620">
        <f>IF($E$10=0,0,(J34/$E$10)*12000)</f>
        <v>4664097.2661206601</v>
      </c>
      <c r="AE34" s="620">
        <f>IF($F$10=0,0,(K34/$F$10)*12000)</f>
        <v>4544796.9179966981</v>
      </c>
      <c r="AF34" s="621">
        <f t="shared" ref="AF34" si="113">IF(G34=0,0,L34/G34)</f>
        <v>11.962404324909</v>
      </c>
      <c r="AG34" s="621">
        <f t="shared" ref="AG34" si="114">IF(H34=0,0,M34/H34)</f>
        <v>11.989268186010349</v>
      </c>
      <c r="AH34" s="621">
        <f t="shared" ref="AH34" si="115">IF(I34=0,0,N34/I34)</f>
        <v>12.160990919420234</v>
      </c>
      <c r="AI34" s="621">
        <f t="shared" ref="AI34" si="116">IF(J34=0,0,O34/J34)</f>
        <v>12.10994572973212</v>
      </c>
      <c r="AJ34" s="621">
        <f t="shared" ref="AJ34" si="117">IF(K34=0,0,P34/K34)</f>
        <v>12.055531554075154</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G15" sqref="G15:J33"/>
    </sheetView>
  </sheetViews>
  <sheetFormatPr defaultRowHeight="12.75"/>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45957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40716</v>
      </c>
      <c r="C10" s="90">
        <f>INDEX('Schedule 1_Enrollment'!$K$11:$K$31,MATCH(C$12,'Schedule 1_Enrollment'!$B$10:$B$28,0)+MATCH($A$8,'Schedule 1_Enrollment'!$C$11:$C$13,0)-1)</f>
        <v>39252</v>
      </c>
      <c r="D10" s="90">
        <f>INDEX('Schedule 1_Enrollment'!$K$11:$K$31,MATCH(D$12,'Schedule 1_Enrollment'!$B$10:$B$28,0)+MATCH($A$8,'Schedule 1_Enrollment'!$C$11:$C$13,0)-1)</f>
        <v>38570</v>
      </c>
      <c r="E10" s="90">
        <f>INDEX('Schedule 1_Enrollment'!$K$11:$K$31,MATCH(E$12,'Schedule 1_Enrollment'!$B$10:$B$28,0)+MATCH($A$8,'Schedule 1_Enrollment'!$C$11:$C$13,0)-1)</f>
        <v>38038</v>
      </c>
      <c r="F10" s="251">
        <f>B10+C10+D10+E10</f>
        <v>156576</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1090</v>
      </c>
      <c r="C15" s="322">
        <v>1052</v>
      </c>
      <c r="D15" s="322">
        <v>1060</v>
      </c>
      <c r="E15" s="322">
        <v>989</v>
      </c>
      <c r="F15" s="97">
        <f>SUM(B15:E15)</f>
        <v>4191</v>
      </c>
      <c r="G15" s="322">
        <v>6885</v>
      </c>
      <c r="H15" s="322">
        <v>6692</v>
      </c>
      <c r="I15" s="322">
        <v>6778</v>
      </c>
      <c r="J15" s="322">
        <v>6171</v>
      </c>
      <c r="K15" s="97">
        <f t="shared" ref="K15:K28" si="1">SUM(G15:J15)</f>
        <v>26526</v>
      </c>
      <c r="L15" s="91">
        <f>'Schedule 3C_Income_Western'!CS34</f>
        <v>20934596.17054113</v>
      </c>
      <c r="M15" s="91">
        <f>'Schedule 3C_Income_Western'!CT34</f>
        <v>20666012.653778587</v>
      </c>
      <c r="N15" s="91">
        <f>'Schedule 3C_Income_Western'!CU34</f>
        <v>18556710.034129791</v>
      </c>
      <c r="O15" s="91">
        <f>'Schedule 3C_Income_Western'!CV34</f>
        <v>16188332.229930526</v>
      </c>
      <c r="P15" s="91">
        <f t="shared" ref="P15:P29" si="2">SUM(L15:O15)</f>
        <v>76345651.088380039</v>
      </c>
      <c r="Q15" s="98">
        <f>IF(B10=0,0,(B15/$B$10)*12000)</f>
        <v>321.24963159445917</v>
      </c>
      <c r="R15" s="98">
        <f>IF(C10=0,0,(C15/$C$10)*12000)</f>
        <v>321.61418526444515</v>
      </c>
      <c r="S15" s="98">
        <f>IF(D10=0,0,(D15/$D$10)*12000)</f>
        <v>329.78999222193414</v>
      </c>
      <c r="T15" s="98">
        <f>IF(E10=0,0,(E15/$E$10)*12000)</f>
        <v>312.00378568799619</v>
      </c>
      <c r="U15" s="98">
        <f>IF(F10=0,0,(F15/$F$10)*12000)</f>
        <v>321.19865113427346</v>
      </c>
      <c r="V15" s="99">
        <f t="shared" ref="V15:Z30" si="3">IF(B15=0,0,G15/B15)</f>
        <v>6.3165137614678901</v>
      </c>
      <c r="W15" s="99">
        <f t="shared" si="3"/>
        <v>6.3612167300380227</v>
      </c>
      <c r="X15" s="99">
        <f t="shared" si="3"/>
        <v>6.3943396226415095</v>
      </c>
      <c r="Y15" s="99">
        <f t="shared" si="3"/>
        <v>6.2396359959555108</v>
      </c>
      <c r="Z15" s="99">
        <f t="shared" si="3"/>
        <v>6.329277022190408</v>
      </c>
      <c r="AA15" s="98">
        <f>IF($B$10=0,0,(G15/$B$10)*12000)</f>
        <v>2029.1777188328913</v>
      </c>
      <c r="AB15" s="98">
        <f>IF($C$10=0,0,(H15/$C$10)*12000)</f>
        <v>2045.8575359217364</v>
      </c>
      <c r="AC15" s="98">
        <f>IF($D$10=0,0,(I15/$D$10)*12000)</f>
        <v>2108.7892144153489</v>
      </c>
      <c r="AD15" s="98">
        <f>IF($E$10=0,0,(J15/$E$10)*12000)</f>
        <v>1946.79005205321</v>
      </c>
      <c r="AE15" s="98">
        <f>IF($F$10=0,0,(K15/$F$10)*12000)</f>
        <v>2032.9552421827098</v>
      </c>
      <c r="AF15" s="92">
        <f t="shared" ref="AF15:AJ30" si="4">IF(G15=0,0,L15/G15)</f>
        <v>3040.6094655833158</v>
      </c>
      <c r="AG15" s="92">
        <f t="shared" si="4"/>
        <v>3088.1668639836503</v>
      </c>
      <c r="AH15" s="92">
        <f t="shared" si="4"/>
        <v>2737.7854874785762</v>
      </c>
      <c r="AI15" s="92">
        <f t="shared" si="4"/>
        <v>2623.2915621342613</v>
      </c>
      <c r="AJ15" s="93">
        <f t="shared" si="4"/>
        <v>2878.1441260793199</v>
      </c>
      <c r="AK15" s="92">
        <f>IF(B$10=0,0,L15/B$10)</f>
        <v>514.16141493617079</v>
      </c>
      <c r="AL15" s="92">
        <f>IF(C$10=0,0,M15/C$10)</f>
        <v>526.49578757206223</v>
      </c>
      <c r="AM15" s="92">
        <f>IF(D$10=0,0,N15/D$10)</f>
        <v>481.11770894814083</v>
      </c>
      <c r="AN15" s="92">
        <f>IF(E$10=0,0,O15/E$10)</f>
        <v>425.58315973317542</v>
      </c>
      <c r="AO15" s="94">
        <f>IF(F$10=0,0,P15/F$10)</f>
        <v>487.59484907252732</v>
      </c>
    </row>
    <row r="16" spans="1:44">
      <c r="A16" s="626" t="s">
        <v>437</v>
      </c>
      <c r="B16" s="322">
        <v>419</v>
      </c>
      <c r="C16" s="322">
        <v>440</v>
      </c>
      <c r="D16" s="322">
        <v>429</v>
      </c>
      <c r="E16" s="322">
        <v>425</v>
      </c>
      <c r="F16" s="97">
        <f>SUM(B16:E16)</f>
        <v>1713</v>
      </c>
      <c r="G16" s="322">
        <v>7227</v>
      </c>
      <c r="H16" s="322">
        <v>6533</v>
      </c>
      <c r="I16" s="322">
        <v>5813</v>
      </c>
      <c r="J16" s="322">
        <v>5571</v>
      </c>
      <c r="K16" s="97">
        <f t="shared" si="1"/>
        <v>25144</v>
      </c>
      <c r="L16" s="91">
        <f>'Schedule 3C_Income_Western'!CS35</f>
        <v>7533944.4723851793</v>
      </c>
      <c r="M16" s="91">
        <f>'Schedule 3C_Income_Western'!CT35</f>
        <v>7541693.7605636399</v>
      </c>
      <c r="N16" s="91">
        <f>'Schedule 3C_Income_Western'!CU35</f>
        <v>6894625.6619280484</v>
      </c>
      <c r="O16" s="91">
        <f>'Schedule 3C_Income_Western'!CV35</f>
        <v>6282042.1746367496</v>
      </c>
      <c r="P16" s="91">
        <f t="shared" si="2"/>
        <v>28252306.069513619</v>
      </c>
      <c r="Q16" s="98">
        <f>IF(B10=0,0,(B16/$B$10)*12000)</f>
        <v>123.48953728264073</v>
      </c>
      <c r="R16" s="98">
        <f>IF(C10=0,0,(C16/$C$10)*12000)</f>
        <v>134.51543870376031</v>
      </c>
      <c r="S16" s="98">
        <f>IF(D10=0,0,(D16/$D$10)*12000)</f>
        <v>133.47161005963184</v>
      </c>
      <c r="T16" s="98">
        <f>IF(E10=0,0,(E16/$E$10)*12000)</f>
        <v>134.07644986592354</v>
      </c>
      <c r="U16" s="98">
        <f>IF(F10=0,0,(F16/$F$10)*12000)</f>
        <v>131.28448804414469</v>
      </c>
      <c r="V16" s="99">
        <f t="shared" si="3"/>
        <v>17.248210023866349</v>
      </c>
      <c r="W16" s="99">
        <f t="shared" si="3"/>
        <v>14.847727272727273</v>
      </c>
      <c r="X16" s="99">
        <f t="shared" si="3"/>
        <v>13.550116550116551</v>
      </c>
      <c r="Y16" s="99">
        <f t="shared" si="3"/>
        <v>13.108235294117646</v>
      </c>
      <c r="Z16" s="99">
        <f t="shared" si="3"/>
        <v>14.67834208990076</v>
      </c>
      <c r="AA16" s="98">
        <f t="shared" ref="AA16:AA34" si="5">IF($B$10=0,0,(G16/$B$10)*12000)</f>
        <v>2129.973474801061</v>
      </c>
      <c r="AB16" s="98">
        <f t="shared" ref="AB16:AB32" si="6">IF($C$10=0,0,(H16/$C$10)*12000)</f>
        <v>1997.2485478446958</v>
      </c>
      <c r="AC16" s="98">
        <f t="shared" ref="AC16:AC32" si="7">IF($D$10=0,0,(I16/$D$10)*12000)</f>
        <v>1808.5558724397199</v>
      </c>
      <c r="AD16" s="98">
        <f t="shared" ref="AD16:AD32" si="8">IF($E$10=0,0,(J16/$E$10)*12000)</f>
        <v>1757.5056522424943</v>
      </c>
      <c r="AE16" s="98">
        <f t="shared" ref="AE16:AE32" si="9">IF($F$10=0,0,(K16/$F$10)*12000)</f>
        <v>1927.038626609442</v>
      </c>
      <c r="AF16" s="92">
        <f t="shared" si="4"/>
        <v>1042.4719070686563</v>
      </c>
      <c r="AG16" s="92">
        <f t="shared" si="4"/>
        <v>1154.3997796668666</v>
      </c>
      <c r="AH16" s="92">
        <f t="shared" si="4"/>
        <v>1186.0701293528382</v>
      </c>
      <c r="AI16" s="92">
        <f t="shared" si="4"/>
        <v>1127.6327723275444</v>
      </c>
      <c r="AJ16" s="93">
        <f t="shared" si="4"/>
        <v>1123.6201904833606</v>
      </c>
      <c r="AK16" s="92">
        <f t="shared" ref="AK16:AO32" si="10">IF(B$10=0,0,L16/B$10)</f>
        <v>185.03645919012621</v>
      </c>
      <c r="AL16" s="92">
        <f t="shared" si="10"/>
        <v>192.13527363099053</v>
      </c>
      <c r="AM16" s="92">
        <f t="shared" si="10"/>
        <v>178.75617479720114</v>
      </c>
      <c r="AN16" s="92">
        <f t="shared" si="10"/>
        <v>165.15174758496107</v>
      </c>
      <c r="AO16" s="94">
        <f t="shared" si="10"/>
        <v>180.43829239164126</v>
      </c>
    </row>
    <row r="17" spans="1:41">
      <c r="A17" s="626" t="s">
        <v>222</v>
      </c>
      <c r="B17" s="261"/>
      <c r="C17" s="261"/>
      <c r="D17" s="261"/>
      <c r="E17" s="261"/>
      <c r="F17" s="261"/>
      <c r="G17" s="322">
        <v>568711</v>
      </c>
      <c r="H17" s="322">
        <v>620067</v>
      </c>
      <c r="I17" s="322">
        <v>625527</v>
      </c>
      <c r="J17" s="322">
        <v>662788</v>
      </c>
      <c r="K17" s="97">
        <f>SUM(G17:J17)</f>
        <v>2477093</v>
      </c>
      <c r="L17" s="91">
        <f>'Schedule 3C_Income_Western'!CS36</f>
        <v>20199380.678115916</v>
      </c>
      <c r="M17" s="91">
        <f>'Schedule 3C_Income_Western'!CT36</f>
        <v>19639910.069349267</v>
      </c>
      <c r="N17" s="91">
        <f>'Schedule 3C_Income_Western'!CU36</f>
        <v>19678964.181271911</v>
      </c>
      <c r="O17" s="91">
        <f>'Schedule 3C_Income_Western'!CV36</f>
        <v>19533966.171797197</v>
      </c>
      <c r="P17" s="91">
        <f>SUM(L17:O17)</f>
        <v>79052221.10053429</v>
      </c>
      <c r="Q17" s="259"/>
      <c r="R17" s="259"/>
      <c r="S17" s="259"/>
      <c r="T17" s="259"/>
      <c r="U17" s="259"/>
      <c r="V17" s="99">
        <f>IF(B17=0,0,G17/B17)</f>
        <v>0</v>
      </c>
      <c r="W17" s="99">
        <f>IF(C17=0,0,H17/C17)</f>
        <v>0</v>
      </c>
      <c r="X17" s="99">
        <f>IF(D17=0,0,I17/D17)</f>
        <v>0</v>
      </c>
      <c r="Y17" s="99">
        <f>IF(E17=0,0,J17/E17)</f>
        <v>0</v>
      </c>
      <c r="Z17" s="99">
        <f>IF(F17=0,0,K17/F17)</f>
        <v>0</v>
      </c>
      <c r="AA17" s="98">
        <f t="shared" si="5"/>
        <v>167613.02681992337</v>
      </c>
      <c r="AB17" s="98">
        <f t="shared" si="6"/>
        <v>189564.96484255578</v>
      </c>
      <c r="AC17" s="98">
        <f t="shared" si="7"/>
        <v>194615.60798548092</v>
      </c>
      <c r="AD17" s="98">
        <f t="shared" si="8"/>
        <v>209092.38130290763</v>
      </c>
      <c r="AE17" s="98">
        <f t="shared" si="9"/>
        <v>189844.65052115265</v>
      </c>
      <c r="AF17" s="92">
        <f>IF(G17=0,0,L17/G17)</f>
        <v>35.517830107235334</v>
      </c>
      <c r="AG17" s="92">
        <f>IF(H17=0,0,M17/H17)</f>
        <v>31.673851485967269</v>
      </c>
      <c r="AH17" s="92">
        <f>IF(I17=0,0,N17/I17)</f>
        <v>31.459815773374949</v>
      </c>
      <c r="AI17" s="92">
        <f>IF(J17=0,0,O17/J17)</f>
        <v>29.472419796069328</v>
      </c>
      <c r="AJ17" s="93">
        <f>IF(K17=0,0,P17/K17)</f>
        <v>31.913303658980219</v>
      </c>
      <c r="AK17" s="92">
        <f t="shared" si="10"/>
        <v>496.10425086245988</v>
      </c>
      <c r="AL17" s="92">
        <f t="shared" si="10"/>
        <v>500.3543786138099</v>
      </c>
      <c r="AM17" s="92">
        <f t="shared" si="10"/>
        <v>510.2142644872157</v>
      </c>
      <c r="AN17" s="92">
        <f t="shared" si="10"/>
        <v>513.53820315992425</v>
      </c>
      <c r="AO17" s="94">
        <f t="shared" si="10"/>
        <v>504.88083167621022</v>
      </c>
    </row>
    <row r="18" spans="1:41">
      <c r="A18" s="626" t="s">
        <v>223</v>
      </c>
      <c r="B18" s="261"/>
      <c r="C18" s="261"/>
      <c r="D18" s="261"/>
      <c r="E18" s="261"/>
      <c r="F18" s="261"/>
      <c r="G18" s="322">
        <v>65092</v>
      </c>
      <c r="H18" s="322">
        <v>71036</v>
      </c>
      <c r="I18" s="322">
        <v>63249</v>
      </c>
      <c r="J18" s="322">
        <v>65381</v>
      </c>
      <c r="K18" s="97">
        <f t="shared" ref="K18" si="11">SUM(G18:J18)</f>
        <v>264758</v>
      </c>
      <c r="L18" s="91">
        <f>'Schedule 3C_Income_Western'!CS37</f>
        <v>7387172.4033089168</v>
      </c>
      <c r="M18" s="91">
        <f>'Schedule 3C_Income_Western'!CT37</f>
        <v>7229880.8914747229</v>
      </c>
      <c r="N18" s="91">
        <f>'Schedule 3C_Income_Western'!CU37</f>
        <v>7545188.5274895271</v>
      </c>
      <c r="O18" s="91">
        <f>'Schedule 3C_Income_Western'!CV37</f>
        <v>7459108.6259329133</v>
      </c>
      <c r="P18" s="91">
        <f t="shared" ref="P18:P19" si="12">SUM(L18:O18)</f>
        <v>29621350.448206082</v>
      </c>
      <c r="Q18" s="259"/>
      <c r="R18" s="259"/>
      <c r="S18" s="259"/>
      <c r="T18" s="259"/>
      <c r="U18" s="259"/>
      <c r="V18" s="99">
        <f t="shared" ref="V18:Z20" si="13">IF(B18=0,0,G18/B18)</f>
        <v>0</v>
      </c>
      <c r="W18" s="99">
        <f t="shared" si="13"/>
        <v>0</v>
      </c>
      <c r="X18" s="99">
        <f t="shared" si="13"/>
        <v>0</v>
      </c>
      <c r="Y18" s="99">
        <f t="shared" si="13"/>
        <v>0</v>
      </c>
      <c r="Z18" s="99">
        <f t="shared" si="13"/>
        <v>0</v>
      </c>
      <c r="AA18" s="98">
        <f t="shared" si="5"/>
        <v>19184.202770409665</v>
      </c>
      <c r="AB18" s="98">
        <f t="shared" si="6"/>
        <v>21716.906144909815</v>
      </c>
      <c r="AC18" s="98">
        <f t="shared" si="7"/>
        <v>19678.195488721805</v>
      </c>
      <c r="AD18" s="98">
        <f t="shared" si="8"/>
        <v>20626.005573373997</v>
      </c>
      <c r="AE18" s="98">
        <f t="shared" si="9"/>
        <v>20291.07909258124</v>
      </c>
      <c r="AF18" s="92">
        <f t="shared" ref="AF18:AJ20" si="14">IF(G18=0,0,L18/G18)</f>
        <v>113.4881767853026</v>
      </c>
      <c r="AG18" s="92">
        <f t="shared" si="14"/>
        <v>101.77770273487701</v>
      </c>
      <c r="AH18" s="92">
        <f t="shared" si="14"/>
        <v>119.29340428290608</v>
      </c>
      <c r="AI18" s="92">
        <f t="shared" si="14"/>
        <v>114.08679319577421</v>
      </c>
      <c r="AJ18" s="93">
        <f t="shared" si="14"/>
        <v>111.88085137448569</v>
      </c>
      <c r="AK18" s="92">
        <f t="shared" si="10"/>
        <v>181.43168295777869</v>
      </c>
      <c r="AL18" s="92">
        <f t="shared" si="10"/>
        <v>184.19140149482124</v>
      </c>
      <c r="AM18" s="92">
        <f t="shared" si="10"/>
        <v>195.62324416617909</v>
      </c>
      <c r="AN18" s="92">
        <f t="shared" si="10"/>
        <v>196.09623602536709</v>
      </c>
      <c r="AO18" s="94">
        <f t="shared" si="10"/>
        <v>189.18193368208463</v>
      </c>
    </row>
    <row r="19" spans="1:41">
      <c r="A19" s="626" t="s">
        <v>224</v>
      </c>
      <c r="B19" s="261"/>
      <c r="C19" s="261"/>
      <c r="D19" s="261"/>
      <c r="E19" s="261"/>
      <c r="F19" s="261"/>
      <c r="G19" s="322">
        <v>286568</v>
      </c>
      <c r="H19" s="322">
        <v>277440</v>
      </c>
      <c r="I19" s="322">
        <v>262301</v>
      </c>
      <c r="J19" s="322">
        <v>245384</v>
      </c>
      <c r="K19" s="97">
        <f>SUM(G19:J19)</f>
        <v>1071693</v>
      </c>
      <c r="L19" s="91">
        <f>'Schedule 3C_Income_Western'!CS38</f>
        <v>9296935.0464970786</v>
      </c>
      <c r="M19" s="91">
        <f>'Schedule 3C_Income_Western'!CT38</f>
        <v>9184548.0070711151</v>
      </c>
      <c r="N19" s="91">
        <f>'Schedule 3C_Income_Western'!CU38</f>
        <v>9095161.654984992</v>
      </c>
      <c r="O19" s="91">
        <f>'Schedule 3C_Income_Western'!CV38</f>
        <v>8667486.3598167114</v>
      </c>
      <c r="P19" s="91">
        <f t="shared" si="12"/>
        <v>36244131.068369895</v>
      </c>
      <c r="Q19" s="259"/>
      <c r="R19" s="259"/>
      <c r="S19" s="259"/>
      <c r="T19" s="259"/>
      <c r="U19" s="259"/>
      <c r="V19" s="99">
        <f t="shared" si="13"/>
        <v>0</v>
      </c>
      <c r="W19" s="99">
        <f t="shared" si="13"/>
        <v>0</v>
      </c>
      <c r="X19" s="99">
        <f t="shared" si="13"/>
        <v>0</v>
      </c>
      <c r="Y19" s="99">
        <f t="shared" si="13"/>
        <v>0</v>
      </c>
      <c r="Z19" s="99">
        <f t="shared" si="13"/>
        <v>0</v>
      </c>
      <c r="AA19" s="98">
        <f t="shared" si="5"/>
        <v>84458.591217211913</v>
      </c>
      <c r="AB19" s="98">
        <f t="shared" si="6"/>
        <v>84818.09844084378</v>
      </c>
      <c r="AC19" s="98">
        <f t="shared" si="7"/>
        <v>81607.778065854291</v>
      </c>
      <c r="AD19" s="98">
        <f t="shared" si="8"/>
        <v>77412.271938587728</v>
      </c>
      <c r="AE19" s="98">
        <f t="shared" si="9"/>
        <v>82134.656652360514</v>
      </c>
      <c r="AF19" s="92">
        <f t="shared" si="14"/>
        <v>32.442334965861782</v>
      </c>
      <c r="AG19" s="92">
        <f t="shared" si="14"/>
        <v>33.104628053168668</v>
      </c>
      <c r="AH19" s="92">
        <f t="shared" si="14"/>
        <v>34.674521465739709</v>
      </c>
      <c r="AI19" s="92">
        <f t="shared" si="14"/>
        <v>35.322133308678282</v>
      </c>
      <c r="AJ19" s="93">
        <f t="shared" si="14"/>
        <v>33.819509008988483</v>
      </c>
      <c r="AK19" s="92">
        <f t="shared" si="10"/>
        <v>228.33615891779837</v>
      </c>
      <c r="AL19" s="92">
        <f t="shared" si="10"/>
        <v>233.98930008843155</v>
      </c>
      <c r="AM19" s="92">
        <f t="shared" si="10"/>
        <v>235.80922102631558</v>
      </c>
      <c r="AN19" s="92">
        <f t="shared" si="10"/>
        <v>227.86388242853755</v>
      </c>
      <c r="AO19" s="94">
        <f t="shared" si="10"/>
        <v>231.47948005039021</v>
      </c>
    </row>
    <row r="20" spans="1:41" s="316" customFormat="1">
      <c r="A20" s="626" t="s">
        <v>1452</v>
      </c>
      <c r="B20" s="499"/>
      <c r="C20" s="499"/>
      <c r="D20" s="499"/>
      <c r="E20" s="499"/>
      <c r="F20" s="499"/>
      <c r="G20" s="322">
        <v>5670</v>
      </c>
      <c r="H20" s="322">
        <v>5225</v>
      </c>
      <c r="I20" s="322">
        <v>5058</v>
      </c>
      <c r="J20" s="322">
        <v>5076</v>
      </c>
      <c r="K20" s="97">
        <f>SUM(G20:J20)</f>
        <v>21029</v>
      </c>
      <c r="L20" s="91">
        <f>'Schedule 3C_Income_Western'!CS40</f>
        <v>1578879.6400000001</v>
      </c>
      <c r="M20" s="91">
        <f>'Schedule 3C_Income_Western'!CT40</f>
        <v>1665327.6493806981</v>
      </c>
      <c r="N20" s="91">
        <f>'Schedule 3C_Income_Western'!CU40</f>
        <v>1354859.25</v>
      </c>
      <c r="O20" s="91">
        <f>'Schedule 3C_Income_Western'!CV40</f>
        <v>1295467.1800000002</v>
      </c>
      <c r="P20" s="91">
        <f>SUM(L20:O20)</f>
        <v>5894533.7193806991</v>
      </c>
      <c r="Q20" s="259"/>
      <c r="R20" s="259"/>
      <c r="S20" s="259"/>
      <c r="T20" s="259"/>
      <c r="U20" s="259"/>
      <c r="V20" s="99">
        <f t="shared" si="13"/>
        <v>0</v>
      </c>
      <c r="W20" s="99">
        <f t="shared" si="13"/>
        <v>0</v>
      </c>
      <c r="X20" s="99">
        <f t="shared" si="13"/>
        <v>0</v>
      </c>
      <c r="Y20" s="99">
        <f t="shared" si="13"/>
        <v>0</v>
      </c>
      <c r="Z20" s="99">
        <f t="shared" si="13"/>
        <v>0</v>
      </c>
      <c r="AA20" s="98">
        <f t="shared" si="5"/>
        <v>1671.0875331564987</v>
      </c>
      <c r="AB20" s="98">
        <f t="shared" si="6"/>
        <v>1597.3708346071537</v>
      </c>
      <c r="AC20" s="98">
        <f t="shared" si="7"/>
        <v>1573.6582836401346</v>
      </c>
      <c r="AD20" s="98">
        <f t="shared" si="8"/>
        <v>1601.3460223986538</v>
      </c>
      <c r="AE20" s="98">
        <f t="shared" si="9"/>
        <v>1611.6646229307173</v>
      </c>
      <c r="AF20" s="92">
        <f t="shared" si="14"/>
        <v>278.46201763668432</v>
      </c>
      <c r="AG20" s="92">
        <f t="shared" si="14"/>
        <v>318.7229950967843</v>
      </c>
      <c r="AH20" s="92">
        <f t="shared" si="14"/>
        <v>267.86462040332145</v>
      </c>
      <c r="AI20" s="92">
        <f t="shared" si="14"/>
        <v>255.21418045705283</v>
      </c>
      <c r="AJ20" s="93">
        <f t="shared" si="14"/>
        <v>280.30499402637781</v>
      </c>
      <c r="AK20" s="92">
        <f t="shared" si="10"/>
        <v>38.777867177522353</v>
      </c>
      <c r="AL20" s="92">
        <f t="shared" si="10"/>
        <v>42.426568057186849</v>
      </c>
      <c r="AM20" s="92">
        <f t="shared" si="10"/>
        <v>35.127281565983928</v>
      </c>
      <c r="AN20" s="92">
        <f t="shared" si="10"/>
        <v>34.05718439455282</v>
      </c>
      <c r="AO20" s="94">
        <f t="shared" si="10"/>
        <v>37.646470208593264</v>
      </c>
    </row>
    <row r="21" spans="1:41">
      <c r="A21" s="626" t="s">
        <v>240</v>
      </c>
      <c r="B21" s="261"/>
      <c r="C21" s="261"/>
      <c r="D21" s="261"/>
      <c r="E21" s="261"/>
      <c r="F21" s="261"/>
      <c r="G21" s="322">
        <v>36127</v>
      </c>
      <c r="H21" s="322">
        <v>31362</v>
      </c>
      <c r="I21" s="322">
        <v>29479</v>
      </c>
      <c r="J21" s="322">
        <v>31230</v>
      </c>
      <c r="K21" s="97">
        <f t="shared" si="1"/>
        <v>128198</v>
      </c>
      <c r="L21" s="91">
        <f>'Schedule 3C_Income_Western'!CS48</f>
        <v>3743879.5000725877</v>
      </c>
      <c r="M21" s="91">
        <f>'Schedule 3C_Income_Western'!CT48</f>
        <v>3430977.0501521342</v>
      </c>
      <c r="N21" s="91">
        <f>'Schedule 3C_Income_Western'!CU48</f>
        <v>3403885.5068145301</v>
      </c>
      <c r="O21" s="91">
        <f>'Schedule 3C_Income_Western'!CV48</f>
        <v>3542963.5997173442</v>
      </c>
      <c r="P21" s="91">
        <f t="shared" si="2"/>
        <v>14121705.656756595</v>
      </c>
      <c r="Q21" s="259"/>
      <c r="R21" s="259"/>
      <c r="S21" s="259"/>
      <c r="T21" s="259"/>
      <c r="U21" s="259"/>
      <c r="V21" s="99">
        <f t="shared" si="3"/>
        <v>0</v>
      </c>
      <c r="W21" s="99">
        <f t="shared" si="3"/>
        <v>0</v>
      </c>
      <c r="X21" s="99">
        <f t="shared" si="3"/>
        <v>0</v>
      </c>
      <c r="Y21" s="99">
        <f t="shared" si="3"/>
        <v>0</v>
      </c>
      <c r="Z21" s="99">
        <f t="shared" si="3"/>
        <v>0</v>
      </c>
      <c r="AA21" s="98">
        <f t="shared" si="5"/>
        <v>10647.509578544061</v>
      </c>
      <c r="AB21" s="98">
        <f t="shared" si="6"/>
        <v>9587.8936105166613</v>
      </c>
      <c r="AC21" s="98">
        <f t="shared" si="7"/>
        <v>9171.5841327456565</v>
      </c>
      <c r="AD21" s="98">
        <f t="shared" si="8"/>
        <v>9852.253010147746</v>
      </c>
      <c r="AE21" s="98">
        <f t="shared" si="9"/>
        <v>9825.1072961373393</v>
      </c>
      <c r="AF21" s="92">
        <f t="shared" si="4"/>
        <v>103.63106541015273</v>
      </c>
      <c r="AG21" s="92">
        <f t="shared" si="4"/>
        <v>109.39917894752038</v>
      </c>
      <c r="AH21" s="92">
        <f t="shared" si="4"/>
        <v>115.46814704754334</v>
      </c>
      <c r="AI21" s="92">
        <f t="shared" si="4"/>
        <v>113.44744155354928</v>
      </c>
      <c r="AJ21" s="93">
        <f t="shared" si="4"/>
        <v>110.15542876454074</v>
      </c>
      <c r="AK21" s="92">
        <f t="shared" si="10"/>
        <v>91.951063465777281</v>
      </c>
      <c r="AL21" s="92">
        <f t="shared" si="10"/>
        <v>87.408974068891624</v>
      </c>
      <c r="AM21" s="92">
        <f t="shared" si="10"/>
        <v>88.252152108232565</v>
      </c>
      <c r="AN21" s="92">
        <f t="shared" si="10"/>
        <v>93.142741461626372</v>
      </c>
      <c r="AO21" s="94">
        <f t="shared" si="10"/>
        <v>90.190742238635522</v>
      </c>
    </row>
    <row r="22" spans="1:41">
      <c r="A22" s="626" t="s">
        <v>241</v>
      </c>
      <c r="B22" s="261"/>
      <c r="C22" s="261"/>
      <c r="D22" s="261"/>
      <c r="E22" s="261"/>
      <c r="F22" s="261"/>
      <c r="G22" s="322">
        <v>4367836</v>
      </c>
      <c r="H22" s="322">
        <v>4380546</v>
      </c>
      <c r="I22" s="322">
        <v>4410922</v>
      </c>
      <c r="J22" s="322">
        <v>4430253</v>
      </c>
      <c r="K22" s="97">
        <f t="shared" si="1"/>
        <v>17589557</v>
      </c>
      <c r="L22" s="91">
        <f>'Schedule 3C_Income_Western'!CS49</f>
        <v>23113138.196014646</v>
      </c>
      <c r="M22" s="91">
        <f>'Schedule 3C_Income_Western'!CT49</f>
        <v>23057133.986071315</v>
      </c>
      <c r="N22" s="91">
        <f>'Schedule 3C_Income_Western'!CU49</f>
        <v>23764261.026729774</v>
      </c>
      <c r="O22" s="91">
        <f>'Schedule 3C_Income_Western'!CV49</f>
        <v>23949086.397211321</v>
      </c>
      <c r="P22" s="91">
        <f t="shared" si="2"/>
        <v>93883619.606027067</v>
      </c>
      <c r="Q22" s="259"/>
      <c r="R22" s="259"/>
      <c r="S22" s="259"/>
      <c r="T22" s="259"/>
      <c r="U22" s="259"/>
      <c r="V22" s="99">
        <f t="shared" si="3"/>
        <v>0</v>
      </c>
      <c r="W22" s="99">
        <f t="shared" si="3"/>
        <v>0</v>
      </c>
      <c r="X22" s="99">
        <f t="shared" si="3"/>
        <v>0</v>
      </c>
      <c r="Y22" s="99">
        <f t="shared" si="3"/>
        <v>0</v>
      </c>
      <c r="Z22" s="99">
        <f t="shared" si="3"/>
        <v>0</v>
      </c>
      <c r="AA22" s="98">
        <f t="shared" si="5"/>
        <v>1287307.987032125</v>
      </c>
      <c r="AB22" s="98">
        <f t="shared" si="6"/>
        <v>1339206.9703454601</v>
      </c>
      <c r="AC22" s="98">
        <f t="shared" si="7"/>
        <v>1372337.6717656208</v>
      </c>
      <c r="AD22" s="98">
        <f t="shared" si="8"/>
        <v>1397629.6335243704</v>
      </c>
      <c r="AE22" s="98">
        <f t="shared" si="9"/>
        <v>1348065.3740036786</v>
      </c>
      <c r="AF22" s="92">
        <f t="shared" si="4"/>
        <v>5.2916680470637285</v>
      </c>
      <c r="AG22" s="92">
        <f t="shared" si="4"/>
        <v>5.2635297029345915</v>
      </c>
      <c r="AH22" s="92">
        <f t="shared" si="4"/>
        <v>5.3875949351926362</v>
      </c>
      <c r="AI22" s="92">
        <f t="shared" si="4"/>
        <v>5.4058055820313919</v>
      </c>
      <c r="AJ22" s="93">
        <f t="shared" si="4"/>
        <v>5.3374635646609558</v>
      </c>
      <c r="AK22" s="92">
        <f t="shared" si="10"/>
        <v>567.66721180898537</v>
      </c>
      <c r="AL22" s="92">
        <f t="shared" si="10"/>
        <v>587.41297223253116</v>
      </c>
      <c r="AM22" s="92">
        <f t="shared" si="10"/>
        <v>616.1332908148762</v>
      </c>
      <c r="AN22" s="92">
        <f t="shared" si="10"/>
        <v>629.60950620987751</v>
      </c>
      <c r="AO22" s="94">
        <f t="shared" si="10"/>
        <v>599.60415137713994</v>
      </c>
    </row>
    <row r="23" spans="1:41">
      <c r="A23" s="626" t="s">
        <v>242</v>
      </c>
      <c r="B23" s="261"/>
      <c r="C23" s="261"/>
      <c r="D23" s="261"/>
      <c r="E23" s="261"/>
      <c r="F23" s="261"/>
      <c r="G23" s="322">
        <v>135430</v>
      </c>
      <c r="H23" s="322">
        <v>140851</v>
      </c>
      <c r="I23" s="322">
        <v>152140</v>
      </c>
      <c r="J23" s="322">
        <v>155997</v>
      </c>
      <c r="K23" s="97">
        <f t="shared" si="1"/>
        <v>584418</v>
      </c>
      <c r="L23" s="91">
        <f>'Schedule 3C_Income_Western'!CS50</f>
        <v>5906968.2715541469</v>
      </c>
      <c r="M23" s="91">
        <f>'Schedule 3C_Income_Western'!CT50</f>
        <v>5886489.7564842245</v>
      </c>
      <c r="N23" s="91">
        <f>'Schedule 3C_Income_Western'!CU50</f>
        <v>6355208.5443041064</v>
      </c>
      <c r="O23" s="91">
        <f>'Schedule 3C_Income_Western'!CV50</f>
        <v>6473472.7377475416</v>
      </c>
      <c r="P23" s="91">
        <f t="shared" si="2"/>
        <v>24622139.31009002</v>
      </c>
      <c r="Q23" s="259"/>
      <c r="R23" s="259"/>
      <c r="S23" s="259"/>
      <c r="T23" s="259"/>
      <c r="U23" s="259"/>
      <c r="V23" s="99">
        <f t="shared" si="3"/>
        <v>0</v>
      </c>
      <c r="W23" s="99">
        <f t="shared" si="3"/>
        <v>0</v>
      </c>
      <c r="X23" s="99">
        <f t="shared" si="3"/>
        <v>0</v>
      </c>
      <c r="Y23" s="99">
        <f t="shared" si="3"/>
        <v>0</v>
      </c>
      <c r="Z23" s="99">
        <f t="shared" si="3"/>
        <v>0</v>
      </c>
      <c r="AA23" s="98">
        <f t="shared" si="5"/>
        <v>39914.529914529914</v>
      </c>
      <c r="AB23" s="98">
        <f t="shared" si="6"/>
        <v>43060.53194741669</v>
      </c>
      <c r="AC23" s="98">
        <f t="shared" si="7"/>
        <v>47334.197562872694</v>
      </c>
      <c r="AD23" s="98">
        <f t="shared" si="8"/>
        <v>49212.997528787004</v>
      </c>
      <c r="AE23" s="98">
        <f t="shared" si="9"/>
        <v>44789.852851011652</v>
      </c>
      <c r="AF23" s="92">
        <f t="shared" si="4"/>
        <v>43.616394237274953</v>
      </c>
      <c r="AG23" s="92">
        <f t="shared" si="4"/>
        <v>41.792317814458002</v>
      </c>
      <c r="AH23" s="92">
        <f t="shared" si="4"/>
        <v>41.772108218115591</v>
      </c>
      <c r="AI23" s="92">
        <f t="shared" si="4"/>
        <v>41.497418141038239</v>
      </c>
      <c r="AJ23" s="93">
        <f t="shared" si="4"/>
        <v>42.131042011180391</v>
      </c>
      <c r="AK23" s="92">
        <f t="shared" si="10"/>
        <v>145.07732271230344</v>
      </c>
      <c r="AL23" s="92">
        <f t="shared" si="10"/>
        <v>149.96661970050505</v>
      </c>
      <c r="AM23" s="92">
        <f t="shared" si="10"/>
        <v>164.77076858449848</v>
      </c>
      <c r="AN23" s="92">
        <f t="shared" si="10"/>
        <v>170.18436136882963</v>
      </c>
      <c r="AO23" s="94">
        <f t="shared" si="10"/>
        <v>157.25359767837995</v>
      </c>
    </row>
    <row r="24" spans="1:41">
      <c r="A24" s="626" t="s">
        <v>243</v>
      </c>
      <c r="B24" s="261"/>
      <c r="C24" s="261"/>
      <c r="D24" s="261"/>
      <c r="E24" s="261"/>
      <c r="F24" s="261"/>
      <c r="G24" s="322">
        <v>29711</v>
      </c>
      <c r="H24" s="322">
        <v>30503</v>
      </c>
      <c r="I24" s="322">
        <v>31506</v>
      </c>
      <c r="J24" s="322">
        <v>33859</v>
      </c>
      <c r="K24" s="97">
        <f t="shared" si="1"/>
        <v>125579</v>
      </c>
      <c r="L24" s="91">
        <f>'Schedule 3C_Income_Western'!CS51</f>
        <v>2219418.8435275508</v>
      </c>
      <c r="M24" s="91">
        <f>'Schedule 3C_Income_Western'!CT51</f>
        <v>2279551.8137294301</v>
      </c>
      <c r="N24" s="91">
        <f>'Schedule 3C_Income_Western'!CU51</f>
        <v>2411130.4154323949</v>
      </c>
      <c r="O24" s="91">
        <f>'Schedule 3C_Income_Western'!CV51</f>
        <v>2626893.0716621438</v>
      </c>
      <c r="P24" s="91">
        <f t="shared" si="2"/>
        <v>9536994.1443515196</v>
      </c>
      <c r="Q24" s="259"/>
      <c r="R24" s="259"/>
      <c r="S24" s="259"/>
      <c r="T24" s="259"/>
      <c r="U24" s="259"/>
      <c r="V24" s="99">
        <f t="shared" si="3"/>
        <v>0</v>
      </c>
      <c r="W24" s="99">
        <f t="shared" si="3"/>
        <v>0</v>
      </c>
      <c r="X24" s="99">
        <f t="shared" si="3"/>
        <v>0</v>
      </c>
      <c r="Y24" s="99">
        <f t="shared" si="3"/>
        <v>0</v>
      </c>
      <c r="Z24" s="99">
        <f t="shared" si="3"/>
        <v>0</v>
      </c>
      <c r="AA24" s="98">
        <f t="shared" si="5"/>
        <v>8756.5576186265844</v>
      </c>
      <c r="AB24" s="98">
        <f t="shared" si="6"/>
        <v>9325.2827881381836</v>
      </c>
      <c r="AC24" s="98">
        <f t="shared" si="7"/>
        <v>9802.2297122115633</v>
      </c>
      <c r="AD24" s="98">
        <f t="shared" si="8"/>
        <v>10681.634155318365</v>
      </c>
      <c r="AE24" s="98">
        <f t="shared" si="9"/>
        <v>9624.3868792152061</v>
      </c>
      <c r="AF24" s="92">
        <f t="shared" si="4"/>
        <v>74.700240433763611</v>
      </c>
      <c r="AG24" s="92">
        <f t="shared" si="4"/>
        <v>74.732053035092619</v>
      </c>
      <c r="AH24" s="92">
        <f t="shared" si="4"/>
        <v>76.529245712956097</v>
      </c>
      <c r="AI24" s="92">
        <f t="shared" si="4"/>
        <v>77.583303454388613</v>
      </c>
      <c r="AJ24" s="93">
        <f t="shared" si="4"/>
        <v>75.944179714375167</v>
      </c>
      <c r="AK24" s="92">
        <f t="shared" si="10"/>
        <v>54.509746623625865</v>
      </c>
      <c r="AL24" s="92">
        <f t="shared" si="10"/>
        <v>58.074793990864926</v>
      </c>
      <c r="AM24" s="92">
        <f t="shared" si="10"/>
        <v>62.513103848389811</v>
      </c>
      <c r="AN24" s="92">
        <f t="shared" si="10"/>
        <v>69.059705338402225</v>
      </c>
      <c r="AO24" s="94">
        <f t="shared" si="10"/>
        <v>60.909680566316162</v>
      </c>
    </row>
    <row r="25" spans="1:41">
      <c r="A25" s="626" t="s">
        <v>244</v>
      </c>
      <c r="B25" s="261"/>
      <c r="C25" s="261"/>
      <c r="D25" s="261"/>
      <c r="E25" s="261"/>
      <c r="F25" s="261"/>
      <c r="G25" s="322">
        <v>6817</v>
      </c>
      <c r="H25" s="322">
        <v>7638</v>
      </c>
      <c r="I25" s="322">
        <v>8397</v>
      </c>
      <c r="J25" s="322">
        <v>13463</v>
      </c>
      <c r="K25" s="97">
        <f t="shared" si="1"/>
        <v>36315</v>
      </c>
      <c r="L25" s="91">
        <f>'Schedule 3C_Income_Western'!CS52</f>
        <v>778082.75852979021</v>
      </c>
      <c r="M25" s="91">
        <f>'Schedule 3C_Income_Western'!CT52</f>
        <v>899893.8951324611</v>
      </c>
      <c r="N25" s="91">
        <f>'Schedule 3C_Income_Western'!CU52</f>
        <v>971605.60213615757</v>
      </c>
      <c r="O25" s="91">
        <f>'Schedule 3C_Income_Western'!CV52</f>
        <v>1028259.2376061445</v>
      </c>
      <c r="P25" s="91">
        <f t="shared" si="2"/>
        <v>3677841.4934045533</v>
      </c>
      <c r="Q25" s="259"/>
      <c r="R25" s="259"/>
      <c r="S25" s="259"/>
      <c r="T25" s="259"/>
      <c r="U25" s="259"/>
      <c r="V25" s="99">
        <f t="shared" si="3"/>
        <v>0</v>
      </c>
      <c r="W25" s="99">
        <f t="shared" si="3"/>
        <v>0</v>
      </c>
      <c r="X25" s="99">
        <f t="shared" si="3"/>
        <v>0</v>
      </c>
      <c r="Y25" s="99">
        <f t="shared" si="3"/>
        <v>0</v>
      </c>
      <c r="Z25" s="99">
        <f t="shared" si="3"/>
        <v>0</v>
      </c>
      <c r="AA25" s="98">
        <f t="shared" si="5"/>
        <v>2009.1364574123197</v>
      </c>
      <c r="AB25" s="98">
        <f t="shared" si="6"/>
        <v>2335.0657291348211</v>
      </c>
      <c r="AC25" s="98">
        <f t="shared" si="7"/>
        <v>2612.4967591392274</v>
      </c>
      <c r="AD25" s="98">
        <f t="shared" si="8"/>
        <v>4247.226457752774</v>
      </c>
      <c r="AE25" s="98">
        <f t="shared" si="9"/>
        <v>2783.1851624770079</v>
      </c>
      <c r="AF25" s="92">
        <f t="shared" si="4"/>
        <v>114.13858860639434</v>
      </c>
      <c r="AG25" s="92">
        <f t="shared" si="4"/>
        <v>117.81800145750996</v>
      </c>
      <c r="AH25" s="92">
        <f t="shared" si="4"/>
        <v>115.70865810839081</v>
      </c>
      <c r="AI25" s="92">
        <f t="shared" si="4"/>
        <v>76.376679611241514</v>
      </c>
      <c r="AJ25" s="93">
        <f t="shared" si="4"/>
        <v>101.27609784949892</v>
      </c>
      <c r="AK25" s="92">
        <f t="shared" si="10"/>
        <v>19.109999963891106</v>
      </c>
      <c r="AL25" s="92">
        <f t="shared" si="10"/>
        <v>22.926064789882329</v>
      </c>
      <c r="AM25" s="92">
        <f t="shared" si="10"/>
        <v>25.190707859376655</v>
      </c>
      <c r="AN25" s="92">
        <f t="shared" si="10"/>
        <v>27.032421200014316</v>
      </c>
      <c r="AO25" s="94">
        <f t="shared" si="10"/>
        <v>23.489177737357917</v>
      </c>
    </row>
    <row r="26" spans="1:41">
      <c r="A26" s="626" t="s">
        <v>245</v>
      </c>
      <c r="B26" s="261"/>
      <c r="C26" s="261"/>
      <c r="D26" s="261"/>
      <c r="E26" s="261"/>
      <c r="F26" s="261"/>
      <c r="G26" s="322">
        <v>14213</v>
      </c>
      <c r="H26" s="322">
        <v>13917</v>
      </c>
      <c r="I26" s="322">
        <v>15617</v>
      </c>
      <c r="J26" s="322">
        <v>16814</v>
      </c>
      <c r="K26" s="97">
        <f t="shared" si="1"/>
        <v>60561</v>
      </c>
      <c r="L26" s="91">
        <f>'Schedule 3C_Income_Western'!CS53</f>
        <v>262088.77233452883</v>
      </c>
      <c r="M26" s="91">
        <f>'Schedule 3C_Income_Western'!CT53</f>
        <v>263228.29281583254</v>
      </c>
      <c r="N26" s="91">
        <f>'Schedule 3C_Income_Western'!CU53</f>
        <v>300371.74148827093</v>
      </c>
      <c r="O26" s="91">
        <f>'Schedule 3C_Income_Western'!CV53</f>
        <v>321164.75016782165</v>
      </c>
      <c r="P26" s="91">
        <f t="shared" si="2"/>
        <v>1146853.556806454</v>
      </c>
      <c r="Q26" s="259"/>
      <c r="R26" s="259"/>
      <c r="S26" s="259"/>
      <c r="T26" s="259"/>
      <c r="U26" s="259"/>
      <c r="V26" s="99">
        <f t="shared" si="3"/>
        <v>0</v>
      </c>
      <c r="W26" s="99">
        <f t="shared" si="3"/>
        <v>0</v>
      </c>
      <c r="X26" s="99">
        <f t="shared" si="3"/>
        <v>0</v>
      </c>
      <c r="Y26" s="99">
        <f t="shared" si="3"/>
        <v>0</v>
      </c>
      <c r="Z26" s="99">
        <f t="shared" si="3"/>
        <v>0</v>
      </c>
      <c r="AA26" s="98">
        <f t="shared" si="5"/>
        <v>4188.9183613321547</v>
      </c>
      <c r="AB26" s="98">
        <f t="shared" si="6"/>
        <v>4254.6621828187099</v>
      </c>
      <c r="AC26" s="98">
        <f t="shared" si="7"/>
        <v>4858.8021778584398</v>
      </c>
      <c r="AD26" s="98">
        <f t="shared" si="8"/>
        <v>5304.3798306956196</v>
      </c>
      <c r="AE26" s="98">
        <f t="shared" si="9"/>
        <v>4641.4009809932559</v>
      </c>
      <c r="AF26" s="92">
        <f t="shared" si="4"/>
        <v>18.440074040282052</v>
      </c>
      <c r="AG26" s="92">
        <f t="shared" si="4"/>
        <v>18.914154833357227</v>
      </c>
      <c r="AH26" s="92">
        <f t="shared" si="4"/>
        <v>19.233639078457511</v>
      </c>
      <c r="AI26" s="92">
        <f t="shared" si="4"/>
        <v>19.101031888177808</v>
      </c>
      <c r="AJ26" s="93">
        <f t="shared" si="4"/>
        <v>18.937163468345204</v>
      </c>
      <c r="AK26" s="92">
        <f t="shared" si="10"/>
        <v>6.4369970609718248</v>
      </c>
      <c r="AL26" s="92">
        <f t="shared" si="10"/>
        <v>6.7061116074552265</v>
      </c>
      <c r="AM26" s="92">
        <f t="shared" si="10"/>
        <v>7.7877039535460444</v>
      </c>
      <c r="AN26" s="92">
        <f t="shared" si="10"/>
        <v>8.4432606910936858</v>
      </c>
      <c r="AO26" s="94">
        <f t="shared" si="10"/>
        <v>7.3245807582672562</v>
      </c>
    </row>
    <row r="27" spans="1:41">
      <c r="A27" s="626" t="s">
        <v>246</v>
      </c>
      <c r="B27" s="261"/>
      <c r="C27" s="261"/>
      <c r="D27" s="261"/>
      <c r="E27" s="261"/>
      <c r="F27" s="261"/>
      <c r="G27" s="322">
        <v>421281</v>
      </c>
      <c r="H27" s="322">
        <v>451285</v>
      </c>
      <c r="I27" s="322">
        <v>485860</v>
      </c>
      <c r="J27" s="322">
        <v>513065</v>
      </c>
      <c r="K27" s="97">
        <f t="shared" si="1"/>
        <v>1871491</v>
      </c>
      <c r="L27" s="91">
        <f>'Schedule 3C_Income_Western'!CS54</f>
        <v>6582752.7587456629</v>
      </c>
      <c r="M27" s="91">
        <f>'Schedule 3C_Income_Western'!CT54</f>
        <v>6772452.3042516103</v>
      </c>
      <c r="N27" s="91">
        <f>'Schedule 3C_Income_Western'!CU54</f>
        <v>7035441.6489151977</v>
      </c>
      <c r="O27" s="91">
        <f>'Schedule 3C_Income_Western'!CV54</f>
        <v>7239074.2664417969</v>
      </c>
      <c r="P27" s="91">
        <f t="shared" si="2"/>
        <v>27629720.978354268</v>
      </c>
      <c r="Q27" s="259"/>
      <c r="R27" s="259"/>
      <c r="S27" s="259"/>
      <c r="T27" s="259"/>
      <c r="U27" s="259"/>
      <c r="V27" s="99">
        <f t="shared" si="3"/>
        <v>0</v>
      </c>
      <c r="W27" s="99">
        <f t="shared" si="3"/>
        <v>0</v>
      </c>
      <c r="X27" s="99">
        <f t="shared" si="3"/>
        <v>0</v>
      </c>
      <c r="Y27" s="99">
        <f t="shared" si="3"/>
        <v>0</v>
      </c>
      <c r="Z27" s="99">
        <f t="shared" si="3"/>
        <v>0</v>
      </c>
      <c r="AA27" s="98">
        <f t="shared" si="5"/>
        <v>124161.80371352786</v>
      </c>
      <c r="AB27" s="98">
        <f t="shared" si="6"/>
        <v>137965.45398960562</v>
      </c>
      <c r="AC27" s="98">
        <f t="shared" si="7"/>
        <v>151162.04303863106</v>
      </c>
      <c r="AD27" s="98">
        <f t="shared" si="8"/>
        <v>161858.66764814133</v>
      </c>
      <c r="AE27" s="98">
        <f t="shared" si="9"/>
        <v>143431.25383200491</v>
      </c>
      <c r="AF27" s="92">
        <f t="shared" si="4"/>
        <v>15.625562887349924</v>
      </c>
      <c r="AG27" s="92">
        <f t="shared" si="4"/>
        <v>15.007040571371993</v>
      </c>
      <c r="AH27" s="92">
        <f t="shared" si="4"/>
        <v>14.480388689983117</v>
      </c>
      <c r="AI27" s="92">
        <f t="shared" si="4"/>
        <v>14.109468130630226</v>
      </c>
      <c r="AJ27" s="93">
        <f t="shared" si="4"/>
        <v>14.76348055018927</v>
      </c>
      <c r="AK27" s="92">
        <f t="shared" si="10"/>
        <v>161.67483934437723</v>
      </c>
      <c r="AL27" s="92">
        <f t="shared" si="10"/>
        <v>172.53776378914731</v>
      </c>
      <c r="AM27" s="92">
        <f t="shared" si="10"/>
        <v>182.40709486427787</v>
      </c>
      <c r="AN27" s="92">
        <f t="shared" si="10"/>
        <v>190.31164273730997</v>
      </c>
      <c r="AO27" s="94">
        <f t="shared" si="10"/>
        <v>176.46204385317205</v>
      </c>
    </row>
    <row r="28" spans="1:41">
      <c r="A28" s="515" t="s">
        <v>228</v>
      </c>
      <c r="B28" s="261"/>
      <c r="C28" s="261"/>
      <c r="D28" s="261"/>
      <c r="E28" s="261"/>
      <c r="F28" s="261"/>
      <c r="G28" s="322">
        <v>0</v>
      </c>
      <c r="H28" s="322">
        <v>0</v>
      </c>
      <c r="I28" s="322">
        <v>0</v>
      </c>
      <c r="J28" s="322">
        <v>0</v>
      </c>
      <c r="K28" s="97">
        <f t="shared" si="1"/>
        <v>0</v>
      </c>
      <c r="L28" s="91">
        <f>'Schedule 3C_Income_Western'!CS42</f>
        <v>20986217.906462371</v>
      </c>
      <c r="M28" s="91">
        <f>'Schedule 3C_Income_Western'!CT42</f>
        <v>24110701.278273176</v>
      </c>
      <c r="N28" s="91">
        <f>'Schedule 3C_Income_Western'!CU42</f>
        <v>24816202.937061138</v>
      </c>
      <c r="O28" s="91">
        <f>'Schedule 3C_Income_Western'!CV42</f>
        <v>24560918.732241053</v>
      </c>
      <c r="P28" s="91">
        <f t="shared" si="2"/>
        <v>94474040.854037747</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515.42926383884401</v>
      </c>
      <c r="AL28" s="516">
        <f t="shared" si="10"/>
        <v>614.25408331481651</v>
      </c>
      <c r="AM28" s="516">
        <f t="shared" si="10"/>
        <v>643.40686899302921</v>
      </c>
      <c r="AN28" s="516">
        <f t="shared" si="10"/>
        <v>645.69427236555691</v>
      </c>
      <c r="AO28" s="518">
        <f t="shared" si="10"/>
        <v>603.37497990776205</v>
      </c>
    </row>
    <row r="29" spans="1:41">
      <c r="A29" s="515" t="s">
        <v>1453</v>
      </c>
      <c r="B29" s="261"/>
      <c r="C29" s="261"/>
      <c r="D29" s="261"/>
      <c r="E29" s="261"/>
      <c r="F29" s="261"/>
      <c r="G29" s="322">
        <v>7235845</v>
      </c>
      <c r="H29" s="322">
        <v>7150251</v>
      </c>
      <c r="I29" s="322">
        <v>7073426</v>
      </c>
      <c r="J29" s="322">
        <v>6957262</v>
      </c>
      <c r="K29" s="97">
        <f>SUM(G29:J29)</f>
        <v>28416784</v>
      </c>
      <c r="L29" s="91">
        <f>'Schedule 3C_Income_Western'!CS44</f>
        <v>8873614.0031991117</v>
      </c>
      <c r="M29" s="91">
        <f>'Schedule 3C_Income_Western'!CT44</f>
        <v>6432618.3940577973</v>
      </c>
      <c r="N29" s="91">
        <f>'Schedule 3C_Income_Western'!CU44</f>
        <v>5873087.9184076926</v>
      </c>
      <c r="O29" s="91">
        <f>'Schedule 3C_Income_Western'!CV44</f>
        <v>5864670.3499814719</v>
      </c>
      <c r="P29" s="91">
        <f t="shared" si="2"/>
        <v>27043990.665646072</v>
      </c>
      <c r="Q29" s="259"/>
      <c r="R29" s="259"/>
      <c r="S29" s="259"/>
      <c r="T29" s="259"/>
      <c r="U29" s="259"/>
      <c r="V29" s="99">
        <f t="shared" si="3"/>
        <v>0</v>
      </c>
      <c r="W29" s="99">
        <f t="shared" si="3"/>
        <v>0</v>
      </c>
      <c r="X29" s="99">
        <f t="shared" si="3"/>
        <v>0</v>
      </c>
      <c r="Y29" s="99">
        <f t="shared" si="3"/>
        <v>0</v>
      </c>
      <c r="Z29" s="99">
        <f t="shared" si="3"/>
        <v>0</v>
      </c>
      <c r="AA29" s="98">
        <f t="shared" si="5"/>
        <v>2132580.3124078987</v>
      </c>
      <c r="AB29" s="98">
        <f t="shared" si="6"/>
        <v>2185952.6138795475</v>
      </c>
      <c r="AC29" s="98">
        <f t="shared" si="7"/>
        <v>2200702.9297381383</v>
      </c>
      <c r="AD29" s="98">
        <f t="shared" si="8"/>
        <v>2194835.269993165</v>
      </c>
      <c r="AE29" s="98">
        <f t="shared" si="9"/>
        <v>2177865.1134273452</v>
      </c>
      <c r="AF29" s="92">
        <f t="shared" si="4"/>
        <v>1.2263410843100027</v>
      </c>
      <c r="AG29" s="92">
        <f t="shared" si="4"/>
        <v>0.89963532665605683</v>
      </c>
      <c r="AH29" s="92">
        <f t="shared" si="4"/>
        <v>0.83030315414449696</v>
      </c>
      <c r="AI29" s="92">
        <f t="shared" si="4"/>
        <v>0.84295666168407513</v>
      </c>
      <c r="AJ29" s="93">
        <f t="shared" si="4"/>
        <v>0.95169075661925973</v>
      </c>
      <c r="AK29" s="92">
        <f t="shared" si="10"/>
        <v>217.93923772470555</v>
      </c>
      <c r="AL29" s="92">
        <f t="shared" si="10"/>
        <v>163.88001615351567</v>
      </c>
      <c r="AM29" s="92">
        <f t="shared" si="10"/>
        <v>152.2708819913843</v>
      </c>
      <c r="AN29" s="92">
        <f t="shared" si="10"/>
        <v>154.17925101165866</v>
      </c>
      <c r="AO29" s="94">
        <f t="shared" si="10"/>
        <v>172.72117480103</v>
      </c>
    </row>
    <row r="30" spans="1:41">
      <c r="A30" s="515" t="s">
        <v>1454</v>
      </c>
      <c r="B30" s="261"/>
      <c r="C30" s="261"/>
      <c r="D30" s="261"/>
      <c r="E30" s="261"/>
      <c r="F30" s="261"/>
      <c r="G30" s="322">
        <v>1787334</v>
      </c>
      <c r="H30" s="322">
        <v>1843608</v>
      </c>
      <c r="I30" s="322">
        <v>1784000</v>
      </c>
      <c r="J30" s="322">
        <v>1768216</v>
      </c>
      <c r="K30" s="97">
        <f t="shared" ref="K30:K33" si="15">SUM(G30:J30)</f>
        <v>7183158</v>
      </c>
      <c r="L30" s="91">
        <f>'Schedule 3C_Income_Western'!CS46</f>
        <v>2087692.010320717</v>
      </c>
      <c r="M30" s="91">
        <f>'Schedule 3C_Income_Western'!CT46</f>
        <v>2690105.9081117795</v>
      </c>
      <c r="N30" s="91">
        <f>'Schedule 3C_Income_Western'!CU46</f>
        <v>2932760.6995508871</v>
      </c>
      <c r="O30" s="91">
        <f>'Schedule 3C_Income_Western'!CV46</f>
        <v>3605324.7423726753</v>
      </c>
      <c r="P30" s="91">
        <f>SUM(L30:O30)</f>
        <v>11315883.360356059</v>
      </c>
      <c r="Q30" s="259"/>
      <c r="R30" s="259"/>
      <c r="S30" s="259"/>
      <c r="T30" s="259"/>
      <c r="U30" s="259"/>
      <c r="V30" s="99">
        <f t="shared" si="3"/>
        <v>0</v>
      </c>
      <c r="W30" s="99">
        <f t="shared" si="3"/>
        <v>0</v>
      </c>
      <c r="X30" s="99">
        <f t="shared" si="3"/>
        <v>0</v>
      </c>
      <c r="Y30" s="99">
        <f t="shared" si="3"/>
        <v>0</v>
      </c>
      <c r="Z30" s="99">
        <f t="shared" si="3"/>
        <v>0</v>
      </c>
      <c r="AA30" s="98">
        <f t="shared" si="5"/>
        <v>526770.99911582668</v>
      </c>
      <c r="AB30" s="98">
        <f t="shared" si="6"/>
        <v>563622.13390400494</v>
      </c>
      <c r="AC30" s="98">
        <f t="shared" si="7"/>
        <v>555042.77936219866</v>
      </c>
      <c r="AD30" s="98">
        <f t="shared" si="8"/>
        <v>557826.17382617388</v>
      </c>
      <c r="AE30" s="98">
        <f t="shared" si="9"/>
        <v>550517.93378295528</v>
      </c>
      <c r="AF30" s="92">
        <f t="shared" si="4"/>
        <v>1.1680480594677418</v>
      </c>
      <c r="AG30" s="92">
        <f t="shared" si="4"/>
        <v>1.459152872037754</v>
      </c>
      <c r="AH30" s="92">
        <f t="shared" si="4"/>
        <v>1.6439241589410802</v>
      </c>
      <c r="AI30" s="92">
        <f t="shared" si="4"/>
        <v>2.0389617232129305</v>
      </c>
      <c r="AJ30" s="93">
        <f t="shared" si="4"/>
        <v>1.5753354388635277</v>
      </c>
      <c r="AK30" s="92">
        <f t="shared" si="10"/>
        <v>51.274486941760415</v>
      </c>
      <c r="AL30" s="92">
        <f t="shared" si="10"/>
        <v>68.534237952506359</v>
      </c>
      <c r="AM30" s="92">
        <f t="shared" si="10"/>
        <v>76.037352853276829</v>
      </c>
      <c r="AN30" s="92">
        <f t="shared" si="10"/>
        <v>94.782184719824258</v>
      </c>
      <c r="AO30" s="94">
        <f t="shared" si="10"/>
        <v>72.270867568184514</v>
      </c>
    </row>
    <row r="31" spans="1:41">
      <c r="A31" s="626" t="s">
        <v>248</v>
      </c>
      <c r="B31" s="261"/>
      <c r="C31" s="261"/>
      <c r="D31" s="261"/>
      <c r="E31" s="261"/>
      <c r="F31" s="261"/>
      <c r="G31" s="322">
        <v>609157</v>
      </c>
      <c r="H31" s="322">
        <v>632177</v>
      </c>
      <c r="I31" s="322">
        <v>666192</v>
      </c>
      <c r="J31" s="322">
        <v>702046</v>
      </c>
      <c r="K31" s="97">
        <f t="shared" si="15"/>
        <v>2609572</v>
      </c>
      <c r="L31" s="91">
        <f>'Schedule 3C_Income_Western'!CS56</f>
        <v>2268665.9046394085</v>
      </c>
      <c r="M31" s="91">
        <f>'Schedule 3C_Income_Western'!CT56</f>
        <v>2388594.6170003074</v>
      </c>
      <c r="N31" s="91">
        <f>'Schedule 3C_Income_Western'!CU56</f>
        <v>2680248.171404683</v>
      </c>
      <c r="O31" s="91">
        <f>'Schedule 3C_Income_Western'!CV56</f>
        <v>2574391.5161309168</v>
      </c>
      <c r="P31" s="91">
        <f t="shared" ref="P31:P32" si="16">SUM(L31:O31)</f>
        <v>9911900.2091753148</v>
      </c>
      <c r="Q31" s="259"/>
      <c r="R31" s="259"/>
      <c r="S31" s="259"/>
      <c r="T31" s="259"/>
      <c r="U31" s="259"/>
      <c r="V31" s="99">
        <f t="shared" ref="V31:Z33" si="17">IF(B31=0,0,G31/B31)</f>
        <v>0</v>
      </c>
      <c r="W31" s="99">
        <f t="shared" si="17"/>
        <v>0</v>
      </c>
      <c r="X31" s="99">
        <f t="shared" si="17"/>
        <v>0</v>
      </c>
      <c r="Y31" s="99">
        <f t="shared" si="17"/>
        <v>0</v>
      </c>
      <c r="Z31" s="99">
        <f t="shared" si="17"/>
        <v>0</v>
      </c>
      <c r="AA31" s="98">
        <f t="shared" si="5"/>
        <v>179533.45122310641</v>
      </c>
      <c r="AB31" s="98">
        <f t="shared" si="6"/>
        <v>193267.19657597068</v>
      </c>
      <c r="AC31" s="98">
        <f t="shared" si="7"/>
        <v>207267.40990407052</v>
      </c>
      <c r="AD31" s="98">
        <f t="shared" si="8"/>
        <v>221477.25958252273</v>
      </c>
      <c r="AE31" s="98">
        <f t="shared" si="9"/>
        <v>199997.8540772532</v>
      </c>
      <c r="AF31" s="92">
        <f t="shared" ref="AF31:AJ34" si="18">IF(G31=0,0,L31/G31)</f>
        <v>3.7242712546017009</v>
      </c>
      <c r="AG31" s="92">
        <f t="shared" si="18"/>
        <v>3.778363681374532</v>
      </c>
      <c r="AH31" s="92">
        <f t="shared" si="18"/>
        <v>4.0232368017098423</v>
      </c>
      <c r="AI31" s="92">
        <f t="shared" si="18"/>
        <v>3.6669840952457768</v>
      </c>
      <c r="AJ31" s="93">
        <f t="shared" si="18"/>
        <v>3.7982857760488367</v>
      </c>
      <c r="AK31" s="92">
        <f t="shared" si="10"/>
        <v>55.719272635804316</v>
      </c>
      <c r="AL31" s="92">
        <f t="shared" si="10"/>
        <v>60.852813028643318</v>
      </c>
      <c r="AM31" s="92">
        <f t="shared" si="10"/>
        <v>69.490489276761295</v>
      </c>
      <c r="AN31" s="92">
        <f t="shared" si="10"/>
        <v>67.679465695644268</v>
      </c>
      <c r="AO31" s="94">
        <f t="shared" si="10"/>
        <v>63.304083698493478</v>
      </c>
    </row>
    <row r="32" spans="1:41">
      <c r="A32" s="626" t="s">
        <v>247</v>
      </c>
      <c r="B32" s="261"/>
      <c r="C32" s="261"/>
      <c r="D32" s="261"/>
      <c r="E32" s="261"/>
      <c r="F32" s="261"/>
      <c r="G32" s="322">
        <v>79190</v>
      </c>
      <c r="H32" s="322">
        <v>82132</v>
      </c>
      <c r="I32" s="322">
        <v>88508</v>
      </c>
      <c r="J32" s="322">
        <v>82792</v>
      </c>
      <c r="K32" s="97">
        <f t="shared" si="15"/>
        <v>332622</v>
      </c>
      <c r="L32" s="91">
        <f>'Schedule 3C_Income_Western'!CS55</f>
        <v>4634318.6696233153</v>
      </c>
      <c r="M32" s="91">
        <f>'Schedule 3C_Income_Western'!CT55</f>
        <v>4641885.83428289</v>
      </c>
      <c r="N32" s="91">
        <f>'Schedule 3C_Income_Western'!CU55</f>
        <v>4789082.9645214546</v>
      </c>
      <c r="O32" s="91">
        <f>'Schedule 3C_Income_Western'!CV55</f>
        <v>4642710.1332243253</v>
      </c>
      <c r="P32" s="91">
        <f t="shared" si="16"/>
        <v>18707997.601651985</v>
      </c>
      <c r="Q32" s="259"/>
      <c r="R32" s="259"/>
      <c r="S32" s="259"/>
      <c r="T32" s="259"/>
      <c r="U32" s="259"/>
      <c r="V32" s="99">
        <f t="shared" si="17"/>
        <v>0</v>
      </c>
      <c r="W32" s="99">
        <f t="shared" si="17"/>
        <v>0</v>
      </c>
      <c r="X32" s="99">
        <f t="shared" si="17"/>
        <v>0</v>
      </c>
      <c r="Y32" s="99">
        <f t="shared" si="17"/>
        <v>0</v>
      </c>
      <c r="Z32" s="99">
        <f t="shared" si="17"/>
        <v>0</v>
      </c>
      <c r="AA32" s="98">
        <f t="shared" si="5"/>
        <v>23339.227821986442</v>
      </c>
      <c r="AB32" s="98">
        <f t="shared" si="6"/>
        <v>25109.140935493731</v>
      </c>
      <c r="AC32" s="98">
        <f t="shared" si="7"/>
        <v>27536.842105263157</v>
      </c>
      <c r="AD32" s="98">
        <f t="shared" si="8"/>
        <v>26118.723381881275</v>
      </c>
      <c r="AE32" s="98">
        <f t="shared" si="9"/>
        <v>25492.182709993871</v>
      </c>
      <c r="AF32" s="92">
        <f t="shared" si="18"/>
        <v>58.521513696468183</v>
      </c>
      <c r="AG32" s="92">
        <f t="shared" si="18"/>
        <v>56.517384628194733</v>
      </c>
      <c r="AH32" s="92">
        <f t="shared" si="18"/>
        <v>54.109040589793629</v>
      </c>
      <c r="AI32" s="92">
        <f t="shared" si="18"/>
        <v>56.076796468551613</v>
      </c>
      <c r="AJ32" s="93">
        <f t="shared" si="18"/>
        <v>56.244017538382863</v>
      </c>
      <c r="AK32" s="92">
        <f t="shared" si="10"/>
        <v>113.82057838744757</v>
      </c>
      <c r="AL32" s="92">
        <f t="shared" si="10"/>
        <v>118.25858132790405</v>
      </c>
      <c r="AM32" s="92">
        <f t="shared" si="10"/>
        <v>124.16600893236854</v>
      </c>
      <c r="AN32" s="92">
        <f t="shared" si="10"/>
        <v>122.05452792534638</v>
      </c>
      <c r="AO32" s="94">
        <f t="shared" si="10"/>
        <v>119.48189761937964</v>
      </c>
    </row>
    <row r="33" spans="1:44" ht="13.5" thickBot="1">
      <c r="A33" s="627" t="s">
        <v>1455</v>
      </c>
      <c r="B33" s="262"/>
      <c r="C33" s="262"/>
      <c r="D33" s="262"/>
      <c r="E33" s="262"/>
      <c r="F33" s="262"/>
      <c r="G33" s="323">
        <v>44460</v>
      </c>
      <c r="H33" s="323">
        <v>44543</v>
      </c>
      <c r="I33" s="323">
        <v>38097</v>
      </c>
      <c r="J33" s="323">
        <v>34251</v>
      </c>
      <c r="K33" s="252">
        <f t="shared" si="15"/>
        <v>161351</v>
      </c>
      <c r="L33" s="253">
        <f>+'Schedule 3C_Income_Western'!CS39+'Schedule 3C_Income_Western'!CS41+'Schedule 3C_Income_Western'!CS47+'Schedule 3C_Income_Western'!CS54+SUM('Schedule 3C_Income_Western'!CS57:CS60)</f>
        <v>12220952.640569508</v>
      </c>
      <c r="M33" s="253">
        <f>+'Schedule 3C_Income_Western'!CT39+'Schedule 3C_Income_Western'!CT41+'Schedule 3C_Income_Western'!CT47+'Schedule 3C_Income_Western'!CT54+SUM('Schedule 3C_Income_Western'!CT57:CT60)</f>
        <v>12427287.168247776</v>
      </c>
      <c r="N33" s="253">
        <f>+'Schedule 3C_Income_Western'!CU39+'Schedule 3C_Income_Western'!CU41+'Schedule 3C_Income_Western'!CU47+'Schedule 3C_Income_Western'!CU54+SUM('Schedule 3C_Income_Western'!CU57:CU60)</f>
        <v>12596559.432172472</v>
      </c>
      <c r="O33" s="253">
        <f>+'Schedule 3C_Income_Western'!CV39+'Schedule 3C_Income_Western'!CV41+'Schedule 3C_Income_Western'!CV47+'Schedule 3C_Income_Western'!CV54+SUM('Schedule 3C_Income_Western'!CV57:CV60)</f>
        <v>12762857.78233856</v>
      </c>
      <c r="P33" s="253">
        <f t="shared" ref="P33" si="19">SUM(L33:O33)</f>
        <v>50007657.023328312</v>
      </c>
      <c r="Q33" s="260"/>
      <c r="R33" s="260"/>
      <c r="S33" s="260"/>
      <c r="T33" s="260"/>
      <c r="U33" s="260"/>
      <c r="V33" s="255">
        <f t="shared" si="17"/>
        <v>0</v>
      </c>
      <c r="W33" s="255">
        <f t="shared" si="17"/>
        <v>0</v>
      </c>
      <c r="X33" s="255">
        <f t="shared" si="17"/>
        <v>0</v>
      </c>
      <c r="Y33" s="255">
        <f t="shared" si="17"/>
        <v>0</v>
      </c>
      <c r="Z33" s="255">
        <f t="shared" si="17"/>
        <v>0</v>
      </c>
      <c r="AA33" s="254">
        <f t="shared" si="5"/>
        <v>13103.448275862071</v>
      </c>
      <c r="AB33" s="254">
        <f>IF($C$10=0,0,(H33/$C$10)*12000)</f>
        <v>13617.548150412718</v>
      </c>
      <c r="AC33" s="254">
        <f>IF($D$10=0,0,(I33/$D$10)*12000)</f>
        <v>11852.838994036816</v>
      </c>
      <c r="AD33" s="254">
        <f>IF($E$10=0,0,(J33/$E$10)*12000)</f>
        <v>10805.2999631947</v>
      </c>
      <c r="AE33" s="254">
        <f>IF($F$10=0,0,(K33/$F$10)*12000)</f>
        <v>12365.95646842428</v>
      </c>
      <c r="AF33" s="256">
        <f t="shared" si="18"/>
        <v>274.8752280829849</v>
      </c>
      <c r="AG33" s="256">
        <f t="shared" si="18"/>
        <v>278.99528923170368</v>
      </c>
      <c r="AH33" s="256">
        <f t="shared" si="18"/>
        <v>330.64439279136076</v>
      </c>
      <c r="AI33" s="256">
        <f t="shared" si="18"/>
        <v>372.62730379663543</v>
      </c>
      <c r="AJ33" s="257">
        <f t="shared" si="18"/>
        <v>309.93087754850177</v>
      </c>
      <c r="AK33" s="256">
        <f>IF(B$10=0,0,L33/B$10)</f>
        <v>300.15111112509845</v>
      </c>
      <c r="AL33" s="256">
        <f>IF(C$10=0,0,M33/C$10)</f>
        <v>316.60264873758729</v>
      </c>
      <c r="AM33" s="256">
        <f>IF(D$10=0,0,N33/D$10)</f>
        <v>326.58956266975554</v>
      </c>
      <c r="AN33" s="256">
        <f>IF(E$10=0,0,O33/E$10)</f>
        <v>335.52914933326042</v>
      </c>
      <c r="AO33" s="258">
        <f>IF(F$10=0,0,P33/F$10)</f>
        <v>319.38264499877573</v>
      </c>
      <c r="AR33" s="316"/>
    </row>
    <row r="34" spans="1:44" ht="13.5" thickBot="1">
      <c r="A34" s="616" t="s">
        <v>53</v>
      </c>
      <c r="B34" s="617">
        <f>SUM(B15:B33)</f>
        <v>1509</v>
      </c>
      <c r="C34" s="617">
        <f t="shared" ref="C34:P34" si="20">SUM(C15:C33)</f>
        <v>1492</v>
      </c>
      <c r="D34" s="617">
        <f t="shared" si="20"/>
        <v>1489</v>
      </c>
      <c r="E34" s="617">
        <f t="shared" si="20"/>
        <v>1414</v>
      </c>
      <c r="F34" s="617">
        <f t="shared" si="20"/>
        <v>5904</v>
      </c>
      <c r="G34" s="617">
        <f t="shared" si="20"/>
        <v>15707554</v>
      </c>
      <c r="H34" s="617">
        <f t="shared" si="20"/>
        <v>15795806</v>
      </c>
      <c r="I34" s="617">
        <f t="shared" si="20"/>
        <v>15752870</v>
      </c>
      <c r="J34" s="617">
        <f t="shared" si="20"/>
        <v>15729619</v>
      </c>
      <c r="K34" s="618">
        <f t="shared" si="20"/>
        <v>62985849</v>
      </c>
      <c r="L34" s="619">
        <f t="shared" si="20"/>
        <v>160608698.64644158</v>
      </c>
      <c r="M34" s="619">
        <f t="shared" si="20"/>
        <v>161208293.33022884</v>
      </c>
      <c r="N34" s="619">
        <f t="shared" si="20"/>
        <v>161055355.91874307</v>
      </c>
      <c r="O34" s="619">
        <f t="shared" si="20"/>
        <v>158618190.05895719</v>
      </c>
      <c r="P34" s="619">
        <f t="shared" si="20"/>
        <v>641490537.95437074</v>
      </c>
      <c r="Q34" s="622"/>
      <c r="R34" s="622"/>
      <c r="S34" s="622"/>
      <c r="T34" s="622"/>
      <c r="U34" s="622"/>
      <c r="V34" s="622"/>
      <c r="W34" s="622"/>
      <c r="X34" s="622"/>
      <c r="Y34" s="622"/>
      <c r="Z34" s="622"/>
      <c r="AA34" s="620">
        <f t="shared" si="5"/>
        <v>4629399.9410551134</v>
      </c>
      <c r="AB34" s="620">
        <f>IF($C$10=0,0,(H34/$C$10)*12000)</f>
        <v>4829044.9403852029</v>
      </c>
      <c r="AC34" s="620">
        <f>IF($D$10=0,0,(I34/$D$10)*12000)</f>
        <v>4901074.4101633392</v>
      </c>
      <c r="AD34" s="620">
        <f>IF($E$10=0,0,(J34/$E$10)*12000)</f>
        <v>4962285.8194437139</v>
      </c>
      <c r="AE34" s="620">
        <f>IF($F$10=0,0,(K34/$F$10)*12000)</f>
        <v>4827241.6462293072</v>
      </c>
      <c r="AF34" s="621">
        <f t="shared" si="18"/>
        <v>10.224933725928402</v>
      </c>
      <c r="AG34" s="621">
        <f t="shared" si="18"/>
        <v>10.205765589310785</v>
      </c>
      <c r="AH34" s="621">
        <f t="shared" si="18"/>
        <v>10.223873866714007</v>
      </c>
      <c r="AI34" s="621">
        <f t="shared" si="18"/>
        <v>10.084045268925916</v>
      </c>
      <c r="AJ34" s="621">
        <f t="shared" si="18"/>
        <v>10.184677163824064</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G15" sqref="G15:J33"/>
    </sheetView>
  </sheetViews>
  <sheetFormatPr defaultRowHeight="12.75"/>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45957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8400</v>
      </c>
      <c r="C10" s="90">
        <f>INDEX('Schedule 1_Enrollment'!$K$11:$K$31,MATCH(C$12,'Schedule 1_Enrollment'!$B$10:$B$28,0)+MATCH($A$8,'Schedule 1_Enrollment'!$C$11:$C$13,0)-1)</f>
        <v>8114</v>
      </c>
      <c r="D10" s="90">
        <f>INDEX('Schedule 1_Enrollment'!$K$11:$K$31,MATCH(D$12,'Schedule 1_Enrollment'!$B$10:$B$28,0)+MATCH($A$8,'Schedule 1_Enrollment'!$C$11:$C$13,0)-1)</f>
        <v>7914</v>
      </c>
      <c r="E10" s="90">
        <f>INDEX('Schedule 1_Enrollment'!$K$11:$K$31,MATCH(E$12,'Schedule 1_Enrollment'!$B$10:$B$28,0)+MATCH($A$8,'Schedule 1_Enrollment'!$C$11:$C$13,0)-1)</f>
        <v>7742</v>
      </c>
      <c r="F10" s="251">
        <f>B10+C10+D10+E10</f>
        <v>32170</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272</v>
      </c>
      <c r="C15" s="322">
        <v>268</v>
      </c>
      <c r="D15" s="322">
        <v>252</v>
      </c>
      <c r="E15" s="322">
        <v>227</v>
      </c>
      <c r="F15" s="97">
        <f>SUM(B15:E15)</f>
        <v>1019</v>
      </c>
      <c r="G15" s="322">
        <v>1840</v>
      </c>
      <c r="H15" s="322">
        <v>1737</v>
      </c>
      <c r="I15" s="322">
        <v>1690</v>
      </c>
      <c r="J15" s="322">
        <v>1492</v>
      </c>
      <c r="K15" s="97">
        <f t="shared" ref="K15:K28" si="1">SUM(G15:J15)</f>
        <v>6759</v>
      </c>
      <c r="L15" s="91">
        <f>'Schedule 3D_Income_The Cape'!CS34</f>
        <v>5260660.620238862</v>
      </c>
      <c r="M15" s="91">
        <f>'Schedule 3D_Income_The Cape'!CT34</f>
        <v>4508756.8119172286</v>
      </c>
      <c r="N15" s="91">
        <f>'Schedule 3D_Income_The Cape'!CU34</f>
        <v>3472826.225454649</v>
      </c>
      <c r="O15" s="91">
        <f>'Schedule 3D_Income_The Cape'!CV34</f>
        <v>4090093.705827971</v>
      </c>
      <c r="P15" s="91">
        <f t="shared" ref="P15:P29" si="2">SUM(L15:O15)</f>
        <v>17332337.363438711</v>
      </c>
      <c r="Q15" s="98">
        <f>IF(B10=0,0,(B15/$B$10)*12000)</f>
        <v>388.57142857142856</v>
      </c>
      <c r="R15" s="98">
        <f>IF(C10=0,0,(C15/$C$10)*12000)</f>
        <v>396.35198422479664</v>
      </c>
      <c r="S15" s="98">
        <f>IF(D10=0,0,(D15/$D$10)*12000)</f>
        <v>382.10765731614862</v>
      </c>
      <c r="T15" s="98">
        <f>IF(E10=0,0,(E15/$E$10)*12000)</f>
        <v>351.84706794110048</v>
      </c>
      <c r="U15" s="98">
        <f>IF(F10=0,0,(F15/$F$10)*12000)</f>
        <v>380.10568852968606</v>
      </c>
      <c r="V15" s="99">
        <f t="shared" ref="V15:Z30" si="3">IF(B15=0,0,G15/B15)</f>
        <v>6.7647058823529411</v>
      </c>
      <c r="W15" s="99">
        <f t="shared" si="3"/>
        <v>6.4813432835820892</v>
      </c>
      <c r="X15" s="99">
        <f t="shared" si="3"/>
        <v>6.7063492063492065</v>
      </c>
      <c r="Y15" s="99">
        <f t="shared" si="3"/>
        <v>6.5726872246696031</v>
      </c>
      <c r="Z15" s="99">
        <f t="shared" si="3"/>
        <v>6.6329735034347399</v>
      </c>
      <c r="AA15" s="98">
        <f>IF($B$10=0,0,(G15/$B$10)*12000)</f>
        <v>2628.5714285714284</v>
      </c>
      <c r="AB15" s="98">
        <f>IF($C$10=0,0,(H15/$C$10)*12000)</f>
        <v>2568.8932708898201</v>
      </c>
      <c r="AC15" s="98">
        <f>IF($D$10=0,0,(I15/$D$10)*12000)</f>
        <v>2562.5473843821078</v>
      </c>
      <c r="AD15" s="98">
        <f>IF($E$10=0,0,(J15/$E$10)*12000)</f>
        <v>2312.5807284939292</v>
      </c>
      <c r="AE15" s="98">
        <f>IF($F$10=0,0,(K15/$F$10)*12000)</f>
        <v>2521.2309605222258</v>
      </c>
      <c r="AF15" s="92">
        <f t="shared" ref="AF15:AJ30" si="4">IF(G15=0,0,L15/G15)</f>
        <v>2859.0546849124248</v>
      </c>
      <c r="AG15" s="92">
        <f t="shared" si="4"/>
        <v>2595.7149176264988</v>
      </c>
      <c r="AH15" s="92">
        <f t="shared" si="4"/>
        <v>2054.9267606240528</v>
      </c>
      <c r="AI15" s="92">
        <f t="shared" si="4"/>
        <v>2741.3496687855031</v>
      </c>
      <c r="AJ15" s="93">
        <f t="shared" si="4"/>
        <v>2564.3345707114531</v>
      </c>
      <c r="AK15" s="92">
        <f>IF(B$10=0,0,L15/B$10)</f>
        <v>626.26912145700737</v>
      </c>
      <c r="AL15" s="92">
        <f>IF(C$10=0,0,M15/C$10)</f>
        <v>555.67621541991969</v>
      </c>
      <c r="AM15" s="92">
        <f>IF(D$10=0,0,N15/D$10)</f>
        <v>438.82059962783029</v>
      </c>
      <c r="AN15" s="92">
        <f>IF(E$10=0,0,O15/E$10)</f>
        <v>528.2993678413809</v>
      </c>
      <c r="AO15" s="94">
        <f>IF(F$10=0,0,P15/F$10)</f>
        <v>538.77330940126546</v>
      </c>
    </row>
    <row r="16" spans="1:44">
      <c r="A16" s="626" t="s">
        <v>437</v>
      </c>
      <c r="B16" s="322">
        <v>111</v>
      </c>
      <c r="C16" s="322">
        <v>117</v>
      </c>
      <c r="D16" s="322">
        <v>121</v>
      </c>
      <c r="E16" s="322">
        <v>89</v>
      </c>
      <c r="F16" s="97">
        <f>SUM(B16:E16)</f>
        <v>438</v>
      </c>
      <c r="G16" s="322">
        <v>1905</v>
      </c>
      <c r="H16" s="322">
        <v>1954</v>
      </c>
      <c r="I16" s="322">
        <v>1723</v>
      </c>
      <c r="J16" s="322">
        <v>1716</v>
      </c>
      <c r="K16" s="97">
        <f t="shared" si="1"/>
        <v>7298</v>
      </c>
      <c r="L16" s="91">
        <f>'Schedule 3D_Income_The Cape'!CS35</f>
        <v>2016735.4826954952</v>
      </c>
      <c r="M16" s="91">
        <f>'Schedule 3D_Income_The Cape'!CT35</f>
        <v>1895502.9596359064</v>
      </c>
      <c r="N16" s="91">
        <f>'Schedule 3D_Income_The Cape'!CU35</f>
        <v>1779005.9756840328</v>
      </c>
      <c r="O16" s="91">
        <f>'Schedule 3D_Income_The Cape'!CV35</f>
        <v>1855228.9868290699</v>
      </c>
      <c r="P16" s="91">
        <f t="shared" si="2"/>
        <v>7546473.4048445038</v>
      </c>
      <c r="Q16" s="98">
        <f>IF(B10=0,0,(B16/$B$10)*12000)</f>
        <v>158.57142857142858</v>
      </c>
      <c r="R16" s="98">
        <f>IF(C10=0,0,(C16/$C$10)*12000)</f>
        <v>173.03426176978061</v>
      </c>
      <c r="S16" s="98">
        <f>IF(D10=0,0,(D16/$D$10)*12000)</f>
        <v>183.47232752084912</v>
      </c>
      <c r="T16" s="98">
        <f>IF(E10=0,0,(E16/$E$10)*12000)</f>
        <v>137.94885042624645</v>
      </c>
      <c r="U16" s="98">
        <f>IF(F10=0,0,(F16/$F$10)*12000)</f>
        <v>163.38203294995336</v>
      </c>
      <c r="V16" s="99">
        <f t="shared" si="3"/>
        <v>17.162162162162161</v>
      </c>
      <c r="W16" s="99">
        <f t="shared" si="3"/>
        <v>16.700854700854702</v>
      </c>
      <c r="X16" s="99">
        <f t="shared" si="3"/>
        <v>14.239669421487603</v>
      </c>
      <c r="Y16" s="99">
        <f t="shared" si="3"/>
        <v>19.280898876404493</v>
      </c>
      <c r="Z16" s="99">
        <f t="shared" si="3"/>
        <v>16.662100456621005</v>
      </c>
      <c r="AA16" s="98">
        <f t="shared" ref="AA16:AA34" si="5">IF($B$10=0,0,(G16/$B$10)*12000)</f>
        <v>2721.4285714285716</v>
      </c>
      <c r="AB16" s="98">
        <f t="shared" ref="AB16:AB32" si="6">IF($C$10=0,0,(H16/$C$10)*12000)</f>
        <v>2889.8200640867635</v>
      </c>
      <c r="AC16" s="98">
        <f t="shared" ref="AC16:AC32" si="7">IF($D$10=0,0,(I16/$D$10)*12000)</f>
        <v>2612.585291887794</v>
      </c>
      <c r="AD16" s="98">
        <f t="shared" ref="AD16:AD32" si="8">IF($E$10=0,0,(J16/$E$10)*12000)</f>
        <v>2659.7778351847069</v>
      </c>
      <c r="AE16" s="98">
        <f t="shared" ref="AE16:AE32" si="9">IF($F$10=0,0,(K16/$F$10)*12000)</f>
        <v>2722.2878458190862</v>
      </c>
      <c r="AF16" s="92">
        <f t="shared" si="4"/>
        <v>1058.6537966905487</v>
      </c>
      <c r="AG16" s="92">
        <f t="shared" si="4"/>
        <v>970.06292714222434</v>
      </c>
      <c r="AH16" s="92">
        <f t="shared" si="4"/>
        <v>1032.5049191433736</v>
      </c>
      <c r="AI16" s="92">
        <f t="shared" si="4"/>
        <v>1081.1357732104136</v>
      </c>
      <c r="AJ16" s="93">
        <f t="shared" si="4"/>
        <v>1034.0467806035219</v>
      </c>
      <c r="AK16" s="92">
        <f t="shared" ref="AK16:AO32" si="10">IF(B$10=0,0,L16/B$10)</f>
        <v>240.08755746374942</v>
      </c>
      <c r="AL16" s="92">
        <f t="shared" si="10"/>
        <v>233.60894252352801</v>
      </c>
      <c r="AM16" s="92">
        <f t="shared" si="10"/>
        <v>224.79226379631447</v>
      </c>
      <c r="AN16" s="92">
        <f t="shared" si="10"/>
        <v>239.63174720086153</v>
      </c>
      <c r="AO16" s="94">
        <f t="shared" si="10"/>
        <v>234.58108190377692</v>
      </c>
    </row>
    <row r="17" spans="1:41">
      <c r="A17" s="626" t="s">
        <v>222</v>
      </c>
      <c r="B17" s="261"/>
      <c r="C17" s="261"/>
      <c r="D17" s="261"/>
      <c r="E17" s="261"/>
      <c r="F17" s="261"/>
      <c r="G17" s="322">
        <v>152762</v>
      </c>
      <c r="H17" s="322">
        <v>107317</v>
      </c>
      <c r="I17" s="322">
        <v>114825</v>
      </c>
      <c r="J17" s="322">
        <v>133371</v>
      </c>
      <c r="K17" s="97">
        <f>SUM(G17:J17)</f>
        <v>508275</v>
      </c>
      <c r="L17" s="91">
        <f>'Schedule 3D_Income_The Cape'!CS36</f>
        <v>4066051.7504436853</v>
      </c>
      <c r="M17" s="91">
        <f>'Schedule 3D_Income_The Cape'!CT36</f>
        <v>3555378.551979987</v>
      </c>
      <c r="N17" s="91">
        <f>'Schedule 3D_Income_The Cape'!CU36</f>
        <v>3588996.227704755</v>
      </c>
      <c r="O17" s="91">
        <f>'Schedule 3D_Income_The Cape'!CV36</f>
        <v>3752623.6926186332</v>
      </c>
      <c r="P17" s="91">
        <f>SUM(L17:O17)</f>
        <v>14963050.22274706</v>
      </c>
      <c r="Q17" s="259"/>
      <c r="R17" s="259"/>
      <c r="S17" s="259"/>
      <c r="T17" s="259"/>
      <c r="U17" s="259"/>
      <c r="V17" s="99">
        <f>IF(B17=0,0,G17/B17)</f>
        <v>0</v>
      </c>
      <c r="W17" s="99">
        <f>IF(C17=0,0,H17/C17)</f>
        <v>0</v>
      </c>
      <c r="X17" s="99">
        <f>IF(D17=0,0,I17/D17)</f>
        <v>0</v>
      </c>
      <c r="Y17" s="99">
        <f>IF(E17=0,0,J17/E17)</f>
        <v>0</v>
      </c>
      <c r="Z17" s="99">
        <f>IF(F17=0,0,K17/F17)</f>
        <v>0</v>
      </c>
      <c r="AA17" s="98">
        <f t="shared" si="5"/>
        <v>218231.42857142855</v>
      </c>
      <c r="AB17" s="98">
        <f t="shared" si="6"/>
        <v>158713.82795168844</v>
      </c>
      <c r="AC17" s="98">
        <f t="shared" si="7"/>
        <v>174109.17361637604</v>
      </c>
      <c r="AD17" s="98">
        <f t="shared" si="8"/>
        <v>206723.32730560578</v>
      </c>
      <c r="AE17" s="98">
        <f t="shared" si="9"/>
        <v>189595.89679825923</v>
      </c>
      <c r="AF17" s="92">
        <f>IF(G17=0,0,L17/G17)</f>
        <v>26.616905712439515</v>
      </c>
      <c r="AG17" s="92">
        <f>IF(H17=0,0,M17/H17)</f>
        <v>33.129686368236037</v>
      </c>
      <c r="AH17" s="92">
        <f>IF(I17=0,0,N17/I17)</f>
        <v>31.25622667280431</v>
      </c>
      <c r="AI17" s="92">
        <f>IF(J17=0,0,O17/J17)</f>
        <v>28.136729068677848</v>
      </c>
      <c r="AJ17" s="93">
        <f>IF(K17=0,0,P17/K17)</f>
        <v>29.438886867831506</v>
      </c>
      <c r="AK17" s="92">
        <f t="shared" si="10"/>
        <v>484.05377981472446</v>
      </c>
      <c r="AL17" s="92">
        <f t="shared" si="10"/>
        <v>438.17827852846773</v>
      </c>
      <c r="AM17" s="92">
        <f t="shared" si="10"/>
        <v>453.49964969734077</v>
      </c>
      <c r="AN17" s="92">
        <f t="shared" si="10"/>
        <v>484.70985438112029</v>
      </c>
      <c r="AO17" s="94">
        <f t="shared" si="10"/>
        <v>465.12434637075097</v>
      </c>
    </row>
    <row r="18" spans="1:41">
      <c r="A18" s="626" t="s">
        <v>223</v>
      </c>
      <c r="B18" s="261"/>
      <c r="C18" s="261"/>
      <c r="D18" s="261"/>
      <c r="E18" s="261"/>
      <c r="F18" s="261"/>
      <c r="G18" s="322">
        <v>16415</v>
      </c>
      <c r="H18" s="322">
        <v>18039</v>
      </c>
      <c r="I18" s="322">
        <v>19291</v>
      </c>
      <c r="J18" s="322">
        <v>19098</v>
      </c>
      <c r="K18" s="97">
        <f t="shared" ref="K18" si="11">SUM(G18:J18)</f>
        <v>72843</v>
      </c>
      <c r="L18" s="91">
        <f>'Schedule 3D_Income_The Cape'!CS37</f>
        <v>1456821.5116320821</v>
      </c>
      <c r="M18" s="91">
        <f>'Schedule 3D_Income_The Cape'!CT37</f>
        <v>1627752.9606571244</v>
      </c>
      <c r="N18" s="91">
        <f>'Schedule 3D_Income_The Cape'!CU37</f>
        <v>1582434.3250272032</v>
      </c>
      <c r="O18" s="91">
        <f>'Schedule 3D_Income_The Cape'!CV37</f>
        <v>1490684.45903513</v>
      </c>
      <c r="P18" s="91">
        <f t="shared" ref="P18:P19" si="12">SUM(L18:O18)</f>
        <v>6157693.2563515399</v>
      </c>
      <c r="Q18" s="259"/>
      <c r="R18" s="259"/>
      <c r="S18" s="259"/>
      <c r="T18" s="259"/>
      <c r="U18" s="259"/>
      <c r="V18" s="99">
        <f t="shared" ref="V18:Z20" si="13">IF(B18=0,0,G18/B18)</f>
        <v>0</v>
      </c>
      <c r="W18" s="99">
        <f t="shared" si="13"/>
        <v>0</v>
      </c>
      <c r="X18" s="99">
        <f t="shared" si="13"/>
        <v>0</v>
      </c>
      <c r="Y18" s="99">
        <f t="shared" si="13"/>
        <v>0</v>
      </c>
      <c r="Z18" s="99">
        <f t="shared" si="13"/>
        <v>0</v>
      </c>
      <c r="AA18" s="98">
        <f t="shared" si="5"/>
        <v>23450</v>
      </c>
      <c r="AB18" s="98">
        <f t="shared" si="6"/>
        <v>26678.333744145919</v>
      </c>
      <c r="AC18" s="98">
        <f t="shared" si="7"/>
        <v>29250.947687642154</v>
      </c>
      <c r="AD18" s="98">
        <f t="shared" si="8"/>
        <v>29601.653319555669</v>
      </c>
      <c r="AE18" s="98">
        <f t="shared" si="9"/>
        <v>27171.774945601494</v>
      </c>
      <c r="AF18" s="92">
        <f t="shared" ref="AF18:AJ20" si="14">IF(G18=0,0,L18/G18)</f>
        <v>88.749406739694308</v>
      </c>
      <c r="AG18" s="92">
        <f t="shared" si="14"/>
        <v>90.235210413943364</v>
      </c>
      <c r="AH18" s="92">
        <f t="shared" si="14"/>
        <v>82.029667981297138</v>
      </c>
      <c r="AI18" s="92">
        <f t="shared" si="14"/>
        <v>78.054479999744999</v>
      </c>
      <c r="AJ18" s="93">
        <f t="shared" si="14"/>
        <v>84.533767916636322</v>
      </c>
      <c r="AK18" s="92">
        <f t="shared" si="10"/>
        <v>173.43113233715263</v>
      </c>
      <c r="AL18" s="92">
        <f t="shared" si="10"/>
        <v>200.61042157470106</v>
      </c>
      <c r="AM18" s="92">
        <f t="shared" si="10"/>
        <v>199.95379391296478</v>
      </c>
      <c r="AN18" s="92">
        <f t="shared" si="10"/>
        <v>192.54513808255359</v>
      </c>
      <c r="AO18" s="94">
        <f t="shared" si="10"/>
        <v>191.41104309454585</v>
      </c>
    </row>
    <row r="19" spans="1:41">
      <c r="A19" s="626" t="s">
        <v>224</v>
      </c>
      <c r="B19" s="261"/>
      <c r="C19" s="261"/>
      <c r="D19" s="261"/>
      <c r="E19" s="261"/>
      <c r="F19" s="261"/>
      <c r="G19" s="322">
        <v>48574</v>
      </c>
      <c r="H19" s="322">
        <v>48110</v>
      </c>
      <c r="I19" s="322">
        <v>44496</v>
      </c>
      <c r="J19" s="322">
        <v>48144</v>
      </c>
      <c r="K19" s="97">
        <f>SUM(G19:J19)</f>
        <v>189324</v>
      </c>
      <c r="L19" s="91">
        <f>'Schedule 3D_Income_The Cape'!CS38</f>
        <v>2233014.6963455034</v>
      </c>
      <c r="M19" s="91">
        <f>'Schedule 3D_Income_The Cape'!CT38</f>
        <v>2107394.9446340241</v>
      </c>
      <c r="N19" s="91">
        <f>'Schedule 3D_Income_The Cape'!CU38</f>
        <v>2023279.4699012595</v>
      </c>
      <c r="O19" s="91">
        <f>'Schedule 3D_Income_The Cape'!CV38</f>
        <v>1956443.2981796926</v>
      </c>
      <c r="P19" s="91">
        <f t="shared" si="12"/>
        <v>8320132.4090604791</v>
      </c>
      <c r="Q19" s="259"/>
      <c r="R19" s="259"/>
      <c r="S19" s="259"/>
      <c r="T19" s="259"/>
      <c r="U19" s="259"/>
      <c r="V19" s="99">
        <f t="shared" si="13"/>
        <v>0</v>
      </c>
      <c r="W19" s="99">
        <f t="shared" si="13"/>
        <v>0</v>
      </c>
      <c r="X19" s="99">
        <f t="shared" si="13"/>
        <v>0</v>
      </c>
      <c r="Y19" s="99">
        <f t="shared" si="13"/>
        <v>0</v>
      </c>
      <c r="Z19" s="99">
        <f t="shared" si="13"/>
        <v>0</v>
      </c>
      <c r="AA19" s="98">
        <f t="shared" si="5"/>
        <v>69391.42857142858</v>
      </c>
      <c r="AB19" s="98">
        <f t="shared" si="6"/>
        <v>71151.096869608082</v>
      </c>
      <c r="AC19" s="98">
        <f t="shared" si="7"/>
        <v>67469.294920394226</v>
      </c>
      <c r="AD19" s="98">
        <f t="shared" si="8"/>
        <v>74622.578145182124</v>
      </c>
      <c r="AE19" s="98">
        <f t="shared" si="9"/>
        <v>70621.324215107234</v>
      </c>
      <c r="AF19" s="92">
        <f t="shared" si="14"/>
        <v>45.971398203678994</v>
      </c>
      <c r="AG19" s="92">
        <f t="shared" si="14"/>
        <v>43.803677917980131</v>
      </c>
      <c r="AH19" s="92">
        <f t="shared" si="14"/>
        <v>45.471041664447583</v>
      </c>
      <c r="AI19" s="92">
        <f t="shared" si="14"/>
        <v>40.637323408518043</v>
      </c>
      <c r="AJ19" s="93">
        <f t="shared" si="14"/>
        <v>43.94652769358602</v>
      </c>
      <c r="AK19" s="92">
        <f t="shared" si="10"/>
        <v>265.83508289827421</v>
      </c>
      <c r="AL19" s="92">
        <f t="shared" si="10"/>
        <v>259.72331089894305</v>
      </c>
      <c r="AM19" s="92">
        <f t="shared" si="10"/>
        <v>255.65826003301231</v>
      </c>
      <c r="AN19" s="92">
        <f t="shared" si="10"/>
        <v>252.70515347193137</v>
      </c>
      <c r="AO19" s="94">
        <f t="shared" si="10"/>
        <v>258.63016503141063</v>
      </c>
    </row>
    <row r="20" spans="1:41" s="316" customFormat="1">
      <c r="A20" s="626" t="s">
        <v>1452</v>
      </c>
      <c r="B20" s="499"/>
      <c r="C20" s="499"/>
      <c r="D20" s="499"/>
      <c r="E20" s="499"/>
      <c r="F20" s="499"/>
      <c r="G20" s="322">
        <v>983</v>
      </c>
      <c r="H20" s="322">
        <v>952</v>
      </c>
      <c r="I20" s="322">
        <v>844</v>
      </c>
      <c r="J20" s="322">
        <v>844</v>
      </c>
      <c r="K20" s="97">
        <f>SUM(G20:J20)</f>
        <v>3623</v>
      </c>
      <c r="L20" s="91">
        <f>'Schedule 3D_Income_The Cape'!CS40</f>
        <v>250197</v>
      </c>
      <c r="M20" s="91">
        <f>'Schedule 3D_Income_The Cape'!CT40</f>
        <v>313054.34999999998</v>
      </c>
      <c r="N20" s="91">
        <f>'Schedule 3D_Income_The Cape'!CU40</f>
        <v>203461.72</v>
      </c>
      <c r="O20" s="91">
        <f>'Schedule 3D_Income_The Cape'!CV40</f>
        <v>188424.88</v>
      </c>
      <c r="P20" s="91">
        <f>SUM(L20:O20)</f>
        <v>955137.95</v>
      </c>
      <c r="Q20" s="259"/>
      <c r="R20" s="259"/>
      <c r="S20" s="259"/>
      <c r="T20" s="259"/>
      <c r="U20" s="259"/>
      <c r="V20" s="99">
        <f t="shared" si="13"/>
        <v>0</v>
      </c>
      <c r="W20" s="99">
        <f t="shared" si="13"/>
        <v>0</v>
      </c>
      <c r="X20" s="99">
        <f t="shared" si="13"/>
        <v>0</v>
      </c>
      <c r="Y20" s="99">
        <f t="shared" si="13"/>
        <v>0</v>
      </c>
      <c r="Z20" s="99">
        <f t="shared" si="13"/>
        <v>0</v>
      </c>
      <c r="AA20" s="98">
        <f t="shared" si="5"/>
        <v>1404.2857142857144</v>
      </c>
      <c r="AB20" s="98">
        <f t="shared" si="6"/>
        <v>1407.9368991865911</v>
      </c>
      <c r="AC20" s="98">
        <f t="shared" si="7"/>
        <v>1279.7573919636088</v>
      </c>
      <c r="AD20" s="98">
        <f t="shared" si="8"/>
        <v>1308.1890984241797</v>
      </c>
      <c r="AE20" s="98">
        <f t="shared" si="9"/>
        <v>1351.445446067765</v>
      </c>
      <c r="AF20" s="92">
        <f t="shared" si="14"/>
        <v>254.5239064089522</v>
      </c>
      <c r="AG20" s="92">
        <f t="shared" si="14"/>
        <v>328.83860294117642</v>
      </c>
      <c r="AH20" s="92">
        <f t="shared" si="14"/>
        <v>241.06838862559241</v>
      </c>
      <c r="AI20" s="92">
        <f t="shared" si="14"/>
        <v>223.25222748815168</v>
      </c>
      <c r="AJ20" s="93">
        <f t="shared" si="14"/>
        <v>263.63178305271873</v>
      </c>
      <c r="AK20" s="92">
        <f t="shared" si="10"/>
        <v>29.785357142857144</v>
      </c>
      <c r="AL20" s="92">
        <f t="shared" si="10"/>
        <v>38.582000246487553</v>
      </c>
      <c r="AM20" s="92">
        <f t="shared" si="10"/>
        <v>25.709087692696489</v>
      </c>
      <c r="AN20" s="92">
        <f t="shared" si="10"/>
        <v>24.338010849909583</v>
      </c>
      <c r="AO20" s="94">
        <f t="shared" si="10"/>
        <v>29.690331053776809</v>
      </c>
    </row>
    <row r="21" spans="1:41">
      <c r="A21" s="626" t="s">
        <v>240</v>
      </c>
      <c r="B21" s="261"/>
      <c r="C21" s="261"/>
      <c r="D21" s="261"/>
      <c r="E21" s="261"/>
      <c r="F21" s="261"/>
      <c r="G21" s="322">
        <v>12281</v>
      </c>
      <c r="H21" s="322">
        <v>12206</v>
      </c>
      <c r="I21" s="322">
        <v>13722</v>
      </c>
      <c r="J21" s="322">
        <v>11885</v>
      </c>
      <c r="K21" s="97">
        <f t="shared" si="1"/>
        <v>50094</v>
      </c>
      <c r="L21" s="91">
        <f>'Schedule 3D_Income_The Cape'!CS48</f>
        <v>1317841.2366363241</v>
      </c>
      <c r="M21" s="91">
        <f>'Schedule 3D_Income_The Cape'!CT48</f>
        <v>1259915.8059753827</v>
      </c>
      <c r="N21" s="91">
        <f>'Schedule 3D_Income_The Cape'!CU48</f>
        <v>1313734.4825502047</v>
      </c>
      <c r="O21" s="91">
        <f>'Schedule 3D_Income_The Cape'!CV48</f>
        <v>1290987.2384227677</v>
      </c>
      <c r="P21" s="91">
        <f t="shared" si="2"/>
        <v>5182478.763584679</v>
      </c>
      <c r="Q21" s="259"/>
      <c r="R21" s="259"/>
      <c r="S21" s="259"/>
      <c r="T21" s="259"/>
      <c r="U21" s="259"/>
      <c r="V21" s="99">
        <f t="shared" si="3"/>
        <v>0</v>
      </c>
      <c r="W21" s="99">
        <f t="shared" si="3"/>
        <v>0</v>
      </c>
      <c r="X21" s="99">
        <f t="shared" si="3"/>
        <v>0</v>
      </c>
      <c r="Y21" s="99">
        <f t="shared" si="3"/>
        <v>0</v>
      </c>
      <c r="Z21" s="99">
        <f t="shared" si="3"/>
        <v>0</v>
      </c>
      <c r="AA21" s="98">
        <f t="shared" si="5"/>
        <v>17544.285714285714</v>
      </c>
      <c r="AB21" s="98">
        <f t="shared" si="6"/>
        <v>18051.762385999507</v>
      </c>
      <c r="AC21" s="98">
        <f t="shared" si="7"/>
        <v>20806.671721000759</v>
      </c>
      <c r="AD21" s="98">
        <f t="shared" si="8"/>
        <v>18421.596486695944</v>
      </c>
      <c r="AE21" s="98">
        <f t="shared" si="9"/>
        <v>18685.980727385762</v>
      </c>
      <c r="AF21" s="92">
        <f t="shared" si="4"/>
        <v>107.30732323396499</v>
      </c>
      <c r="AG21" s="92">
        <f t="shared" si="4"/>
        <v>103.22102293752111</v>
      </c>
      <c r="AH21" s="92">
        <f t="shared" si="4"/>
        <v>95.739286004241706</v>
      </c>
      <c r="AI21" s="92">
        <f t="shared" si="4"/>
        <v>108.6232426102455</v>
      </c>
      <c r="AJ21" s="93">
        <f t="shared" si="4"/>
        <v>103.45507972181656</v>
      </c>
      <c r="AK21" s="92">
        <f t="shared" si="10"/>
        <v>156.88586150432428</v>
      </c>
      <c r="AL21" s="92">
        <f t="shared" si="10"/>
        <v>155.27678160899467</v>
      </c>
      <c r="AM21" s="92">
        <f t="shared" si="10"/>
        <v>166.00132455777162</v>
      </c>
      <c r="AN21" s="92">
        <f t="shared" si="10"/>
        <v>166.75112870353496</v>
      </c>
      <c r="AO21" s="94">
        <f t="shared" si="10"/>
        <v>161.09663548600184</v>
      </c>
    </row>
    <row r="22" spans="1:41">
      <c r="A22" s="626" t="s">
        <v>241</v>
      </c>
      <c r="B22" s="261"/>
      <c r="C22" s="261"/>
      <c r="D22" s="261"/>
      <c r="E22" s="261"/>
      <c r="F22" s="261"/>
      <c r="G22" s="322">
        <v>328147</v>
      </c>
      <c r="H22" s="322">
        <v>312518</v>
      </c>
      <c r="I22" s="322">
        <v>313241</v>
      </c>
      <c r="J22" s="322">
        <v>311835</v>
      </c>
      <c r="K22" s="97">
        <f t="shared" si="1"/>
        <v>1265741</v>
      </c>
      <c r="L22" s="91">
        <f>'Schedule 3D_Income_The Cape'!CS49</f>
        <v>1738025.8980530656</v>
      </c>
      <c r="M22" s="91">
        <f>'Schedule 3D_Income_The Cape'!CT49</f>
        <v>1653796.194451211</v>
      </c>
      <c r="N22" s="91">
        <f>'Schedule 3D_Income_The Cape'!CU49</f>
        <v>1690883.2420741036</v>
      </c>
      <c r="O22" s="91">
        <f>'Schedule 3D_Income_The Cape'!CV49</f>
        <v>1686228.9826985912</v>
      </c>
      <c r="P22" s="91">
        <f t="shared" si="2"/>
        <v>6768934.3172769714</v>
      </c>
      <c r="Q22" s="259"/>
      <c r="R22" s="259"/>
      <c r="S22" s="259"/>
      <c r="T22" s="259"/>
      <c r="U22" s="259"/>
      <c r="V22" s="99">
        <f t="shared" si="3"/>
        <v>0</v>
      </c>
      <c r="W22" s="99">
        <f t="shared" si="3"/>
        <v>0</v>
      </c>
      <c r="X22" s="99">
        <f t="shared" si="3"/>
        <v>0</v>
      </c>
      <c r="Y22" s="99">
        <f t="shared" si="3"/>
        <v>0</v>
      </c>
      <c r="Z22" s="99">
        <f t="shared" si="3"/>
        <v>0</v>
      </c>
      <c r="AA22" s="98">
        <f t="shared" si="5"/>
        <v>468781.42857142858</v>
      </c>
      <c r="AB22" s="98">
        <f t="shared" si="6"/>
        <v>462190.78136554104</v>
      </c>
      <c r="AC22" s="98">
        <f t="shared" si="7"/>
        <v>474967.39954510989</v>
      </c>
      <c r="AD22" s="98">
        <f t="shared" si="8"/>
        <v>483340.22216481523</v>
      </c>
      <c r="AE22" s="98">
        <f t="shared" si="9"/>
        <v>472144.60677649983</v>
      </c>
      <c r="AF22" s="92">
        <f t="shared" si="4"/>
        <v>5.2964857154051863</v>
      </c>
      <c r="AG22" s="92">
        <f t="shared" si="4"/>
        <v>5.2918430120863791</v>
      </c>
      <c r="AH22" s="92">
        <f t="shared" si="4"/>
        <v>5.3980265740248035</v>
      </c>
      <c r="AI22" s="92">
        <f t="shared" si="4"/>
        <v>5.4074397764798405</v>
      </c>
      <c r="AJ22" s="93">
        <f t="shared" si="4"/>
        <v>5.3478036322414866</v>
      </c>
      <c r="AK22" s="92">
        <f t="shared" si="10"/>
        <v>206.90784500631733</v>
      </c>
      <c r="AL22" s="92">
        <f t="shared" si="10"/>
        <v>203.82008805166515</v>
      </c>
      <c r="AM22" s="92">
        <f t="shared" si="10"/>
        <v>213.65722037832998</v>
      </c>
      <c r="AN22" s="92">
        <f t="shared" si="10"/>
        <v>217.80276190888546</v>
      </c>
      <c r="AO22" s="94">
        <f t="shared" si="10"/>
        <v>210.41138692188287</v>
      </c>
    </row>
    <row r="23" spans="1:41">
      <c r="A23" s="626" t="s">
        <v>242</v>
      </c>
      <c r="B23" s="261"/>
      <c r="C23" s="261"/>
      <c r="D23" s="261"/>
      <c r="E23" s="261"/>
      <c r="F23" s="261"/>
      <c r="G23" s="322">
        <v>79443</v>
      </c>
      <c r="H23" s="322">
        <v>79620</v>
      </c>
      <c r="I23" s="322">
        <v>74748</v>
      </c>
      <c r="J23" s="322">
        <v>71504</v>
      </c>
      <c r="K23" s="97">
        <f t="shared" si="1"/>
        <v>305315</v>
      </c>
      <c r="L23" s="91">
        <f>'Schedule 3D_Income_The Cape'!CS50</f>
        <v>2011928.7384922728</v>
      </c>
      <c r="M23" s="91">
        <f>'Schedule 3D_Income_The Cape'!CT50</f>
        <v>1973731.7015705309</v>
      </c>
      <c r="N23" s="91">
        <f>'Schedule 3D_Income_The Cape'!CU50</f>
        <v>1998679.9936252297</v>
      </c>
      <c r="O23" s="91">
        <f>'Schedule 3D_Income_The Cape'!CV50</f>
        <v>2021058.9832734445</v>
      </c>
      <c r="P23" s="91">
        <f t="shared" si="2"/>
        <v>8005399.4169614781</v>
      </c>
      <c r="Q23" s="259"/>
      <c r="R23" s="259"/>
      <c r="S23" s="259"/>
      <c r="T23" s="259"/>
      <c r="U23" s="259"/>
      <c r="V23" s="99">
        <f t="shared" si="3"/>
        <v>0</v>
      </c>
      <c r="W23" s="99">
        <f t="shared" si="3"/>
        <v>0</v>
      </c>
      <c r="X23" s="99">
        <f t="shared" si="3"/>
        <v>0</v>
      </c>
      <c r="Y23" s="99">
        <f t="shared" si="3"/>
        <v>0</v>
      </c>
      <c r="Z23" s="99">
        <f t="shared" si="3"/>
        <v>0</v>
      </c>
      <c r="AA23" s="98">
        <f t="shared" si="5"/>
        <v>113490</v>
      </c>
      <c r="AB23" s="98">
        <f t="shared" si="6"/>
        <v>117752.03352230713</v>
      </c>
      <c r="AC23" s="98">
        <f t="shared" si="7"/>
        <v>113340.40940106141</v>
      </c>
      <c r="AD23" s="98">
        <f t="shared" si="8"/>
        <v>110830.27641436321</v>
      </c>
      <c r="AE23" s="98">
        <f t="shared" si="9"/>
        <v>113888.09449797949</v>
      </c>
      <c r="AF23" s="92">
        <f t="shared" si="4"/>
        <v>25.325437590376406</v>
      </c>
      <c r="AG23" s="92">
        <f t="shared" si="4"/>
        <v>24.789395900157384</v>
      </c>
      <c r="AH23" s="92">
        <f t="shared" si="4"/>
        <v>26.738909316974766</v>
      </c>
      <c r="AI23" s="92">
        <f t="shared" si="4"/>
        <v>28.264977949113959</v>
      </c>
      <c r="AJ23" s="93">
        <f t="shared" si="4"/>
        <v>26.220131395317878</v>
      </c>
      <c r="AK23" s="92">
        <f t="shared" si="10"/>
        <v>239.51532601098486</v>
      </c>
      <c r="AL23" s="92">
        <f t="shared" si="10"/>
        <v>243.25014808608958</v>
      </c>
      <c r="AM23" s="92">
        <f t="shared" si="10"/>
        <v>252.54991074364793</v>
      </c>
      <c r="AN23" s="92">
        <f t="shared" si="10"/>
        <v>261.05127657884844</v>
      </c>
      <c r="AO23" s="94">
        <f t="shared" si="10"/>
        <v>248.84673350828342</v>
      </c>
    </row>
    <row r="24" spans="1:41">
      <c r="A24" s="626" t="s">
        <v>243</v>
      </c>
      <c r="B24" s="261"/>
      <c r="C24" s="261"/>
      <c r="D24" s="261"/>
      <c r="E24" s="261"/>
      <c r="F24" s="261"/>
      <c r="G24" s="322">
        <v>8685</v>
      </c>
      <c r="H24" s="322">
        <v>8713</v>
      </c>
      <c r="I24" s="322">
        <v>8811</v>
      </c>
      <c r="J24" s="322">
        <v>9217</v>
      </c>
      <c r="K24" s="97">
        <f t="shared" si="1"/>
        <v>35426</v>
      </c>
      <c r="L24" s="91">
        <f>'Schedule 3D_Income_The Cape'!CS51</f>
        <v>649149.80578109529</v>
      </c>
      <c r="M24" s="91">
        <f>'Schedule 3D_Income_The Cape'!CT51</f>
        <v>664517.59793355991</v>
      </c>
      <c r="N24" s="91">
        <f>'Schedule 3D_Income_The Cape'!CU51</f>
        <v>674966.2585860875</v>
      </c>
      <c r="O24" s="91">
        <f>'Schedule 3D_Income_The Cape'!CV51</f>
        <v>722726.05126724869</v>
      </c>
      <c r="P24" s="91">
        <f t="shared" si="2"/>
        <v>2711359.7135679913</v>
      </c>
      <c r="Q24" s="259"/>
      <c r="R24" s="259"/>
      <c r="S24" s="259"/>
      <c r="T24" s="259"/>
      <c r="U24" s="259"/>
      <c r="V24" s="99">
        <f t="shared" si="3"/>
        <v>0</v>
      </c>
      <c r="W24" s="99">
        <f t="shared" si="3"/>
        <v>0</v>
      </c>
      <c r="X24" s="99">
        <f t="shared" si="3"/>
        <v>0</v>
      </c>
      <c r="Y24" s="99">
        <f t="shared" si="3"/>
        <v>0</v>
      </c>
      <c r="Z24" s="99">
        <f t="shared" si="3"/>
        <v>0</v>
      </c>
      <c r="AA24" s="98">
        <f t="shared" si="5"/>
        <v>12407.142857142859</v>
      </c>
      <c r="AB24" s="98">
        <f t="shared" si="6"/>
        <v>12885.876263248705</v>
      </c>
      <c r="AC24" s="98">
        <f t="shared" si="7"/>
        <v>13360.121304018196</v>
      </c>
      <c r="AD24" s="98">
        <f t="shared" si="8"/>
        <v>14286.230948075434</v>
      </c>
      <c r="AE24" s="98">
        <f t="shared" si="9"/>
        <v>13214.547715262666</v>
      </c>
      <c r="AF24" s="92">
        <f t="shared" si="4"/>
        <v>74.743788806113443</v>
      </c>
      <c r="AG24" s="92">
        <f t="shared" si="4"/>
        <v>76.26737035849419</v>
      </c>
      <c r="AH24" s="92">
        <f t="shared" si="4"/>
        <v>76.604955009202982</v>
      </c>
      <c r="AI24" s="92">
        <f t="shared" si="4"/>
        <v>78.412287215715381</v>
      </c>
      <c r="AJ24" s="93">
        <f t="shared" si="4"/>
        <v>76.535869518658373</v>
      </c>
      <c r="AK24" s="92">
        <f t="shared" si="10"/>
        <v>77.279738783463728</v>
      </c>
      <c r="AL24" s="92">
        <f t="shared" si="10"/>
        <v>81.897658113576526</v>
      </c>
      <c r="AM24" s="92">
        <f t="shared" si="10"/>
        <v>85.287624284317346</v>
      </c>
      <c r="AN24" s="92">
        <f t="shared" si="10"/>
        <v>93.351337027544389</v>
      </c>
      <c r="AO24" s="94">
        <f t="shared" si="10"/>
        <v>84.282241640285704</v>
      </c>
    </row>
    <row r="25" spans="1:41">
      <c r="A25" s="626" t="s">
        <v>244</v>
      </c>
      <c r="B25" s="261"/>
      <c r="C25" s="261"/>
      <c r="D25" s="261"/>
      <c r="E25" s="261"/>
      <c r="F25" s="261"/>
      <c r="G25" s="322">
        <v>1499</v>
      </c>
      <c r="H25" s="322">
        <v>1422</v>
      </c>
      <c r="I25" s="322">
        <v>1314</v>
      </c>
      <c r="J25" s="322">
        <v>1252</v>
      </c>
      <c r="K25" s="97">
        <f t="shared" si="1"/>
        <v>5487</v>
      </c>
      <c r="L25" s="91">
        <f>'Schedule 3D_Income_The Cape'!CS52</f>
        <v>185531.8386620846</v>
      </c>
      <c r="M25" s="91">
        <f>'Schedule 3D_Income_The Cape'!CT52</f>
        <v>177597.85649233233</v>
      </c>
      <c r="N25" s="91">
        <f>'Schedule 3D_Income_The Cape'!CU52</f>
        <v>166287.33444496762</v>
      </c>
      <c r="O25" s="91">
        <f>'Schedule 3D_Income_The Cape'!CV52</f>
        <v>157033.54958945009</v>
      </c>
      <c r="P25" s="91">
        <f t="shared" si="2"/>
        <v>686450.57918883476</v>
      </c>
      <c r="Q25" s="259"/>
      <c r="R25" s="259"/>
      <c r="S25" s="259"/>
      <c r="T25" s="259"/>
      <c r="U25" s="259"/>
      <c r="V25" s="99">
        <f t="shared" si="3"/>
        <v>0</v>
      </c>
      <c r="W25" s="99">
        <f t="shared" si="3"/>
        <v>0</v>
      </c>
      <c r="X25" s="99">
        <f t="shared" si="3"/>
        <v>0</v>
      </c>
      <c r="Y25" s="99">
        <f t="shared" si="3"/>
        <v>0</v>
      </c>
      <c r="Z25" s="99">
        <f t="shared" si="3"/>
        <v>0</v>
      </c>
      <c r="AA25" s="98">
        <f t="shared" si="5"/>
        <v>2141.4285714285716</v>
      </c>
      <c r="AB25" s="98">
        <f t="shared" si="6"/>
        <v>2103.0317968942568</v>
      </c>
      <c r="AC25" s="98">
        <f t="shared" si="7"/>
        <v>1992.4184988627746</v>
      </c>
      <c r="AD25" s="98">
        <f t="shared" si="8"/>
        <v>1940.5838284680963</v>
      </c>
      <c r="AE25" s="98">
        <f t="shared" si="9"/>
        <v>2046.7516319552376</v>
      </c>
      <c r="AF25" s="92">
        <f t="shared" si="4"/>
        <v>123.77040604542002</v>
      </c>
      <c r="AG25" s="92">
        <f t="shared" si="4"/>
        <v>124.89300737857407</v>
      </c>
      <c r="AH25" s="92">
        <f t="shared" si="4"/>
        <v>126.55048283483076</v>
      </c>
      <c r="AI25" s="92">
        <f t="shared" si="4"/>
        <v>125.42615781904959</v>
      </c>
      <c r="AJ25" s="93">
        <f t="shared" si="4"/>
        <v>125.10489870399759</v>
      </c>
      <c r="AK25" s="92">
        <f t="shared" si="10"/>
        <v>22.087123650248166</v>
      </c>
      <c r="AL25" s="92">
        <f t="shared" si="10"/>
        <v>21.887830477240858</v>
      </c>
      <c r="AM25" s="92">
        <f t="shared" si="10"/>
        <v>21.01179358667774</v>
      </c>
      <c r="AN25" s="92">
        <f t="shared" si="10"/>
        <v>20.283331127544574</v>
      </c>
      <c r="AO25" s="94">
        <f t="shared" si="10"/>
        <v>21.338221299000146</v>
      </c>
    </row>
    <row r="26" spans="1:41">
      <c r="A26" s="626" t="s">
        <v>245</v>
      </c>
      <c r="B26" s="261"/>
      <c r="C26" s="261"/>
      <c r="D26" s="261"/>
      <c r="E26" s="261"/>
      <c r="F26" s="261"/>
      <c r="G26" s="322">
        <v>8675</v>
      </c>
      <c r="H26" s="322">
        <v>9929</v>
      </c>
      <c r="I26" s="322">
        <v>9636</v>
      </c>
      <c r="J26" s="322">
        <v>8468</v>
      </c>
      <c r="K26" s="97">
        <f t="shared" si="1"/>
        <v>36708</v>
      </c>
      <c r="L26" s="91">
        <f>'Schedule 3D_Income_The Cape'!CS53</f>
        <v>105267.05891578269</v>
      </c>
      <c r="M26" s="91">
        <f>'Schedule 3D_Income_The Cape'!CT53</f>
        <v>115140.63836427226</v>
      </c>
      <c r="N26" s="91">
        <f>'Schedule 3D_Income_The Cape'!CU53</f>
        <v>116345.18368873266</v>
      </c>
      <c r="O26" s="91">
        <f>'Schedule 3D_Income_The Cape'!CV53</f>
        <v>103694.83044510137</v>
      </c>
      <c r="P26" s="91">
        <f t="shared" si="2"/>
        <v>440447.71141388902</v>
      </c>
      <c r="Q26" s="259"/>
      <c r="R26" s="259"/>
      <c r="S26" s="259"/>
      <c r="T26" s="259"/>
      <c r="U26" s="259"/>
      <c r="V26" s="99">
        <f t="shared" si="3"/>
        <v>0</v>
      </c>
      <c r="W26" s="99">
        <f t="shared" si="3"/>
        <v>0</v>
      </c>
      <c r="X26" s="99">
        <f t="shared" si="3"/>
        <v>0</v>
      </c>
      <c r="Y26" s="99">
        <f t="shared" si="3"/>
        <v>0</v>
      </c>
      <c r="Z26" s="99">
        <f t="shared" si="3"/>
        <v>0</v>
      </c>
      <c r="AA26" s="98">
        <f t="shared" si="5"/>
        <v>12392.857142857145</v>
      </c>
      <c r="AB26" s="98">
        <f t="shared" si="6"/>
        <v>14684.249445403007</v>
      </c>
      <c r="AC26" s="98">
        <f t="shared" si="7"/>
        <v>14611.06899166035</v>
      </c>
      <c r="AD26" s="98">
        <f t="shared" si="8"/>
        <v>13125.290622578144</v>
      </c>
      <c r="AE26" s="98">
        <f t="shared" si="9"/>
        <v>13692.757227230339</v>
      </c>
      <c r="AF26" s="92">
        <f t="shared" si="4"/>
        <v>12.134531287121924</v>
      </c>
      <c r="AG26" s="92">
        <f t="shared" si="4"/>
        <v>11.596398264102353</v>
      </c>
      <c r="AH26" s="92">
        <f t="shared" si="4"/>
        <v>12.074012420997578</v>
      </c>
      <c r="AI26" s="92">
        <f t="shared" si="4"/>
        <v>12.245492494697848</v>
      </c>
      <c r="AJ26" s="93">
        <f t="shared" si="4"/>
        <v>11.998684521463687</v>
      </c>
      <c r="AK26" s="92">
        <f t="shared" si="10"/>
        <v>12.531792728069368</v>
      </c>
      <c r="AL26" s="92">
        <f t="shared" si="10"/>
        <v>14.190367064859782</v>
      </c>
      <c r="AM26" s="92">
        <f t="shared" si="10"/>
        <v>14.701185707446635</v>
      </c>
      <c r="AN26" s="92">
        <f t="shared" si="10"/>
        <v>13.393803984125725</v>
      </c>
      <c r="AO26" s="94">
        <f t="shared" si="10"/>
        <v>13.691256183210724</v>
      </c>
    </row>
    <row r="27" spans="1:41">
      <c r="A27" s="626" t="s">
        <v>246</v>
      </c>
      <c r="B27" s="261"/>
      <c r="C27" s="261"/>
      <c r="D27" s="261"/>
      <c r="E27" s="261"/>
      <c r="F27" s="261"/>
      <c r="G27" s="322">
        <v>44846</v>
      </c>
      <c r="H27" s="322">
        <v>59355</v>
      </c>
      <c r="I27" s="322">
        <v>57998</v>
      </c>
      <c r="J27" s="322">
        <v>64822</v>
      </c>
      <c r="K27" s="97">
        <f t="shared" si="1"/>
        <v>227021</v>
      </c>
      <c r="L27" s="91">
        <f>'Schedule 3D_Income_The Cape'!CS54</f>
        <v>664742.10995255993</v>
      </c>
      <c r="M27" s="91">
        <f>'Schedule 3D_Income_The Cape'!CT54</f>
        <v>772482.91779954277</v>
      </c>
      <c r="N27" s="91">
        <f>'Schedule 3D_Income_The Cape'!CU54</f>
        <v>804924.65666350373</v>
      </c>
      <c r="O27" s="91">
        <f>'Schedule 3D_Income_The Cape'!CV54</f>
        <v>845495.30921472108</v>
      </c>
      <c r="P27" s="91">
        <f t="shared" si="2"/>
        <v>3087644.9936303277</v>
      </c>
      <c r="Q27" s="259"/>
      <c r="R27" s="259"/>
      <c r="S27" s="259"/>
      <c r="T27" s="259"/>
      <c r="U27" s="259"/>
      <c r="V27" s="99">
        <f t="shared" si="3"/>
        <v>0</v>
      </c>
      <c r="W27" s="99">
        <f t="shared" si="3"/>
        <v>0</v>
      </c>
      <c r="X27" s="99">
        <f t="shared" si="3"/>
        <v>0</v>
      </c>
      <c r="Y27" s="99">
        <f t="shared" si="3"/>
        <v>0</v>
      </c>
      <c r="Z27" s="99">
        <f t="shared" si="3"/>
        <v>0</v>
      </c>
      <c r="AA27" s="98">
        <f t="shared" si="5"/>
        <v>64065.71428571429</v>
      </c>
      <c r="AB27" s="98">
        <f t="shared" si="6"/>
        <v>87781.612028592557</v>
      </c>
      <c r="AC27" s="98">
        <f t="shared" si="7"/>
        <v>87942.380591357083</v>
      </c>
      <c r="AD27" s="98">
        <f t="shared" si="8"/>
        <v>100473.26272281066</v>
      </c>
      <c r="AE27" s="98">
        <f t="shared" si="9"/>
        <v>84682.996580665218</v>
      </c>
      <c r="AF27" s="92">
        <f t="shared" si="4"/>
        <v>14.822773713431742</v>
      </c>
      <c r="AG27" s="92">
        <f t="shared" si="4"/>
        <v>13.014622488409447</v>
      </c>
      <c r="AH27" s="92">
        <f t="shared" si="4"/>
        <v>13.878489890401458</v>
      </c>
      <c r="AI27" s="92">
        <f t="shared" si="4"/>
        <v>13.043338823466124</v>
      </c>
      <c r="AJ27" s="93">
        <f t="shared" si="4"/>
        <v>13.600702109630069</v>
      </c>
      <c r="AK27" s="92">
        <f t="shared" si="10"/>
        <v>79.135965470542843</v>
      </c>
      <c r="AL27" s="92">
        <f t="shared" si="10"/>
        <v>95.203711831346169</v>
      </c>
      <c r="AM27" s="92">
        <f t="shared" si="10"/>
        <v>101.70895333124889</v>
      </c>
      <c r="AN27" s="92">
        <f t="shared" si="10"/>
        <v>109.20890069939564</v>
      </c>
      <c r="AO27" s="94">
        <f t="shared" si="10"/>
        <v>95.979017520370775</v>
      </c>
    </row>
    <row r="28" spans="1:41">
      <c r="A28" s="515" t="s">
        <v>228</v>
      </c>
      <c r="B28" s="261"/>
      <c r="C28" s="261"/>
      <c r="D28" s="261"/>
      <c r="E28" s="261"/>
      <c r="F28" s="261"/>
      <c r="G28" s="322">
        <v>0</v>
      </c>
      <c r="H28" s="322">
        <v>0</v>
      </c>
      <c r="I28" s="322">
        <v>0</v>
      </c>
      <c r="J28" s="322">
        <v>0</v>
      </c>
      <c r="K28" s="97">
        <f t="shared" si="1"/>
        <v>0</v>
      </c>
      <c r="L28" s="91">
        <f>'Schedule 3D_Income_The Cape'!CS42</f>
        <v>4347493.2825092748</v>
      </c>
      <c r="M28" s="91">
        <f>'Schedule 3D_Income_The Cape'!CT42</f>
        <v>4916855.7687078863</v>
      </c>
      <c r="N28" s="91">
        <f>'Schedule 3D_Income_The Cape'!CU42</f>
        <v>5388446.8782967879</v>
      </c>
      <c r="O28" s="91">
        <f>'Schedule 3D_Income_The Cape'!CV42</f>
        <v>5249038.8719510473</v>
      </c>
      <c r="P28" s="91">
        <f t="shared" si="2"/>
        <v>19901834.801464997</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517.55872410824702</v>
      </c>
      <c r="AL28" s="516">
        <f t="shared" si="10"/>
        <v>605.9718719137154</v>
      </c>
      <c r="AM28" s="516">
        <f t="shared" si="10"/>
        <v>680.87526892807534</v>
      </c>
      <c r="AN28" s="516">
        <f t="shared" si="10"/>
        <v>677.9952043336408</v>
      </c>
      <c r="AO28" s="518">
        <f t="shared" si="10"/>
        <v>618.64578182981029</v>
      </c>
    </row>
    <row r="29" spans="1:41">
      <c r="A29" s="515" t="s">
        <v>1453</v>
      </c>
      <c r="B29" s="261"/>
      <c r="C29" s="261"/>
      <c r="D29" s="261"/>
      <c r="E29" s="261"/>
      <c r="F29" s="261"/>
      <c r="G29" s="322">
        <v>1458856</v>
      </c>
      <c r="H29" s="322">
        <v>1437463</v>
      </c>
      <c r="I29" s="322">
        <v>1415887</v>
      </c>
      <c r="J29" s="322">
        <v>1368384</v>
      </c>
      <c r="K29" s="97">
        <f>SUM(G29:J29)</f>
        <v>5680590</v>
      </c>
      <c r="L29" s="91">
        <f>'Schedule 3D_Income_The Cape'!CS44</f>
        <v>1836713.0297186384</v>
      </c>
      <c r="M29" s="91">
        <f>'Schedule 3D_Income_The Cape'!CT44</f>
        <v>1312281.8613721288</v>
      </c>
      <c r="N29" s="91">
        <f>'Schedule 3D_Income_The Cape'!CU44</f>
        <v>1274419.4094436797</v>
      </c>
      <c r="O29" s="91">
        <f>'Schedule 3D_Income_The Cape'!CV44</f>
        <v>1253171.9514606141</v>
      </c>
      <c r="P29" s="91">
        <f t="shared" si="2"/>
        <v>5676586.2519950615</v>
      </c>
      <c r="Q29" s="259"/>
      <c r="R29" s="259"/>
      <c r="S29" s="259"/>
      <c r="T29" s="259"/>
      <c r="U29" s="259"/>
      <c r="V29" s="99">
        <f t="shared" si="3"/>
        <v>0</v>
      </c>
      <c r="W29" s="99">
        <f t="shared" si="3"/>
        <v>0</v>
      </c>
      <c r="X29" s="99">
        <f t="shared" si="3"/>
        <v>0</v>
      </c>
      <c r="Y29" s="99">
        <f t="shared" si="3"/>
        <v>0</v>
      </c>
      <c r="Z29" s="99">
        <f t="shared" si="3"/>
        <v>0</v>
      </c>
      <c r="AA29" s="98">
        <f t="shared" si="5"/>
        <v>2084080.0000000002</v>
      </c>
      <c r="AB29" s="98">
        <f t="shared" si="6"/>
        <v>2125900.4190288391</v>
      </c>
      <c r="AC29" s="98">
        <f t="shared" si="7"/>
        <v>2146909.780136467</v>
      </c>
      <c r="AD29" s="98">
        <f t="shared" si="8"/>
        <v>2120977.5251872903</v>
      </c>
      <c r="AE29" s="98">
        <f t="shared" si="9"/>
        <v>2118964.2524090768</v>
      </c>
      <c r="AF29" s="92">
        <f t="shared" si="4"/>
        <v>1.2590091343618826</v>
      </c>
      <c r="AG29" s="92">
        <f t="shared" si="4"/>
        <v>0.91291522729428776</v>
      </c>
      <c r="AH29" s="92">
        <f t="shared" si="4"/>
        <v>0.90008553609410902</v>
      </c>
      <c r="AI29" s="92">
        <f t="shared" si="4"/>
        <v>0.91580430015303749</v>
      </c>
      <c r="AJ29" s="93">
        <f t="shared" si="4"/>
        <v>0.99929518799896866</v>
      </c>
      <c r="AK29" s="92">
        <f t="shared" si="10"/>
        <v>218.65631306174268</v>
      </c>
      <c r="AL29" s="92">
        <f t="shared" si="10"/>
        <v>161.73057202022787</v>
      </c>
      <c r="AM29" s="92">
        <f t="shared" si="10"/>
        <v>161.03353669998481</v>
      </c>
      <c r="AN29" s="92">
        <f t="shared" si="10"/>
        <v>161.86669484120566</v>
      </c>
      <c r="AO29" s="94">
        <f t="shared" si="10"/>
        <v>176.45589841451854</v>
      </c>
    </row>
    <row r="30" spans="1:41">
      <c r="A30" s="515" t="s">
        <v>1454</v>
      </c>
      <c r="B30" s="261"/>
      <c r="C30" s="261"/>
      <c r="D30" s="261"/>
      <c r="E30" s="261"/>
      <c r="F30" s="261"/>
      <c r="G30" s="322">
        <v>320841</v>
      </c>
      <c r="H30" s="322">
        <v>344935</v>
      </c>
      <c r="I30" s="322">
        <v>329253</v>
      </c>
      <c r="J30" s="322">
        <v>292602</v>
      </c>
      <c r="K30" s="97">
        <f t="shared" ref="K30:K33" si="15">SUM(G30:J30)</f>
        <v>1287631</v>
      </c>
      <c r="L30" s="91">
        <f>'Schedule 3D_Income_The Cape'!CS46</f>
        <v>637301.89543690847</v>
      </c>
      <c r="M30" s="91">
        <f>'Schedule 3D_Income_The Cape'!CT46</f>
        <v>584541.24401517271</v>
      </c>
      <c r="N30" s="91">
        <f>'Schedule 3D_Income_The Cape'!CU46</f>
        <v>756968.02097691887</v>
      </c>
      <c r="O30" s="91">
        <f>'Schedule 3D_Income_The Cape'!CV46</f>
        <v>1031136.1176051575</v>
      </c>
      <c r="P30" s="91">
        <f>SUM(L30:O30)</f>
        <v>3009947.2780341576</v>
      </c>
      <c r="Q30" s="259"/>
      <c r="R30" s="259"/>
      <c r="S30" s="259"/>
      <c r="T30" s="259"/>
      <c r="U30" s="259"/>
      <c r="V30" s="99">
        <f t="shared" si="3"/>
        <v>0</v>
      </c>
      <c r="W30" s="99">
        <f t="shared" si="3"/>
        <v>0</v>
      </c>
      <c r="X30" s="99">
        <f t="shared" si="3"/>
        <v>0</v>
      </c>
      <c r="Y30" s="99">
        <f t="shared" si="3"/>
        <v>0</v>
      </c>
      <c r="Z30" s="99">
        <f t="shared" si="3"/>
        <v>0</v>
      </c>
      <c r="AA30" s="98">
        <f t="shared" si="5"/>
        <v>458344.28571428568</v>
      </c>
      <c r="AB30" s="98">
        <f t="shared" si="6"/>
        <v>510133.10327828448</v>
      </c>
      <c r="AC30" s="98">
        <f t="shared" si="7"/>
        <v>499246.39878695982</v>
      </c>
      <c r="AD30" s="98">
        <f t="shared" si="8"/>
        <v>453529.32058899506</v>
      </c>
      <c r="AE30" s="98">
        <f t="shared" si="9"/>
        <v>480309.97824059683</v>
      </c>
      <c r="AF30" s="92">
        <f t="shared" si="4"/>
        <v>1.9863480522654788</v>
      </c>
      <c r="AG30" s="92">
        <f t="shared" si="4"/>
        <v>1.6946417267461193</v>
      </c>
      <c r="AH30" s="92">
        <f t="shared" si="4"/>
        <v>2.299046693505963</v>
      </c>
      <c r="AI30" s="92">
        <f t="shared" si="4"/>
        <v>3.5240227941201958</v>
      </c>
      <c r="AJ30" s="93">
        <f t="shared" si="4"/>
        <v>2.3375852849412273</v>
      </c>
      <c r="AK30" s="92">
        <f t="shared" si="10"/>
        <v>75.86927326629862</v>
      </c>
      <c r="AL30" s="92">
        <f t="shared" si="10"/>
        <v>72.041070250822372</v>
      </c>
      <c r="AM30" s="92">
        <f t="shared" si="10"/>
        <v>95.649231864659953</v>
      </c>
      <c r="AN30" s="92">
        <f t="shared" si="10"/>
        <v>133.18730529645538</v>
      </c>
      <c r="AO30" s="94">
        <f t="shared" si="10"/>
        <v>93.563794778805018</v>
      </c>
    </row>
    <row r="31" spans="1:41">
      <c r="A31" s="626" t="s">
        <v>248</v>
      </c>
      <c r="B31" s="261"/>
      <c r="C31" s="261"/>
      <c r="D31" s="261"/>
      <c r="E31" s="261"/>
      <c r="F31" s="261"/>
      <c r="G31" s="322">
        <v>78734</v>
      </c>
      <c r="H31" s="322">
        <v>73253</v>
      </c>
      <c r="I31" s="322">
        <v>72369</v>
      </c>
      <c r="J31" s="322">
        <v>81107</v>
      </c>
      <c r="K31" s="97">
        <f t="shared" si="15"/>
        <v>305463</v>
      </c>
      <c r="L31" s="91">
        <f>'Schedule 3D_Income_The Cape'!CS56</f>
        <v>440677.2495034918</v>
      </c>
      <c r="M31" s="91">
        <f>'Schedule 3D_Income_The Cape'!CT56</f>
        <v>440488.43661199231</v>
      </c>
      <c r="N31" s="91">
        <f>'Schedule 3D_Income_The Cape'!CU56</f>
        <v>488536.50598516857</v>
      </c>
      <c r="O31" s="91">
        <f>'Schedule 3D_Income_The Cape'!CV56</f>
        <v>412592.56099597481</v>
      </c>
      <c r="P31" s="91">
        <f t="shared" ref="P31:P32" si="16">SUM(L31:O31)</f>
        <v>1782294.7530966275</v>
      </c>
      <c r="Q31" s="259"/>
      <c r="R31" s="259"/>
      <c r="S31" s="259"/>
      <c r="T31" s="259"/>
      <c r="U31" s="259"/>
      <c r="V31" s="99">
        <f t="shared" ref="V31:Z33" si="17">IF(B31=0,0,G31/B31)</f>
        <v>0</v>
      </c>
      <c r="W31" s="99">
        <f t="shared" si="17"/>
        <v>0</v>
      </c>
      <c r="X31" s="99">
        <f t="shared" si="17"/>
        <v>0</v>
      </c>
      <c r="Y31" s="99">
        <f t="shared" si="17"/>
        <v>0</v>
      </c>
      <c r="Z31" s="99">
        <f t="shared" si="17"/>
        <v>0</v>
      </c>
      <c r="AA31" s="98">
        <f t="shared" si="5"/>
        <v>112477.14285714287</v>
      </c>
      <c r="AB31" s="98">
        <f t="shared" si="6"/>
        <v>108335.71604633966</v>
      </c>
      <c r="AC31" s="98">
        <f t="shared" si="7"/>
        <v>109733.13115996966</v>
      </c>
      <c r="AD31" s="98">
        <f t="shared" si="8"/>
        <v>125714.80237664687</v>
      </c>
      <c r="AE31" s="98">
        <f t="shared" si="9"/>
        <v>113943.30121230961</v>
      </c>
      <c r="AF31" s="92">
        <f t="shared" ref="AF31:AJ34" si="18">IF(G31=0,0,L31/G31)</f>
        <v>5.5970387571251532</v>
      </c>
      <c r="AG31" s="92">
        <f t="shared" si="18"/>
        <v>6.0132477388228782</v>
      </c>
      <c r="AH31" s="92">
        <f t="shared" si="18"/>
        <v>6.7506322594642532</v>
      </c>
      <c r="AI31" s="92">
        <f t="shared" si="18"/>
        <v>5.0870154363492031</v>
      </c>
      <c r="AJ31" s="93">
        <f t="shared" si="18"/>
        <v>5.8347320398759503</v>
      </c>
      <c r="AK31" s="92">
        <f t="shared" si="10"/>
        <v>52.46157732184426</v>
      </c>
      <c r="AL31" s="92">
        <f t="shared" si="10"/>
        <v>54.287458295784113</v>
      </c>
      <c r="AM31" s="92">
        <f t="shared" si="10"/>
        <v>61.730667928376114</v>
      </c>
      <c r="AN31" s="92">
        <f t="shared" si="10"/>
        <v>53.292761688966003</v>
      </c>
      <c r="AO31" s="94">
        <f t="shared" si="10"/>
        <v>55.402385859391593</v>
      </c>
    </row>
    <row r="32" spans="1:41">
      <c r="A32" s="626" t="s">
        <v>247</v>
      </c>
      <c r="B32" s="261"/>
      <c r="C32" s="261"/>
      <c r="D32" s="261"/>
      <c r="E32" s="261"/>
      <c r="F32" s="261"/>
      <c r="G32" s="322">
        <v>20551</v>
      </c>
      <c r="H32" s="322">
        <v>20596</v>
      </c>
      <c r="I32" s="322">
        <v>19661</v>
      </c>
      <c r="J32" s="322">
        <v>19141</v>
      </c>
      <c r="K32" s="97">
        <f t="shared" si="15"/>
        <v>79949</v>
      </c>
      <c r="L32" s="91">
        <f>'Schedule 3D_Income_The Cape'!CS55</f>
        <v>1348827.4546342001</v>
      </c>
      <c r="M32" s="91">
        <f>'Schedule 3D_Income_The Cape'!CT55</f>
        <v>1324276.6748173882</v>
      </c>
      <c r="N32" s="91">
        <f>'Schedule 3D_Income_The Cape'!CU55</f>
        <v>1313082.0511363426</v>
      </c>
      <c r="O32" s="91">
        <f>'Schedule 3D_Income_The Cape'!CV55</f>
        <v>1286237.9464717731</v>
      </c>
      <c r="P32" s="91">
        <f t="shared" si="16"/>
        <v>5272424.1270597037</v>
      </c>
      <c r="Q32" s="259"/>
      <c r="R32" s="259"/>
      <c r="S32" s="259"/>
      <c r="T32" s="259"/>
      <c r="U32" s="259"/>
      <c r="V32" s="99">
        <f t="shared" si="17"/>
        <v>0</v>
      </c>
      <c r="W32" s="99">
        <f t="shared" si="17"/>
        <v>0</v>
      </c>
      <c r="X32" s="99">
        <f t="shared" si="17"/>
        <v>0</v>
      </c>
      <c r="Y32" s="99">
        <f t="shared" si="17"/>
        <v>0</v>
      </c>
      <c r="Z32" s="99">
        <f t="shared" si="17"/>
        <v>0</v>
      </c>
      <c r="AA32" s="98">
        <f t="shared" si="5"/>
        <v>29358.571428571431</v>
      </c>
      <c r="AB32" s="98">
        <f t="shared" si="6"/>
        <v>30459.94577273848</v>
      </c>
      <c r="AC32" s="98">
        <f t="shared" si="7"/>
        <v>29811.978771796814</v>
      </c>
      <c r="AD32" s="98">
        <f t="shared" si="8"/>
        <v>29668.302764143631</v>
      </c>
      <c r="AE32" s="98">
        <f t="shared" si="9"/>
        <v>29822.443270127449</v>
      </c>
      <c r="AF32" s="92">
        <f t="shared" si="18"/>
        <v>65.633178659637011</v>
      </c>
      <c r="AG32" s="92">
        <f t="shared" si="18"/>
        <v>64.297760478606918</v>
      </c>
      <c r="AH32" s="92">
        <f t="shared" si="18"/>
        <v>66.786127416527265</v>
      </c>
      <c r="AI32" s="92">
        <f t="shared" si="18"/>
        <v>67.198053731350143</v>
      </c>
      <c r="AJ32" s="93">
        <f t="shared" si="18"/>
        <v>65.947343019421183</v>
      </c>
      <c r="AK32" s="92">
        <f t="shared" si="10"/>
        <v>160.5746969802619</v>
      </c>
      <c r="AL32" s="92">
        <f t="shared" si="10"/>
        <v>163.20885812390785</v>
      </c>
      <c r="AM32" s="92">
        <f t="shared" si="10"/>
        <v>165.91888439933567</v>
      </c>
      <c r="AN32" s="92">
        <f t="shared" si="10"/>
        <v>166.13768360524065</v>
      </c>
      <c r="AO32" s="94">
        <f t="shared" si="10"/>
        <v>163.89257466769362</v>
      </c>
    </row>
    <row r="33" spans="1:44" ht="13.5" thickBot="1">
      <c r="A33" s="627" t="s">
        <v>1455</v>
      </c>
      <c r="B33" s="262"/>
      <c r="C33" s="262"/>
      <c r="D33" s="262"/>
      <c r="E33" s="262"/>
      <c r="F33" s="262"/>
      <c r="G33" s="323">
        <v>23523</v>
      </c>
      <c r="H33" s="323">
        <v>27607</v>
      </c>
      <c r="I33" s="323">
        <v>23237</v>
      </c>
      <c r="J33" s="323">
        <v>18816</v>
      </c>
      <c r="K33" s="252">
        <f t="shared" si="15"/>
        <v>93183</v>
      </c>
      <c r="L33" s="253">
        <f>+'Schedule 3D_Income_The Cape'!CS39+'Schedule 3D_Income_The Cape'!CS41+'Schedule 3D_Income_The Cape'!CS47+'Schedule 3D_Income_The Cape'!CS54+SUM('Schedule 3D_Income_The Cape'!CS57:CS60)</f>
        <v>1600592.8042153413</v>
      </c>
      <c r="M33" s="253">
        <f>+'Schedule 3D_Income_The Cape'!CT39+'Schedule 3D_Income_The Cape'!CT41+'Schedule 3D_Income_The Cape'!CT47+'Schedule 3D_Income_The Cape'!CT54+SUM('Schedule 3D_Income_The Cape'!CT57:CT60)</f>
        <v>1688158.4796779607</v>
      </c>
      <c r="N33" s="253">
        <f>+'Schedule 3D_Income_The Cape'!CU39+'Schedule 3D_Income_The Cape'!CU41+'Schedule 3D_Income_The Cape'!CU47+'Schedule 3D_Income_The Cape'!CU54+SUM('Schedule 3D_Income_The Cape'!CU57:CU60)</f>
        <v>1624455.6442568474</v>
      </c>
      <c r="O33" s="253">
        <f>+'Schedule 3D_Income_The Cape'!CV39+'Schedule 3D_Income_The Cape'!CV41+'Schedule 3D_Income_The Cape'!CV47+'Schedule 3D_Income_The Cape'!CV54+SUM('Schedule 3D_Income_The Cape'!CV57:CV60)</f>
        <v>1601746.2404203219</v>
      </c>
      <c r="P33" s="253">
        <f t="shared" ref="P33" si="19">SUM(L33:O33)</f>
        <v>6514953.168570471</v>
      </c>
      <c r="Q33" s="260"/>
      <c r="R33" s="260"/>
      <c r="S33" s="260"/>
      <c r="T33" s="260"/>
      <c r="U33" s="260"/>
      <c r="V33" s="255">
        <f t="shared" si="17"/>
        <v>0</v>
      </c>
      <c r="W33" s="255">
        <f t="shared" si="17"/>
        <v>0</v>
      </c>
      <c r="X33" s="255">
        <f t="shared" si="17"/>
        <v>0</v>
      </c>
      <c r="Y33" s="255">
        <f t="shared" si="17"/>
        <v>0</v>
      </c>
      <c r="Z33" s="255">
        <f t="shared" si="17"/>
        <v>0</v>
      </c>
      <c r="AA33" s="254">
        <f t="shared" si="5"/>
        <v>33604.285714285717</v>
      </c>
      <c r="AB33" s="254">
        <f>IF($C$10=0,0,(H33/$C$10)*12000)</f>
        <v>40828.691151096864</v>
      </c>
      <c r="AC33" s="254">
        <f>IF($D$10=0,0,(I33/$D$10)*12000)</f>
        <v>35234.268385140254</v>
      </c>
      <c r="AD33" s="254">
        <f>IF($E$10=0,0,(J33/$E$10)*12000)</f>
        <v>29164.556962025319</v>
      </c>
      <c r="AE33" s="254">
        <f>IF($F$10=0,0,(K33/$F$10)*12000)</f>
        <v>34758.967982592476</v>
      </c>
      <c r="AF33" s="256">
        <f t="shared" si="18"/>
        <v>68.043736097238508</v>
      </c>
      <c r="AG33" s="256">
        <f t="shared" si="18"/>
        <v>61.149653337123219</v>
      </c>
      <c r="AH33" s="256">
        <f t="shared" si="18"/>
        <v>69.908148395096077</v>
      </c>
      <c r="AI33" s="256">
        <f t="shared" si="18"/>
        <v>85.1268197502297</v>
      </c>
      <c r="AJ33" s="257">
        <f t="shared" si="18"/>
        <v>69.915683854034228</v>
      </c>
      <c r="AK33" s="256">
        <f>IF(B$10=0,0,L33/B$10)</f>
        <v>190.54676240658824</v>
      </c>
      <c r="AL33" s="256">
        <f>IF(C$10=0,0,M33/C$10)</f>
        <v>208.05502584150366</v>
      </c>
      <c r="AM33" s="256">
        <f>IF(D$10=0,0,N33/D$10)</f>
        <v>205.26353857175226</v>
      </c>
      <c r="AN33" s="256">
        <f>IF(E$10=0,0,O33/E$10)</f>
        <v>206.89049863346963</v>
      </c>
      <c r="AO33" s="258">
        <f>IF(F$10=0,0,P33/F$10)</f>
        <v>202.51641804695279</v>
      </c>
      <c r="AR33" s="316"/>
    </row>
    <row r="34" spans="1:44" ht="13.5" thickBot="1">
      <c r="A34" s="616" t="s">
        <v>53</v>
      </c>
      <c r="B34" s="617">
        <f>SUM(B15:B33)</f>
        <v>383</v>
      </c>
      <c r="C34" s="617">
        <f t="shared" ref="C34:P34" si="20">SUM(C15:C33)</f>
        <v>385</v>
      </c>
      <c r="D34" s="617">
        <f t="shared" si="20"/>
        <v>373</v>
      </c>
      <c r="E34" s="617">
        <f t="shared" si="20"/>
        <v>316</v>
      </c>
      <c r="F34" s="617">
        <f t="shared" si="20"/>
        <v>1457</v>
      </c>
      <c r="G34" s="617">
        <f t="shared" si="20"/>
        <v>2608560</v>
      </c>
      <c r="H34" s="617">
        <f t="shared" si="20"/>
        <v>2565726</v>
      </c>
      <c r="I34" s="617">
        <f t="shared" si="20"/>
        <v>2522746</v>
      </c>
      <c r="J34" s="617">
        <f t="shared" si="20"/>
        <v>2463698</v>
      </c>
      <c r="K34" s="618">
        <f t="shared" si="20"/>
        <v>10160730</v>
      </c>
      <c r="L34" s="619">
        <f t="shared" si="20"/>
        <v>32167573.463866673</v>
      </c>
      <c r="M34" s="619">
        <f t="shared" si="20"/>
        <v>30891625.756613631</v>
      </c>
      <c r="N34" s="619">
        <f t="shared" si="20"/>
        <v>30261733.605500475</v>
      </c>
      <c r="O34" s="619">
        <f t="shared" si="20"/>
        <v>30994647.65630671</v>
      </c>
      <c r="P34" s="619">
        <f t="shared" si="20"/>
        <v>124315580.48228747</v>
      </c>
      <c r="Q34" s="622"/>
      <c r="R34" s="622"/>
      <c r="S34" s="622"/>
      <c r="T34" s="622"/>
      <c r="U34" s="622"/>
      <c r="V34" s="622"/>
      <c r="W34" s="622"/>
      <c r="X34" s="622"/>
      <c r="Y34" s="622"/>
      <c r="Z34" s="622"/>
      <c r="AA34" s="620">
        <f t="shared" si="5"/>
        <v>3726514.2857142859</v>
      </c>
      <c r="AB34" s="620">
        <f>IF($C$10=0,0,(H34/$C$10)*12000)</f>
        <v>3794517.1308848904</v>
      </c>
      <c r="AC34" s="620">
        <f>IF($D$10=0,0,(I34/$D$10)*12000)</f>
        <v>3825240.3335860497</v>
      </c>
      <c r="AD34" s="620">
        <f>IF($E$10=0,0,(J34/$E$10)*12000)</f>
        <v>3818700.0774993538</v>
      </c>
      <c r="AE34" s="620">
        <f>IF($F$10=0,0,(K34/$F$10)*12000)</f>
        <v>3790138.6384830587</v>
      </c>
      <c r="AF34" s="621">
        <f t="shared" si="18"/>
        <v>12.331544401457768</v>
      </c>
      <c r="AG34" s="621">
        <f t="shared" si="18"/>
        <v>12.040110969220263</v>
      </c>
      <c r="AH34" s="621">
        <f t="shared" si="18"/>
        <v>11.995553101858242</v>
      </c>
      <c r="AI34" s="621">
        <f t="shared" si="18"/>
        <v>12.580538546650892</v>
      </c>
      <c r="AJ34" s="621">
        <f t="shared" si="18"/>
        <v>12.234906397698538</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E58" sqref="E58"/>
    </sheetView>
  </sheetViews>
  <sheetFormatPr defaultColWidth="9.42578125" defaultRowHeight="12.75"/>
  <cols>
    <col min="1" max="1" width="67" style="120" customWidth="1"/>
    <col min="2" max="5" width="16.5703125" style="120" customWidth="1"/>
    <col min="6" max="6" width="10.5703125" style="120" customWidth="1"/>
    <col min="7" max="16384" width="9.42578125" style="120"/>
  </cols>
  <sheetData>
    <row r="1" spans="1:15" ht="20.25" customHeight="1">
      <c r="A1" s="17" t="s">
        <v>451</v>
      </c>
      <c r="E1" s="718"/>
    </row>
    <row r="2" spans="1:15" s="163" customFormat="1" ht="20.25" customHeight="1">
      <c r="A2" s="15" t="s">
        <v>1353</v>
      </c>
      <c r="B2" s="356" t="str">
        <f>'Schedule 2_Balance Sheet'!C2</f>
        <v>CCA One Care-Commonwealth Care Alliance</v>
      </c>
      <c r="C2" s="357"/>
      <c r="D2" s="357"/>
      <c r="E2" s="358"/>
      <c r="G2" s="120"/>
      <c r="I2" s="164"/>
      <c r="M2" s="164"/>
      <c r="O2" s="164"/>
    </row>
    <row r="3" spans="1:15" s="163" customFormat="1" ht="20.25" customHeight="1">
      <c r="A3" s="15" t="s">
        <v>1338</v>
      </c>
      <c r="B3" s="456" t="str">
        <f>'Schedule 2_Balance Sheet'!C3</f>
        <v>January 2024-December 2024</v>
      </c>
      <c r="C3" s="457"/>
      <c r="D3" s="457"/>
      <c r="E3" s="458"/>
      <c r="G3" s="120"/>
      <c r="I3" s="164"/>
      <c r="K3" s="164"/>
    </row>
    <row r="4" spans="1:15" s="163" customFormat="1" ht="20.25" customHeight="1">
      <c r="A4" s="15" t="s">
        <v>1356</v>
      </c>
      <c r="B4" s="359">
        <f>'Schedule 2_Balance Sheet'!C4</f>
        <v>45657</v>
      </c>
      <c r="C4" s="357"/>
      <c r="D4" s="357"/>
      <c r="E4" s="358"/>
      <c r="G4" s="120"/>
      <c r="I4" s="164"/>
      <c r="M4" s="164"/>
      <c r="O4" s="164"/>
    </row>
    <row r="5" spans="1:15" s="163" customFormat="1" ht="20.25" customHeight="1">
      <c r="A5" s="15" t="s">
        <v>1357</v>
      </c>
      <c r="B5" s="356" t="str">
        <f>'Schedule 2_Balance Sheet'!C5</f>
        <v>CCA</v>
      </c>
      <c r="C5" s="357"/>
      <c r="D5" s="357"/>
      <c r="E5" s="358"/>
      <c r="G5" s="120"/>
      <c r="I5" s="164"/>
      <c r="M5" s="164"/>
      <c r="O5" s="164"/>
    </row>
    <row r="6" spans="1:15" s="163" customFormat="1" ht="20.25" customHeight="1">
      <c r="A6" s="15" t="s">
        <v>1341</v>
      </c>
      <c r="B6" s="359">
        <f>'Schedule 2_Balance Sheet'!C6</f>
        <v>45957</v>
      </c>
      <c r="C6" s="357"/>
      <c r="D6" s="357"/>
      <c r="E6" s="358"/>
      <c r="G6" s="120"/>
      <c r="I6" s="164"/>
      <c r="L6" s="165"/>
      <c r="M6" s="164"/>
      <c r="N6" s="165"/>
      <c r="O6" s="164"/>
    </row>
    <row r="7" spans="1:15">
      <c r="A7" s="14" t="s">
        <v>1359</v>
      </c>
    </row>
    <row r="8" spans="1:15" ht="13.5" thickBot="1">
      <c r="A8" s="26"/>
    </row>
    <row r="9" spans="1:15">
      <c r="A9" s="179" t="s">
        <v>1456</v>
      </c>
      <c r="B9" s="923"/>
      <c r="C9" s="924"/>
      <c r="D9" s="924"/>
      <c r="E9" s="925"/>
    </row>
    <row r="10" spans="1:15">
      <c r="B10" s="69" t="s">
        <v>1457</v>
      </c>
      <c r="C10" s="67" t="s">
        <v>1458</v>
      </c>
      <c r="D10" s="67" t="s">
        <v>1459</v>
      </c>
      <c r="E10" s="70" t="s">
        <v>1460</v>
      </c>
    </row>
    <row r="11" spans="1:15">
      <c r="B11" s="71" t="s">
        <v>1461</v>
      </c>
      <c r="C11" s="68" t="s">
        <v>1461</v>
      </c>
      <c r="D11" s="68" t="s">
        <v>1461</v>
      </c>
      <c r="E11" s="72" t="s">
        <v>1461</v>
      </c>
    </row>
    <row r="12" spans="1:15">
      <c r="A12" s="7" t="s">
        <v>1462</v>
      </c>
      <c r="B12" s="173"/>
      <c r="C12" s="174"/>
      <c r="D12" s="174"/>
      <c r="E12" s="175"/>
    </row>
    <row r="13" spans="1:15" ht="15.75" customHeight="1">
      <c r="A13" s="120" t="s">
        <v>57</v>
      </c>
      <c r="B13" s="49">
        <f>IF('Schedule 2_Balance Sheet'!C48=0,"",'Schedule 3A_Income Statement'!CS91/'Schedule 2_Balance Sheet'!C48)</f>
        <v>-1.7360630720084029E-2</v>
      </c>
      <c r="C13" s="38">
        <f>IF('Schedule 2_Balance Sheet'!D48=0,"",'Schedule 3A_Income Statement'!CT91/'Schedule 2_Balance Sheet'!D48)</f>
        <v>-2.6568497731392152E-2</v>
      </c>
      <c r="D13" s="38">
        <f>IF('Schedule 2_Balance Sheet'!E48=0,"",'Schedule 3A_Income Statement'!CU91/'Schedule 2_Balance Sheet'!E48)</f>
        <v>-1.9031180749577405E-2</v>
      </c>
      <c r="E13" s="48">
        <f>IF('Schedule 2_Balance Sheet'!F48=0,"",'Schedule 3A_Income Statement'!CV91/'Schedule 2_Balance Sheet'!F48)</f>
        <v>-4.143135489308316E-2</v>
      </c>
    </row>
    <row r="14" spans="1:15" ht="15.75" customHeight="1">
      <c r="A14" s="120" t="s">
        <v>192</v>
      </c>
      <c r="B14" s="49">
        <f>IF('Schedule 3A_Income Statement'!CS31=0,"",'Schedule 3A_Income Statement'!CS91/'Schedule 3A_Income Statement'!CS31)</f>
        <v>-3.1078138892192336E-2</v>
      </c>
      <c r="C14" s="38">
        <f>IF('Schedule 3A_Income Statement'!CT31=0,"",'Schedule 3A_Income Statement'!CT91/'Schedule 3A_Income Statement'!CT31)</f>
        <v>-4.4304985365738958E-2</v>
      </c>
      <c r="D14" s="38">
        <f>IF('Schedule 3A_Income Statement'!CU31=0,"",'Schedule 3A_Income Statement'!CU91/'Schedule 3A_Income Statement'!CU31)</f>
        <v>-3.1722308235157343E-2</v>
      </c>
      <c r="E14" s="48">
        <f>IF('Schedule 3A_Income Statement'!CV31=0,"",'Schedule 3A_Income Statement'!CV91/'Schedule 3A_Income Statement'!CV31)</f>
        <v>-5.0799895645969408E-2</v>
      </c>
    </row>
    <row r="15" spans="1:15" ht="15.75" customHeight="1">
      <c r="A15" s="120" t="s">
        <v>1463</v>
      </c>
      <c r="B15" s="49">
        <f>IF('Schedule 2_Balance Sheet'!C93=0,"",'Schedule 3A_Income Statement'!CS91/'Schedule 2_Balance Sheet'!C93)</f>
        <v>-0.15491801826346124</v>
      </c>
      <c r="C15" s="38">
        <f>IF('Schedule 2_Balance Sheet'!D93=0,"",'Schedule 3A_Income Statement'!CT91/'Schedule 2_Balance Sheet'!D93)</f>
        <v>-0.28260152083574519</v>
      </c>
      <c r="D15" s="38">
        <f>IF('Schedule 2_Balance Sheet'!E93=0,"",'Schedule 3A_Income Statement'!CU91/'Schedule 2_Balance Sheet'!E93)</f>
        <v>-0.41341762221394462</v>
      </c>
      <c r="E15" s="48">
        <f>IF('Schedule 2_Balance Sheet'!F93=0,"",'Schedule 3A_Income Statement'!CV91/'Schedule 2_Balance Sheet'!F93)</f>
        <v>0.34631081243117284</v>
      </c>
    </row>
    <row r="16" spans="1:15" ht="15.75" customHeight="1">
      <c r="B16" s="176"/>
      <c r="C16" s="177"/>
      <c r="D16" s="177"/>
      <c r="E16" s="178"/>
    </row>
    <row r="17" spans="1:9" ht="15.75" customHeight="1">
      <c r="A17" s="7" t="s">
        <v>1464</v>
      </c>
      <c r="B17" s="176"/>
      <c r="C17" s="177"/>
      <c r="D17" s="177"/>
      <c r="E17" s="178"/>
    </row>
    <row r="18" spans="1:9" ht="15.75" customHeight="1">
      <c r="A18" s="120" t="s">
        <v>1465</v>
      </c>
      <c r="B18" s="50">
        <f>IF('Schedule 2_Balance Sheet'!C67=0,"",'Schedule 2_Balance Sheet'!C22/'Schedule 2_Balance Sheet'!C67)</f>
        <v>1.0958488632984142</v>
      </c>
      <c r="C18" s="39">
        <f>IF('Schedule 2_Balance Sheet'!D67=0,"",'Schedule 2_Balance Sheet'!D22/'Schedule 2_Balance Sheet'!D67)</f>
        <v>1.2149459773777307</v>
      </c>
      <c r="D18" s="39">
        <f>IF('Schedule 2_Balance Sheet'!E67=0,"",'Schedule 2_Balance Sheet'!E22/'Schedule 2_Balance Sheet'!E67)</f>
        <v>1.0600474038124006</v>
      </c>
      <c r="E18" s="51">
        <f>IF('Schedule 2_Balance Sheet'!F67=0,"",'Schedule 2_Balance Sheet'!F22/'Schedule 2_Balance Sheet'!F67)</f>
        <v>0.86969287392917882</v>
      </c>
    </row>
    <row r="19" spans="1:9" ht="15.75" customHeight="1">
      <c r="A19" s="120" t="s">
        <v>1466</v>
      </c>
      <c r="B19" s="50">
        <f>IF('Schedule 2_Balance Sheet'!C67=0,"",'Schedule 2_Balance Sheet'!C11/'Schedule 2_Balance Sheet'!C67)</f>
        <v>3.3379894229114353E-2</v>
      </c>
      <c r="C19" s="39">
        <f>IF('Schedule 2_Balance Sheet'!D67=0,"",'Schedule 2_Balance Sheet'!D11/'Schedule 2_Balance Sheet'!D67)</f>
        <v>1.2810542040855877E-2</v>
      </c>
      <c r="D19" s="39">
        <f>IF('Schedule 2_Balance Sheet'!E67=0,"",'Schedule 2_Balance Sheet'!E11/'Schedule 2_Balance Sheet'!E67)</f>
        <v>4.1759581770754978E-2</v>
      </c>
      <c r="E19" s="51">
        <f>IF('Schedule 2_Balance Sheet'!F67=0,"",'Schedule 2_Balance Sheet'!F11/'Schedule 2_Balance Sheet'!F67)</f>
        <v>2.707600945586372E-2</v>
      </c>
    </row>
    <row r="20" spans="1:9" ht="15.75" customHeight="1">
      <c r="A20" s="120" t="s">
        <v>1467</v>
      </c>
      <c r="B20" s="207">
        <f>IF(('Schedule 2_Balance Sheet'!C67-'Schedule 2_Balance Sheet'!C58-SUM('Schedule 2_Balance Sheet'!C62:C65))=0,"",'Schedule 2_Balance Sheet'!C11/('Schedule 2_Balance Sheet'!C67-'Schedule 2_Balance Sheet'!C58-SUM('Schedule 2_Balance Sheet'!C62:C65)))</f>
        <v>3.4987123464115019E-2</v>
      </c>
      <c r="C20" s="39">
        <f>IF(('Schedule 2_Balance Sheet'!D67-'Schedule 2_Balance Sheet'!D58-SUM('Schedule 2_Balance Sheet'!D62:D65))=0,"",'Schedule 2_Balance Sheet'!D11/('Schedule 2_Balance Sheet'!D67-'Schedule 2_Balance Sheet'!D58-SUM('Schedule 2_Balance Sheet'!D62:D65)))</f>
        <v>1.3436424934609942E-2</v>
      </c>
      <c r="D20" s="39">
        <f>IF(('Schedule 2_Balance Sheet'!E67-'Schedule 2_Balance Sheet'!E58-SUM('Schedule 2_Balance Sheet'!E62:E65))=0,"",'Schedule 2_Balance Sheet'!E11/('Schedule 2_Balance Sheet'!E67-'Schedule 2_Balance Sheet'!E58-SUM('Schedule 2_Balance Sheet'!E62:E65)))</f>
        <v>4.5488651357759445E-2</v>
      </c>
      <c r="E20" s="51">
        <f>IF(('Schedule 2_Balance Sheet'!F67-'Schedule 2_Balance Sheet'!F58-SUM('Schedule 2_Balance Sheet'!F62:F65))=0,"",'Schedule 2_Balance Sheet'!F11/('Schedule 2_Balance Sheet'!F67-'Schedule 2_Balance Sheet'!F58-SUM('Schedule 2_Balance Sheet'!F62:F65)))</f>
        <v>2.9217151848075933E-2</v>
      </c>
    </row>
    <row r="21" spans="1:9" ht="15.75" customHeight="1">
      <c r="A21" s="120" t="s">
        <v>1468</v>
      </c>
      <c r="B21" s="50">
        <f>IF('Schedule 3A_Income Statement'!CS65=0,"",'Schedule 2_Balance Sheet'!C58/('Schedule 3A_Income Statement'!CS65/90))</f>
        <v>4.0146810344661539</v>
      </c>
      <c r="C21" s="39">
        <f>IF('Schedule 3A_Income Statement'!CT65=0,"",'Schedule 2_Balance Sheet'!D58/('Schedule 3A_Income Statement'!CT65/90))</f>
        <v>4.2831970038332763</v>
      </c>
      <c r="D21" s="39">
        <f>IF('Schedule 3A_Income Statement'!CU65=0,"",'Schedule 2_Balance Sheet'!E58/('Schedule 3A_Income Statement'!CU65/90))</f>
        <v>8.5750312697089548</v>
      </c>
      <c r="E21" s="51">
        <f>IF('Schedule 3A_Income Statement'!CV65=0,"",'Schedule 2_Balance Sheet'!F58/('Schedule 3A_Income Statement'!CV65/90))</f>
        <v>6.297274353263516</v>
      </c>
      <c r="F21" s="20"/>
      <c r="H21" s="20"/>
      <c r="I21" s="20"/>
    </row>
    <row r="22" spans="1:9" ht="15.75" customHeight="1">
      <c r="A22" s="120" t="s">
        <v>1469</v>
      </c>
      <c r="B22" s="40">
        <f>IF('Schedule 3A_Income Statement'!CS31=0,"",('Schedule 2_Balance Sheet'!C56+'Schedule 2_Balance Sheet'!C57)/'Schedule 3A_Income Statement'!CS31)</f>
        <v>0.16758961038074036</v>
      </c>
      <c r="C22" s="41">
        <f>IF('Schedule 3A_Income Statement'!CT31=0,"",('Schedule 2_Balance Sheet'!D56+'Schedule 2_Balance Sheet'!D57)/'Schedule 3A_Income Statement'!CT31)</f>
        <v>0.16915891190478291</v>
      </c>
      <c r="D22" s="41">
        <f>IF('Schedule 3A_Income Statement'!CU31=0,"",('Schedule 2_Balance Sheet'!E56+'Schedule 2_Balance Sheet'!E57)/'Schedule 3A_Income Statement'!CU31)</f>
        <v>0.19718296423662204</v>
      </c>
      <c r="E22" s="42">
        <f>IF('Schedule 3A_Income Statement'!CV31=0,"",('Schedule 2_Balance Sheet'!F56+'Schedule 2_Balance Sheet'!F57)/'Schedule 3A_Income Statement'!CV31)</f>
        <v>0.19039314773333649</v>
      </c>
    </row>
    <row r="23" spans="1:9" ht="15.75" customHeight="1">
      <c r="B23" s="176"/>
      <c r="C23" s="177"/>
      <c r="D23" s="177"/>
      <c r="E23" s="178"/>
    </row>
    <row r="24" spans="1:9" ht="15.75" customHeight="1">
      <c r="A24" s="7" t="s">
        <v>1470</v>
      </c>
      <c r="B24" s="176"/>
      <c r="C24" s="177"/>
      <c r="D24" s="177"/>
      <c r="E24" s="178"/>
    </row>
    <row r="25" spans="1:9" ht="15.75" customHeight="1">
      <c r="A25" s="120" t="s">
        <v>1471</v>
      </c>
      <c r="B25" s="21">
        <v>0</v>
      </c>
      <c r="C25" s="22">
        <v>0</v>
      </c>
      <c r="D25" s="22">
        <v>0</v>
      </c>
      <c r="E25" s="23">
        <v>0</v>
      </c>
    </row>
    <row r="26" spans="1:9" ht="15.75" customHeight="1">
      <c r="A26" s="120" t="s">
        <v>1472</v>
      </c>
      <c r="B26" s="43" t="s">
        <v>653</v>
      </c>
      <c r="C26" s="44" t="s">
        <v>653</v>
      </c>
      <c r="D26" s="44" t="s">
        <v>653</v>
      </c>
      <c r="E26" s="45" t="s">
        <v>653</v>
      </c>
    </row>
    <row r="27" spans="1:9" ht="15.75" customHeight="1">
      <c r="A27" s="120" t="s">
        <v>1473</v>
      </c>
      <c r="B27" s="52">
        <f>IF('Schedule 2_Balance Sheet'!C22=0,"",SUM('Schedule 2_Balance Sheet'!C13:C15)/'Schedule 2_Balance Sheet'!C22)</f>
        <v>0.5753972832006734</v>
      </c>
      <c r="C27" s="46">
        <f>IF('Schedule 2_Balance Sheet'!D22=0,"",SUM('Schedule 2_Balance Sheet'!D13:D15)/'Schedule 2_Balance Sheet'!D22)</f>
        <v>0.60434427932627421</v>
      </c>
      <c r="D27" s="46">
        <f>IF('Schedule 2_Balance Sheet'!E22=0,"",SUM('Schedule 2_Balance Sheet'!E13:E15)/'Schedule 2_Balance Sheet'!E22)</f>
        <v>0.55846417842384044</v>
      </c>
      <c r="E27" s="53">
        <f>IF('Schedule 2_Balance Sheet'!F22=0,"",SUM('Schedule 2_Balance Sheet'!F13:F15)/'Schedule 2_Balance Sheet'!F22)</f>
        <v>0.6625148294865304</v>
      </c>
    </row>
    <row r="28" spans="1:9" ht="15.75" customHeight="1">
      <c r="A28" s="120" t="s">
        <v>1474</v>
      </c>
      <c r="B28" s="52">
        <f>IF('Schedule 2_Balance Sheet'!C22=0,"",SUM('Schedule 2_Balance Sheet'!C11)/'Schedule 2_Balance Sheet'!C22)</f>
        <v>3.046030830259169E-2</v>
      </c>
      <c r="C28" s="46">
        <f>IF('Schedule 2_Balance Sheet'!D22=0,"",SUM('Schedule 2_Balance Sheet'!D11)/'Schedule 2_Balance Sheet'!D22)</f>
        <v>1.0544124824797076E-2</v>
      </c>
      <c r="D28" s="46">
        <f>IF('Schedule 2_Balance Sheet'!E22=0,"",SUM('Schedule 2_Balance Sheet'!E11)/'Schedule 2_Balance Sheet'!E22)</f>
        <v>3.9394070133627043E-2</v>
      </c>
      <c r="E28" s="53">
        <f>IF('Schedule 2_Balance Sheet'!F22=0,"",SUM('Schedule 2_Balance Sheet'!F11)/'Schedule 2_Balance Sheet'!F22)</f>
        <v>3.1132840417028167E-2</v>
      </c>
    </row>
    <row r="29" spans="1:9" ht="15.75" customHeight="1">
      <c r="A29" s="120" t="s">
        <v>1475</v>
      </c>
      <c r="B29" s="250">
        <f>IF('Schedule 1_Enrollment'!K14=0,"",'Schedule 2_Balance Sheet'!C93/('Schedule 1_Enrollment'!K14/3))</f>
        <v>2671.9053107796744</v>
      </c>
      <c r="C29" s="166">
        <f>IF('Schedule 1_Enrollment'!K20=0,"",'Schedule 2_Balance Sheet'!D93/('Schedule 1_Enrollment'!K20/3))</f>
        <v>2119.8998185655964</v>
      </c>
      <c r="D29" s="166">
        <f>IF('Schedule 1_Enrollment'!K26=0,"",'Schedule 2_Balance Sheet'!E93/('Schedule 1_Enrollment'!K26/3))</f>
        <v>1049.3302713795615</v>
      </c>
      <c r="E29" s="53">
        <f>IF('Schedule 1_Enrollment'!K32=0,"",'Schedule 2_Balance Sheet'!F93/('Schedule 1_Enrollment'!K32/3))</f>
        <v>-2019.4045778154357</v>
      </c>
    </row>
    <row r="30" spans="1:9" ht="15.75" customHeight="1">
      <c r="B30" s="176"/>
      <c r="C30" s="177"/>
      <c r="D30" s="177"/>
      <c r="E30" s="178"/>
    </row>
    <row r="31" spans="1:9" ht="15.75" customHeight="1">
      <c r="A31" s="7" t="s">
        <v>1476</v>
      </c>
      <c r="B31" s="176"/>
      <c r="C31" s="177"/>
      <c r="D31" s="177"/>
      <c r="E31" s="178"/>
    </row>
    <row r="32" spans="1:9" ht="15.75" customHeight="1">
      <c r="A32" s="120" t="s">
        <v>1477</v>
      </c>
      <c r="B32" s="207">
        <f>IF('Schedule 3A_Income Statement'!CS22=0,"",'Schedule 2_Balance Sheet'!C13/('Schedule 3A_Income Statement'!CS22/90))</f>
        <v>67.329651342429131</v>
      </c>
      <c r="C32" s="248">
        <f>IF('Schedule 3A_Income Statement'!CT22=0,"",'Schedule 2_Balance Sheet'!D13/('Schedule 3A_Income Statement'!CT22/90))</f>
        <v>71.516465984691905</v>
      </c>
      <c r="D32" s="248">
        <f>IF('Schedule 3A_Income Statement'!CU22=0,"",'Schedule 2_Balance Sheet'!E13/('Schedule 3A_Income Statement'!CU22/90))</f>
        <v>63.807230322073352</v>
      </c>
      <c r="E32" s="249">
        <f>IF('Schedule 3A_Income Statement'!CV22=0,"",'Schedule 2_Balance Sheet'!F13/('Schedule 3A_Income Statement'!CV22/90))</f>
        <v>50.441685322338543</v>
      </c>
    </row>
    <row r="33" spans="1:5" ht="15.75" customHeight="1">
      <c r="B33" s="176"/>
      <c r="C33" s="177"/>
      <c r="D33" s="177"/>
      <c r="E33" s="178"/>
    </row>
    <row r="34" spans="1:5" ht="15.75" customHeight="1">
      <c r="A34" s="7" t="s">
        <v>1478</v>
      </c>
      <c r="B34" s="176"/>
      <c r="C34" s="177"/>
      <c r="D34" s="177"/>
      <c r="E34" s="178"/>
    </row>
    <row r="35" spans="1:5" ht="15.75" customHeight="1">
      <c r="A35" s="120" t="s">
        <v>1479</v>
      </c>
      <c r="B35" s="52">
        <f>IF('Schedule 3A_Income Statement'!CS31=0,"",'Schedule 3A_Income Statement'!CS91/'Schedule 3A_Income Statement'!CS31)</f>
        <v>-3.1078138892192336E-2</v>
      </c>
      <c r="C35" s="46">
        <f>IF('Schedule 3A_Income Statement'!CT31=0,"",'Schedule 3A_Income Statement'!CT91/'Schedule 3A_Income Statement'!CT31)</f>
        <v>-4.4304985365738958E-2</v>
      </c>
      <c r="D35" s="46">
        <f>IF('Schedule 3A_Income Statement'!CU31=0,"",'Schedule 3A_Income Statement'!CU91/'Schedule 3A_Income Statement'!CU31)</f>
        <v>-3.1722308235157343E-2</v>
      </c>
      <c r="E35" s="53">
        <f>IF('Schedule 3A_Income Statement'!CV31=0,"",'Schedule 3A_Income Statement'!CV91/'Schedule 3A_Income Statement'!CV31)</f>
        <v>-5.0799895645969408E-2</v>
      </c>
    </row>
    <row r="36" spans="1:5" ht="15.75" customHeight="1">
      <c r="A36" s="120" t="s">
        <v>1480</v>
      </c>
      <c r="B36" s="52">
        <f>IF('Schedule 3A_Income Statement'!CS31= 0,"",('Schedule 3A_Income Statement'!CS31-'Schedule 3A_Income Statement'!CS65) /'Schedule 3A_Income Statement'!CS31)</f>
        <v>0.10581312656656655</v>
      </c>
      <c r="C36" s="46">
        <f>IF('Schedule 3A_Income Statement'!CT31= 0,"",('Schedule 3A_Income Statement'!CT31-'Schedule 3A_Income Statement'!CT65) /'Schedule 3A_Income Statement'!CT31)</f>
        <v>8.9737146420721975E-2</v>
      </c>
      <c r="D36" s="46">
        <f>IF('Schedule 3A_Income Statement'!CU31= 0,"",('Schedule 3A_Income Statement'!CU31-'Schedule 3A_Income Statement'!CU65) /'Schedule 3A_Income Statement'!CU31)</f>
        <v>8.1190742676287522E-2</v>
      </c>
      <c r="E36" s="53">
        <f>IF('Schedule 3A_Income Statement'!CV31= 0,"",('Schedule 3A_Income Statement'!CV31-'Schedule 3A_Income Statement'!CV65) /'Schedule 3A_Income Statement'!CV31)</f>
        <v>8.2322176300401798E-2</v>
      </c>
    </row>
    <row r="37" spans="1:5" ht="15.75" customHeight="1">
      <c r="A37" s="120" t="s">
        <v>144</v>
      </c>
      <c r="B37" s="54">
        <f>'Schedule 2_Balance Sheet'!C93</f>
        <v>85096621.607918262</v>
      </c>
      <c r="C37" s="47">
        <f>'Schedule 2_Balance Sheet'!D93</f>
        <v>64874587.514290094</v>
      </c>
      <c r="D37" s="47">
        <f>'Schedule 2_Balance Sheet'!E93</f>
        <v>31596383.801509976</v>
      </c>
      <c r="E37" s="55">
        <f>'Schedule 2_Balance Sheet'!F93</f>
        <v>-59993144.332600236</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0.9299277483325995</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0.95302530044100009</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0.95393676221518697</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0.95166305246107386</v>
      </c>
    </row>
    <row r="39" spans="1:5" ht="15.75" customHeight="1">
      <c r="A39" s="120" t="s">
        <v>1481</v>
      </c>
      <c r="B39" s="500">
        <f>IF('Schedule 1_Enrollment'!K14=0,"",'Schedule 3A_Income Statement'!CS65/'Schedule 1_Enrollment'!K14)</f>
        <v>3969.8585085175228</v>
      </c>
      <c r="C39" s="501">
        <f>IF('Schedule 1_Enrollment'!K20=0,"",'Schedule 3A_Income Statement'!CT65/'Schedule 1_Enrollment'!K20)</f>
        <v>4102.8231792016159</v>
      </c>
      <c r="D39" s="501">
        <f>IF('Schedule 1_Enrollment'!K26=0,"",'Schedule 3A_Income Statement'!CU65/'Schedule 1_Enrollment'!K26)</f>
        <v>4188.3263420706207</v>
      </c>
      <c r="E39" s="502">
        <f>IF('Schedule 1_Enrollment'!K32=0,"",'Schedule 3A_Income Statement'!CV65/'Schedule 1_Enrollment'!K32)</f>
        <v>4211.0999509605608</v>
      </c>
    </row>
    <row r="40" spans="1:5" ht="15.75" customHeight="1" thickBot="1">
      <c r="A40" s="120" t="s">
        <v>304</v>
      </c>
      <c r="B40" s="56">
        <f>IF('Schedule 3A_Income Statement'!CS31-'Schedule 3A_Income Statement'!CS27=0,"",'Schedule 3A_Income Statement'!CS87/('Schedule 3A_Income Statement'!CS31-'Schedule 3A_Income Statement'!CS27))</f>
        <v>0.10115039055959282</v>
      </c>
      <c r="C40" s="57">
        <f>IF('Schedule 3A_Income Statement'!CT31-'Schedule 3A_Income Statement'!CT27=0,"",'Schedule 3A_Income Statement'!CT87/('Schedule 3A_Income Statement'!CT31-'Schedule 3A_Income Statement'!CT27))</f>
        <v>9.1279684924738758E-2</v>
      </c>
      <c r="D40" s="57">
        <f>IF('Schedule 3A_Income Statement'!CU31-'Schedule 3A_Income Statement'!CU27=0,"",'Schedule 3A_Income Statement'!CU87/('Schedule 3A_Income Statement'!CU31-'Schedule 3A_Income Statement'!CU27))</f>
        <v>7.7785546019970273E-2</v>
      </c>
      <c r="E40" s="58">
        <f>IF('Schedule 3A_Income Statement'!CV31-'Schedule 3A_Income Statement'!CV27=0,"",'Schedule 3A_Income Statement'!CV87/('Schedule 3A_Income Statement'!CV31-'Schedule 3A_Income Statement'!CV27))</f>
        <v>9.9136843184895504E-2</v>
      </c>
    </row>
    <row r="41" spans="1:5">
      <c r="B41" s="24" t="s">
        <v>1482</v>
      </c>
      <c r="C41" s="24" t="s">
        <v>1482</v>
      </c>
      <c r="D41" s="24" t="s">
        <v>1482</v>
      </c>
      <c r="E41" s="24" t="s">
        <v>1482</v>
      </c>
    </row>
    <row r="42" spans="1:5">
      <c r="A42" s="7" t="s">
        <v>461</v>
      </c>
    </row>
    <row r="43" spans="1:5">
      <c r="A43" s="120" t="s">
        <v>1483</v>
      </c>
    </row>
    <row r="44" spans="1:5">
      <c r="A44" s="120" t="s">
        <v>1484</v>
      </c>
    </row>
    <row r="45" spans="1:5">
      <c r="A45" s="120" t="s">
        <v>1485</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29" zoomScale="85" zoomScaleNormal="85" workbookViewId="0">
      <selection activeCell="J64" sqref="J64"/>
    </sheetView>
  </sheetViews>
  <sheetFormatPr defaultColWidth="9.42578125" defaultRowHeight="12.75"/>
  <cols>
    <col min="1" max="1" width="50.42578125" style="120" customWidth="1"/>
    <col min="2" max="2" width="17.42578125" style="120" customWidth="1"/>
    <col min="3" max="3" width="20.42578125" style="120" customWidth="1"/>
    <col min="4" max="5" width="17.42578125" style="120" customWidth="1"/>
    <col min="6" max="9" width="14.5703125" style="120" customWidth="1"/>
    <col min="10" max="10" width="15" style="120" customWidth="1"/>
    <col min="11" max="11" width="11.42578125" style="120" bestFit="1" customWidth="1"/>
    <col min="12" max="16384" width="9.42578125" style="120"/>
  </cols>
  <sheetData>
    <row r="1" spans="1:10" ht="20.25" customHeight="1">
      <c r="A1" s="17" t="s">
        <v>453</v>
      </c>
      <c r="B1" s="180"/>
      <c r="C1" s="180"/>
      <c r="E1" s="718"/>
      <c r="G1" s="181"/>
    </row>
    <row r="2" spans="1:10" ht="20.25" customHeight="1">
      <c r="A2" s="15" t="s">
        <v>1353</v>
      </c>
      <c r="B2" s="356" t="str">
        <f>'Schedule 2_Balance Sheet'!C2</f>
        <v>CCA One Care-Commonwealth Care Alliance</v>
      </c>
      <c r="C2" s="357"/>
      <c r="D2" s="357"/>
      <c r="E2" s="357"/>
      <c r="F2" s="358"/>
      <c r="H2" s="18"/>
      <c r="I2" s="19"/>
    </row>
    <row r="3" spans="1:10" ht="20.25" customHeight="1">
      <c r="A3" s="15" t="s">
        <v>1338</v>
      </c>
      <c r="B3" s="456" t="str">
        <f>'Schedule 2_Balance Sheet'!C3</f>
        <v>January 2024-December 2024</v>
      </c>
      <c r="C3" s="457"/>
      <c r="D3" s="457"/>
      <c r="E3" s="457"/>
      <c r="F3" s="458"/>
      <c r="H3" s="18"/>
      <c r="I3" s="19"/>
    </row>
    <row r="4" spans="1:10" ht="20.25" customHeight="1">
      <c r="A4" s="15" t="s">
        <v>1356</v>
      </c>
      <c r="B4" s="359">
        <f>'Schedule 2_Balance Sheet'!C4</f>
        <v>45657</v>
      </c>
      <c r="C4" s="357"/>
      <c r="D4" s="357"/>
      <c r="E4" s="357"/>
      <c r="F4" s="358"/>
      <c r="H4" s="18"/>
      <c r="I4" s="19"/>
    </row>
    <row r="5" spans="1:10" ht="20.25" customHeight="1">
      <c r="A5" s="15" t="s">
        <v>1357</v>
      </c>
      <c r="B5" s="356" t="str">
        <f>'Schedule 2_Balance Sheet'!C5</f>
        <v>CCA</v>
      </c>
      <c r="C5" s="357"/>
      <c r="D5" s="357"/>
      <c r="E5" s="357"/>
      <c r="F5" s="358"/>
    </row>
    <row r="6" spans="1:10" ht="20.25" customHeight="1">
      <c r="A6" s="15" t="s">
        <v>1341</v>
      </c>
      <c r="B6" s="359">
        <f>'Schedule 2_Balance Sheet'!C6</f>
        <v>45957</v>
      </c>
      <c r="C6" s="357"/>
      <c r="D6" s="357"/>
      <c r="E6" s="357"/>
      <c r="F6" s="358"/>
      <c r="H6" s="182"/>
    </row>
    <row r="7" spans="1:10">
      <c r="A7" s="211" t="s">
        <v>1359</v>
      </c>
      <c r="B7" s="180"/>
      <c r="C7" s="180"/>
      <c r="H7" s="182"/>
    </row>
    <row r="8" spans="1:10">
      <c r="A8" s="628" t="s">
        <v>1486</v>
      </c>
      <c r="B8" s="180"/>
      <c r="C8" s="180"/>
      <c r="H8" s="182"/>
    </row>
    <row r="9" spans="1:10">
      <c r="B9" s="800" t="s">
        <v>1487</v>
      </c>
      <c r="C9" s="801"/>
      <c r="D9" s="801"/>
      <c r="E9" s="802"/>
      <c r="F9" s="801" t="s">
        <v>1488</v>
      </c>
      <c r="G9" s="801"/>
      <c r="H9" s="801"/>
      <c r="I9" s="803"/>
    </row>
    <row r="10" spans="1:10">
      <c r="A10" s="26"/>
      <c r="B10" s="73" t="s">
        <v>1344</v>
      </c>
      <c r="C10" s="73" t="s">
        <v>1348</v>
      </c>
      <c r="D10" s="73" t="s">
        <v>1349</v>
      </c>
      <c r="E10" s="715" t="s">
        <v>1350</v>
      </c>
      <c r="F10" s="73" t="s">
        <v>1344</v>
      </c>
      <c r="G10" s="73" t="s">
        <v>1348</v>
      </c>
      <c r="H10" s="73" t="s">
        <v>1349</v>
      </c>
      <c r="I10" s="716" t="s">
        <v>1350</v>
      </c>
      <c r="J10" s="183"/>
    </row>
    <row r="11" spans="1:10" ht="16.5" customHeight="1">
      <c r="A11" s="120" t="s">
        <v>1489</v>
      </c>
      <c r="B11" s="47">
        <f>'Schedule 2_Balance Sheet'!C11</f>
        <v>16868086.149999995</v>
      </c>
      <c r="C11" s="47">
        <f>'Schedule 2_Balance Sheet'!D11</f>
        <v>5755236.524900008</v>
      </c>
      <c r="D11" s="47">
        <f>'Schedule 2_Balance Sheet'!E11</f>
        <v>20669891.87489</v>
      </c>
      <c r="E11" s="47">
        <f>'Schedule 2_Balance Sheet'!F11</f>
        <v>10789535.184889998</v>
      </c>
      <c r="F11" s="328">
        <v>0</v>
      </c>
      <c r="G11" s="328">
        <v>0</v>
      </c>
      <c r="H11" s="328">
        <v>0</v>
      </c>
      <c r="I11" s="328">
        <v>0</v>
      </c>
    </row>
    <row r="12" spans="1:10" ht="16.5" customHeight="1">
      <c r="A12" s="119" t="s">
        <v>1490</v>
      </c>
      <c r="B12" s="47">
        <f>'Schedule 2_Balance Sheet'!C48-'Schedule 2_Balance Sheet'!C29+0.1*'Schedule 2_Balance Sheet'!C29</f>
        <v>755969016.59543824</v>
      </c>
      <c r="C12" s="47">
        <f>'Schedule 2_Balance Sheet'!D48-'Schedule 2_Balance Sheet'!D29+0.1*'Schedule 2_Balance Sheet'!D29</f>
        <v>685181620.50740993</v>
      </c>
      <c r="D12" s="47">
        <f>'Schedule 2_Balance Sheet'!E48-'Schedule 2_Balance Sheet'!E29+0.1*'Schedule 2_Balance Sheet'!E29</f>
        <v>682801576.45262992</v>
      </c>
      <c r="E12" s="47">
        <f>'Schedule 2_Balance Sheet'!F48-'Schedule 2_Balance Sheet'!F29+0.1*'Schedule 2_Balance Sheet'!F29</f>
        <v>501462590.53651989</v>
      </c>
      <c r="F12" s="328">
        <v>0</v>
      </c>
      <c r="G12" s="328">
        <v>0</v>
      </c>
      <c r="H12" s="328">
        <v>0</v>
      </c>
      <c r="I12" s="328">
        <v>0</v>
      </c>
    </row>
    <row r="13" spans="1:10" ht="16.5" customHeight="1">
      <c r="A13" s="119" t="s">
        <v>142</v>
      </c>
      <c r="B13" s="47">
        <f>'Schedule 2_Balance Sheet'!C78</f>
        <v>674265189.20252001</v>
      </c>
      <c r="C13" s="47">
        <f>'Schedule 2_Balance Sheet'!D78</f>
        <v>625177867.85911989</v>
      </c>
      <c r="D13" s="47">
        <f>'Schedule 2_Balance Sheet'!E78</f>
        <v>654777311.74912</v>
      </c>
      <c r="E13" s="47">
        <f>'Schedule 2_Balance Sheet'!F78</f>
        <v>561455734.86912012</v>
      </c>
      <c r="F13" s="328">
        <v>0</v>
      </c>
      <c r="G13" s="328">
        <v>0</v>
      </c>
      <c r="H13" s="328">
        <v>0</v>
      </c>
      <c r="I13" s="328">
        <v>0</v>
      </c>
    </row>
    <row r="14" spans="1:10" ht="16.5" customHeight="1">
      <c r="A14" s="16" t="s">
        <v>144</v>
      </c>
      <c r="B14" s="59">
        <f>B12-B13</f>
        <v>81703827.392918229</v>
      </c>
      <c r="C14" s="59">
        <f>C12-C13</f>
        <v>60003752.648290038</v>
      </c>
      <c r="D14" s="59">
        <f>D12-D13</f>
        <v>28024264.703509927</v>
      </c>
      <c r="E14" s="59">
        <f>E12-E13</f>
        <v>-59993144.332600236</v>
      </c>
      <c r="F14" s="328">
        <v>0</v>
      </c>
      <c r="G14" s="328">
        <v>0</v>
      </c>
      <c r="H14" s="328">
        <v>0</v>
      </c>
      <c r="I14" s="328">
        <v>0</v>
      </c>
    </row>
    <row r="15" spans="1:10" ht="16.5" customHeight="1" thickBot="1">
      <c r="A15" s="16" t="s">
        <v>1491</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1492</v>
      </c>
      <c r="B16" s="61">
        <f t="shared" ref="B16:I16" si="1">SUM(B14-B15)</f>
        <v>80203827.392918229</v>
      </c>
      <c r="C16" s="61">
        <f t="shared" si="1"/>
        <v>58503752.648290038</v>
      </c>
      <c r="D16" s="61">
        <f t="shared" si="1"/>
        <v>26524264.703509927</v>
      </c>
      <c r="E16" s="62">
        <f t="shared" si="1"/>
        <v>-61493144.332600236</v>
      </c>
      <c r="F16" s="61">
        <f t="shared" si="1"/>
        <v>-1500000</v>
      </c>
      <c r="G16" s="61">
        <f t="shared" si="1"/>
        <v>-1500000</v>
      </c>
      <c r="H16" s="61">
        <f t="shared" si="1"/>
        <v>-1500000</v>
      </c>
      <c r="I16" s="61">
        <f t="shared" si="1"/>
        <v>-1500000</v>
      </c>
      <c r="J16" s="184"/>
    </row>
    <row r="17" spans="1:10">
      <c r="A17" s="16"/>
      <c r="B17" s="30"/>
      <c r="C17" s="30"/>
      <c r="D17" s="30"/>
      <c r="E17" s="30"/>
      <c r="F17" s="30"/>
      <c r="G17" s="30"/>
      <c r="H17" s="30"/>
      <c r="I17" s="30"/>
      <c r="J17" s="184"/>
    </row>
    <row r="18" spans="1:10" ht="15.75" customHeight="1">
      <c r="A18" s="16" t="s">
        <v>1493</v>
      </c>
      <c r="B18" s="66" t="str">
        <f>IF(B16&lt;0,"N","Y")</f>
        <v>Y</v>
      </c>
      <c r="C18" s="66" t="str">
        <f t="shared" ref="C18:I18" si="2">IF(C16&lt;0,"N","Y")</f>
        <v>Y</v>
      </c>
      <c r="D18" s="66" t="str">
        <f t="shared" si="2"/>
        <v>Y</v>
      </c>
      <c r="E18" s="66" t="str">
        <f t="shared" si="2"/>
        <v>N</v>
      </c>
      <c r="F18" s="33" t="str">
        <f t="shared" si="2"/>
        <v>N</v>
      </c>
      <c r="G18" s="33" t="str">
        <f t="shared" si="2"/>
        <v>N</v>
      </c>
      <c r="H18" s="33" t="str">
        <f t="shared" si="2"/>
        <v>N</v>
      </c>
      <c r="I18" s="33" t="str">
        <f t="shared" si="2"/>
        <v>N</v>
      </c>
      <c r="J18" s="184"/>
    </row>
    <row r="19" spans="1:10" ht="15.75" customHeight="1">
      <c r="A19" s="16" t="s">
        <v>1494</v>
      </c>
      <c r="B19" s="66" t="str">
        <f t="shared" ref="B19:I19" si="3">IF(B11&lt;800000,"N","Y")</f>
        <v>Y</v>
      </c>
      <c r="C19" s="66" t="str">
        <f t="shared" si="3"/>
        <v>Y</v>
      </c>
      <c r="D19" s="66" t="str">
        <f t="shared" si="3"/>
        <v>Y</v>
      </c>
      <c r="E19" s="66" t="str">
        <f t="shared" si="3"/>
        <v>Y</v>
      </c>
      <c r="F19" s="33" t="str">
        <f t="shared" si="3"/>
        <v>N</v>
      </c>
      <c r="G19" s="33" t="str">
        <f t="shared" si="3"/>
        <v>N</v>
      </c>
      <c r="H19" s="33" t="str">
        <f t="shared" si="3"/>
        <v>N</v>
      </c>
      <c r="I19" s="33" t="str">
        <f t="shared" si="3"/>
        <v>N</v>
      </c>
      <c r="J19" s="184"/>
    </row>
    <row r="20" spans="1:10">
      <c r="A20" s="16"/>
      <c r="B20" s="180"/>
      <c r="C20" s="180"/>
      <c r="F20" s="185"/>
      <c r="G20" s="162"/>
      <c r="H20" s="184"/>
      <c r="I20" s="184"/>
      <c r="J20" s="184"/>
    </row>
    <row r="21" spans="1:10" ht="25.5" customHeight="1">
      <c r="A21" s="804" t="s">
        <v>1495</v>
      </c>
      <c r="B21" s="805"/>
      <c r="C21" s="805"/>
      <c r="D21" s="805"/>
      <c r="E21" s="805"/>
      <c r="F21" s="805"/>
      <c r="G21" s="805"/>
      <c r="H21" s="805"/>
      <c r="I21" s="806"/>
      <c r="J21" s="184"/>
    </row>
    <row r="22" spans="1:10">
      <c r="B22" s="180"/>
      <c r="C22" s="180"/>
      <c r="F22" s="185"/>
      <c r="G22" s="162"/>
      <c r="H22" s="184"/>
      <c r="I22" s="184"/>
      <c r="J22" s="184"/>
    </row>
    <row r="23" spans="1:10">
      <c r="A23" s="628" t="s">
        <v>1496</v>
      </c>
      <c r="B23" s="180"/>
      <c r="C23" s="180"/>
      <c r="F23" s="185"/>
      <c r="G23" s="162"/>
      <c r="H23" s="184"/>
      <c r="I23" s="184"/>
      <c r="J23" s="184"/>
    </row>
    <row r="24" spans="1:10">
      <c r="B24" s="800" t="s">
        <v>1497</v>
      </c>
      <c r="C24" s="801"/>
      <c r="D24" s="801"/>
      <c r="E24" s="802"/>
      <c r="F24" s="801" t="s">
        <v>1498</v>
      </c>
      <c r="G24" s="801"/>
      <c r="H24" s="801"/>
      <c r="I24" s="803"/>
      <c r="J24" s="184"/>
    </row>
    <row r="25" spans="1:10">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553772666.46263027</v>
      </c>
      <c r="C26" s="166">
        <f>'Schedule 2_Balance Sheet'!D22</f>
        <v>545824012.94844007</v>
      </c>
      <c r="D26" s="166">
        <f>'Schedule 2_Balance Sheet'!E22</f>
        <v>524695513.93843007</v>
      </c>
      <c r="E26" s="166">
        <f>'Schedule 2_Balance Sheet'!F22</f>
        <v>346564432.93842989</v>
      </c>
      <c r="F26" s="328">
        <v>0</v>
      </c>
      <c r="G26" s="328">
        <v>0</v>
      </c>
      <c r="H26" s="328">
        <v>0</v>
      </c>
      <c r="I26" s="328">
        <v>0</v>
      </c>
    </row>
    <row r="27" spans="1:10" ht="16.5" customHeight="1">
      <c r="A27" s="120" t="s">
        <v>1367</v>
      </c>
      <c r="B27" s="166">
        <f>'Schedule 2_Balance Sheet'!C67</f>
        <v>505336716.59412998</v>
      </c>
      <c r="C27" s="166">
        <f>'Schedule 2_Balance Sheet'!D67</f>
        <v>449257846.11963993</v>
      </c>
      <c r="D27" s="166">
        <f>'Schedule 2_Balance Sheet'!E67</f>
        <v>494973632.35964</v>
      </c>
      <c r="E27" s="166">
        <f>'Schedule 2_Balance Sheet'!F67</f>
        <v>398490597.45964009</v>
      </c>
      <c r="F27" s="328">
        <v>0</v>
      </c>
      <c r="G27" s="328">
        <v>0</v>
      </c>
      <c r="H27" s="328">
        <v>0</v>
      </c>
      <c r="I27" s="328">
        <v>0</v>
      </c>
    </row>
    <row r="28" spans="1:10" ht="16.5" customHeight="1">
      <c r="A28" s="120" t="s">
        <v>1465</v>
      </c>
      <c r="B28" s="39">
        <f>IF(B27=0,0,B26/B27)</f>
        <v>1.0958488632984142</v>
      </c>
      <c r="C28" s="39">
        <f>IF(C27=0,0,C26/C27)</f>
        <v>1.2149459773777307</v>
      </c>
      <c r="D28" s="39">
        <f>IF(D27=0,0,D26/D27)</f>
        <v>1.0600474038124006</v>
      </c>
      <c r="E28" s="39">
        <f>IF(E27=0,0,E26/E27)</f>
        <v>0.86969287392917882</v>
      </c>
      <c r="F28" s="529">
        <v>0</v>
      </c>
      <c r="G28" s="529">
        <v>0</v>
      </c>
      <c r="H28" s="529">
        <v>0</v>
      </c>
      <c r="I28" s="529">
        <v>0</v>
      </c>
    </row>
    <row r="29" spans="1:10" ht="16.5" customHeight="1">
      <c r="A29" s="120" t="s">
        <v>1499</v>
      </c>
      <c r="B29" s="39">
        <f>IF('Schedule 2_Balance Sheet'!C67=0,0,'Schedule 2_Balance Sheet'!C11/'Schedule 2_Balance Sheet'!C67)</f>
        <v>3.3379894229114353E-2</v>
      </c>
      <c r="C29" s="39">
        <f>IF('Schedule 2_Balance Sheet'!D67=0,0,'Schedule 2_Balance Sheet'!D11/'Schedule 2_Balance Sheet'!D67)</f>
        <v>1.2810542040855877E-2</v>
      </c>
      <c r="D29" s="39">
        <f>IF('Schedule 2_Balance Sheet'!E67=0,0,'Schedule 2_Balance Sheet'!E11/'Schedule 2_Balance Sheet'!E67)</f>
        <v>4.1759581770754978E-2</v>
      </c>
      <c r="E29" s="39">
        <f>IF('Schedule 2_Balance Sheet'!F67=0,0,'Schedule 2_Balance Sheet'!F11/'Schedule 2_Balance Sheet'!F67)</f>
        <v>2.707600945586372E-2</v>
      </c>
      <c r="F29" s="529">
        <v>0</v>
      </c>
      <c r="G29" s="529">
        <v>0</v>
      </c>
      <c r="H29" s="529">
        <v>0</v>
      </c>
      <c r="I29" s="529">
        <v>0</v>
      </c>
    </row>
    <row r="30" spans="1:10" ht="16.5" customHeight="1">
      <c r="A30" s="14" t="s">
        <v>1500</v>
      </c>
      <c r="B30" s="63">
        <f>B26-B27</f>
        <v>48435949.868500292</v>
      </c>
      <c r="C30" s="63">
        <f>C26-C27</f>
        <v>96566166.828800142</v>
      </c>
      <c r="D30" s="63">
        <f>D26-D27</f>
        <v>29721881.578790069</v>
      </c>
      <c r="E30" s="64">
        <f>E26-E27</f>
        <v>-51926164.521210194</v>
      </c>
      <c r="F30" s="529">
        <v>0</v>
      </c>
      <c r="G30" s="529">
        <v>0</v>
      </c>
      <c r="H30" s="529">
        <v>0</v>
      </c>
      <c r="I30" s="529">
        <v>0</v>
      </c>
    </row>
    <row r="31" spans="1:10" ht="16.5" customHeight="1" thickBot="1">
      <c r="A31" s="14" t="s">
        <v>1491</v>
      </c>
      <c r="B31" s="190" t="s">
        <v>1501</v>
      </c>
      <c r="C31" s="190" t="s">
        <v>1501</v>
      </c>
      <c r="D31" s="190" t="s">
        <v>1501</v>
      </c>
      <c r="E31" s="191" t="s">
        <v>1501</v>
      </c>
      <c r="F31" s="192" t="s">
        <v>1501</v>
      </c>
      <c r="G31" s="192" t="s">
        <v>1501</v>
      </c>
      <c r="H31" s="193" t="s">
        <v>1501</v>
      </c>
      <c r="I31" s="194" t="s">
        <v>1501</v>
      </c>
      <c r="J31" s="183"/>
    </row>
    <row r="32" spans="1:10" ht="16.5" customHeight="1" thickTop="1">
      <c r="A32" s="14" t="s">
        <v>1492</v>
      </c>
      <c r="B32" s="61">
        <f t="shared" ref="B32:I32" si="5">B30</f>
        <v>48435949.868500292</v>
      </c>
      <c r="C32" s="61">
        <f t="shared" si="5"/>
        <v>96566166.828800142</v>
      </c>
      <c r="D32" s="61">
        <f t="shared" si="5"/>
        <v>29721881.578790069</v>
      </c>
      <c r="E32" s="65">
        <f t="shared" si="5"/>
        <v>-51926164.521210194</v>
      </c>
      <c r="F32" s="61">
        <f t="shared" si="5"/>
        <v>0</v>
      </c>
      <c r="G32" s="61">
        <f t="shared" si="5"/>
        <v>0</v>
      </c>
      <c r="H32" s="61">
        <f t="shared" si="5"/>
        <v>0</v>
      </c>
      <c r="I32" s="65">
        <f t="shared" si="5"/>
        <v>0</v>
      </c>
      <c r="J32" s="183"/>
    </row>
    <row r="33" spans="1:10">
      <c r="A33" s="14"/>
      <c r="B33" s="31"/>
      <c r="C33" s="31"/>
      <c r="D33" s="31"/>
      <c r="E33" s="32"/>
      <c r="F33" s="32"/>
      <c r="G33" s="32"/>
      <c r="H33" s="32"/>
      <c r="I33" s="32"/>
    </row>
    <row r="34" spans="1:10" ht="15.75" customHeight="1">
      <c r="A34" s="14" t="s">
        <v>1493</v>
      </c>
      <c r="B34" s="66" t="str">
        <f>IF(B32&lt;0,"N","Y")</f>
        <v>Y</v>
      </c>
      <c r="C34" s="66" t="str">
        <f t="shared" ref="C34:I34" si="6">IF(C32&lt;0,"N","Y")</f>
        <v>Y</v>
      </c>
      <c r="D34" s="66" t="str">
        <f t="shared" si="6"/>
        <v>Y</v>
      </c>
      <c r="E34" s="66" t="str">
        <f t="shared" si="6"/>
        <v>N</v>
      </c>
      <c r="F34" s="33" t="str">
        <f t="shared" si="6"/>
        <v>Y</v>
      </c>
      <c r="G34" s="33" t="str">
        <f t="shared" si="6"/>
        <v>Y</v>
      </c>
      <c r="H34" s="33" t="str">
        <f t="shared" si="6"/>
        <v>Y</v>
      </c>
      <c r="I34" s="33" t="str">
        <f t="shared" si="6"/>
        <v>Y</v>
      </c>
    </row>
    <row r="35" spans="1:10">
      <c r="B35" s="180"/>
      <c r="C35" s="180"/>
      <c r="F35" s="162"/>
      <c r="G35" s="162"/>
      <c r="H35" s="162"/>
    </row>
    <row r="36" spans="1:10">
      <c r="A36" s="628" t="s">
        <v>1502</v>
      </c>
      <c r="B36" s="180"/>
      <c r="C36" s="180"/>
      <c r="F36" s="162"/>
      <c r="G36" s="162"/>
      <c r="H36" s="162"/>
    </row>
    <row r="37" spans="1:10">
      <c r="B37" s="797" t="s">
        <v>1503</v>
      </c>
      <c r="C37" s="798"/>
      <c r="D37" s="799" t="s">
        <v>1504</v>
      </c>
      <c r="E37" s="797"/>
      <c r="F37" s="797"/>
      <c r="G37" s="797"/>
      <c r="H37" s="797"/>
      <c r="I37" s="797"/>
      <c r="J37" s="797"/>
    </row>
    <row r="38" spans="1:10" ht="16.5" customHeight="1">
      <c r="B38" s="789" t="s">
        <v>1505</v>
      </c>
      <c r="C38" s="792" t="s">
        <v>1506</v>
      </c>
      <c r="D38" s="780" t="s">
        <v>1507</v>
      </c>
      <c r="E38" s="795" t="s">
        <v>1508</v>
      </c>
      <c r="F38" s="780" t="s">
        <v>144</v>
      </c>
      <c r="G38" s="782" t="s">
        <v>1509</v>
      </c>
      <c r="H38" s="780" t="s">
        <v>1510</v>
      </c>
      <c r="I38" s="782" t="s">
        <v>1511</v>
      </c>
      <c r="J38" s="784" t="s">
        <v>1512</v>
      </c>
    </row>
    <row r="39" spans="1:10" ht="29.25" customHeight="1">
      <c r="B39" s="790"/>
      <c r="C39" s="793"/>
      <c r="D39" s="780"/>
      <c r="E39" s="795"/>
      <c r="F39" s="780"/>
      <c r="G39" s="782"/>
      <c r="H39" s="780"/>
      <c r="I39" s="782"/>
      <c r="J39" s="784"/>
    </row>
    <row r="40" spans="1:10" ht="18.75" customHeight="1">
      <c r="B40" s="790"/>
      <c r="C40" s="793"/>
      <c r="D40" s="780"/>
      <c r="E40" s="795"/>
      <c r="F40" s="780"/>
      <c r="G40" s="782"/>
      <c r="H40" s="780"/>
      <c r="I40" s="782"/>
      <c r="J40" s="784"/>
    </row>
    <row r="41" spans="1:10" ht="15" customHeight="1">
      <c r="B41" s="791"/>
      <c r="C41" s="794"/>
      <c r="D41" s="781"/>
      <c r="E41" s="796"/>
      <c r="F41" s="781"/>
      <c r="G41" s="783"/>
      <c r="H41" s="781"/>
      <c r="I41" s="783"/>
      <c r="J41" s="785"/>
    </row>
    <row r="42" spans="1:10" ht="15.75" customHeight="1">
      <c r="A42" s="119" t="s">
        <v>1513</v>
      </c>
      <c r="B42" s="186">
        <f>+'Schedule 3A_Income Statement'!CS65</f>
        <v>379304101.05481523</v>
      </c>
      <c r="C42" s="186">
        <f>IF(B42/2&gt;'Schedule 3A_Income Statement'!CS22/2*0.88,'Schedule 3A_Income Statement'!CS22/2*0.88,B42/2)</f>
        <v>186643093.76774013</v>
      </c>
      <c r="D42" s="328">
        <v>2100000</v>
      </c>
      <c r="E42" s="329">
        <v>2100000</v>
      </c>
      <c r="F42" s="121">
        <f>'Schedule 2_Balance Sheet'!C93</f>
        <v>85096621.607918262</v>
      </c>
      <c r="G42" s="329">
        <f>F42-H42</f>
        <v>77907236.747918263</v>
      </c>
      <c r="H42" s="187">
        <f>'Schedule 2_Balance Sheet'!C30</f>
        <v>7189384.8599999994</v>
      </c>
      <c r="I42" s="329">
        <v>0</v>
      </c>
      <c r="J42" s="330" t="s">
        <v>335</v>
      </c>
    </row>
    <row r="43" spans="1:10" ht="15.75" customHeight="1">
      <c r="A43" s="119" t="s">
        <v>1514</v>
      </c>
      <c r="B43" s="186">
        <f>+'Schedule 3A_Income Statement'!CT65</f>
        <v>376671990.43614197</v>
      </c>
      <c r="C43" s="186">
        <f>IF(B43/2&gt;'Schedule 3A_Income Statement'!CT22/2*0.88,'Schedule 3A_Income Statement'!CT22/2*0.88,B43/2)</f>
        <v>182074524.01271471</v>
      </c>
      <c r="D43" s="328">
        <f>D42</f>
        <v>2100000</v>
      </c>
      <c r="E43" s="329">
        <f>D43</f>
        <v>2100000</v>
      </c>
      <c r="F43" s="121">
        <f>'Schedule 2_Balance Sheet'!D93</f>
        <v>64874587.514290094</v>
      </c>
      <c r="G43" s="329">
        <f>F43-H43</f>
        <v>64862483.904290095</v>
      </c>
      <c r="H43" s="187">
        <f>'Schedule 2_Balance Sheet'!D30</f>
        <v>12103.61</v>
      </c>
      <c r="I43" s="329">
        <v>0</v>
      </c>
      <c r="J43" s="330" t="s">
        <v>335</v>
      </c>
    </row>
    <row r="44" spans="1:10" ht="15.75" customHeight="1">
      <c r="A44" s="119" t="s">
        <v>1515</v>
      </c>
      <c r="B44" s="186">
        <f>+'Schedule 3A_Income Statement'!CU65</f>
        <v>378344083.45826536</v>
      </c>
      <c r="C44" s="186">
        <f>IF(B44/2&gt;'Schedule 3A_Income Statement'!CU22/2*0.88,'Schedule 3A_Income Statement'!CU22/2*0.88,B44/2)</f>
        <v>181181671.16266438</v>
      </c>
      <c r="D44" s="328">
        <f>D43</f>
        <v>2100000</v>
      </c>
      <c r="E44" s="329">
        <f>D44</f>
        <v>2100000</v>
      </c>
      <c r="F44" s="121">
        <f>'Schedule 2_Balance Sheet'!E93</f>
        <v>31596383.801509976</v>
      </c>
      <c r="G44" s="329">
        <f>F44-H44</f>
        <v>31584280.191509977</v>
      </c>
      <c r="H44" s="187">
        <f>'Schedule 2_Balance Sheet'!E30</f>
        <v>12103.61</v>
      </c>
      <c r="I44" s="329">
        <v>0</v>
      </c>
      <c r="J44" s="330" t="s">
        <v>335</v>
      </c>
    </row>
    <row r="45" spans="1:10" ht="15.75" customHeight="1">
      <c r="A45" s="119" t="s">
        <v>1516</v>
      </c>
      <c r="B45" s="186">
        <f>'Schedule 3A_Income Statement'!CV65</f>
        <v>375314283.12935996</v>
      </c>
      <c r="C45" s="186">
        <f>IF(B45/2&gt;'Schedule 3A_Income Statement'!CV22/2*0.88,'Schedule 3A_Income Statement'!CV22/2*0.88,B45/2)</f>
        <v>179952353.98755413</v>
      </c>
      <c r="D45" s="328">
        <f>D44</f>
        <v>2100000</v>
      </c>
      <c r="E45" s="329">
        <f>D45</f>
        <v>2100000</v>
      </c>
      <c r="F45" s="121">
        <f>'Schedule 2_Balance Sheet'!F93</f>
        <v>-59993144.332600236</v>
      </c>
      <c r="G45" s="329">
        <f>F45-H45</f>
        <v>-71060820.892600238</v>
      </c>
      <c r="H45" s="187">
        <f>'Schedule 2_Balance Sheet'!F30</f>
        <v>11067676.559999999</v>
      </c>
      <c r="I45" s="329">
        <v>0</v>
      </c>
      <c r="J45" s="330" t="s">
        <v>335</v>
      </c>
    </row>
    <row r="46" spans="1:10">
      <c r="B46" s="180"/>
      <c r="C46" s="25"/>
      <c r="D46" s="26"/>
      <c r="E46" s="27"/>
    </row>
    <row r="47" spans="1:10">
      <c r="A47" s="786" t="s">
        <v>1517</v>
      </c>
      <c r="B47" s="786"/>
      <c r="C47" s="786"/>
    </row>
    <row r="48" spans="1:10">
      <c r="A48" s="119"/>
      <c r="B48" s="180"/>
      <c r="C48" s="180"/>
    </row>
    <row r="49" spans="1:10" ht="15.75" customHeight="1">
      <c r="B49" s="73" t="s">
        <v>1518</v>
      </c>
      <c r="C49" s="73" t="s">
        <v>1519</v>
      </c>
      <c r="F49" s="787" t="s">
        <v>1520</v>
      </c>
      <c r="G49" s="788"/>
      <c r="H49" s="926"/>
    </row>
    <row r="50" spans="1:10" ht="15.75" customHeight="1">
      <c r="A50" s="119" t="s">
        <v>144</v>
      </c>
      <c r="B50" s="331" t="s">
        <v>1521</v>
      </c>
      <c r="C50" s="332">
        <f>G45</f>
        <v>-71060820.892600238</v>
      </c>
      <c r="F50" s="128" t="s">
        <v>17</v>
      </c>
      <c r="G50" s="927" t="s">
        <v>1522</v>
      </c>
      <c r="H50" s="926"/>
    </row>
    <row r="51" spans="1:10" ht="15.75" customHeight="1">
      <c r="A51" s="119" t="s">
        <v>1523</v>
      </c>
      <c r="B51" s="331" t="s">
        <v>1521</v>
      </c>
      <c r="C51" s="332">
        <f>E43</f>
        <v>2100000</v>
      </c>
      <c r="F51" s="124" t="s">
        <v>18</v>
      </c>
      <c r="G51" s="928" t="s">
        <v>1524</v>
      </c>
      <c r="H51" s="929"/>
    </row>
    <row r="52" spans="1:10" ht="15.75" customHeight="1">
      <c r="A52" s="119" t="s">
        <v>1525</v>
      </c>
      <c r="B52" s="331" t="s">
        <v>1526</v>
      </c>
      <c r="C52" s="332">
        <f>I43</f>
        <v>0</v>
      </c>
      <c r="F52" s="124" t="s">
        <v>19</v>
      </c>
      <c r="G52" s="928" t="s">
        <v>1527</v>
      </c>
      <c r="H52" s="929"/>
    </row>
    <row r="53" spans="1:10" ht="15.75" customHeight="1">
      <c r="A53" s="16" t="s">
        <v>1528</v>
      </c>
      <c r="B53" s="333" t="s">
        <v>1526</v>
      </c>
      <c r="C53" s="521">
        <f>SUM(C50:C52)</f>
        <v>-68960820.892600238</v>
      </c>
      <c r="F53" s="124" t="s">
        <v>20</v>
      </c>
      <c r="G53" s="927" t="s">
        <v>1529</v>
      </c>
      <c r="H53" s="926"/>
    </row>
    <row r="54" spans="1:10">
      <c r="A54" s="16"/>
      <c r="B54" s="28"/>
      <c r="C54" s="29"/>
    </row>
    <row r="55" spans="1:10">
      <c r="B55" s="180"/>
      <c r="C55" s="180"/>
    </row>
    <row r="56" spans="1:10">
      <c r="A56" s="188"/>
      <c r="B56" s="7" t="s">
        <v>1530</v>
      </c>
      <c r="C56" s="189"/>
    </row>
    <row r="57" spans="1:10" ht="13.35" customHeight="1">
      <c r="B57" s="119" t="s">
        <v>1531</v>
      </c>
      <c r="C57" s="189"/>
      <c r="G57" s="530"/>
      <c r="H57" s="530"/>
      <c r="I57" s="530"/>
      <c r="J57" s="530"/>
    </row>
    <row r="58" spans="1:10">
      <c r="A58" s="188"/>
      <c r="B58" s="188"/>
      <c r="C58" s="189"/>
      <c r="F58" s="530"/>
      <c r="G58" s="530"/>
      <c r="H58" s="530"/>
      <c r="I58" s="530"/>
      <c r="J58" s="530"/>
    </row>
    <row r="59" spans="1:10">
      <c r="A59" s="779"/>
      <c r="B59" s="779"/>
      <c r="C59" s="779"/>
    </row>
    <row r="60" spans="1:10">
      <c r="A60" s="188"/>
      <c r="B60" s="188"/>
      <c r="C60" s="189"/>
    </row>
    <row r="61" spans="1:10">
      <c r="A61" s="188"/>
      <c r="B61" s="188"/>
      <c r="C61" s="189"/>
    </row>
    <row r="62" spans="1:10">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B37:C37"/>
    <mergeCell ref="D37:J37"/>
    <mergeCell ref="B9:E9"/>
    <mergeCell ref="F9:I9"/>
    <mergeCell ref="B24:E24"/>
    <mergeCell ref="F24:I24"/>
    <mergeCell ref="A21:I21"/>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zoomScale="60" zoomScaleNormal="60" workbookViewId="0">
      <selection activeCell="X29" sqref="X29"/>
    </sheetView>
  </sheetViews>
  <sheetFormatPr defaultColWidth="9.42578125" defaultRowHeight="12.75"/>
  <cols>
    <col min="1" max="2" width="6.5703125" style="388" customWidth="1"/>
    <col min="3" max="3" width="33.42578125" style="388" customWidth="1"/>
    <col min="4" max="4" width="24.5703125" style="388" customWidth="1"/>
    <col min="5" max="5" width="37" style="388" customWidth="1"/>
    <col min="6" max="7" width="16.42578125" style="388" customWidth="1"/>
    <col min="8" max="12" width="17.42578125" style="388" customWidth="1"/>
    <col min="13" max="13" width="19.42578125" style="388" customWidth="1"/>
    <col min="14" max="16384" width="9.42578125" style="388"/>
  </cols>
  <sheetData>
    <row r="1" spans="1:13" ht="15.75">
      <c r="A1" s="383" t="s">
        <v>1532</v>
      </c>
      <c r="B1" s="384"/>
      <c r="C1" s="385"/>
      <c r="D1" s="386"/>
      <c r="E1" s="385"/>
      <c r="F1" s="387"/>
      <c r="G1" s="387"/>
      <c r="H1" s="387"/>
      <c r="I1" s="387"/>
      <c r="J1" s="387"/>
      <c r="K1" s="387"/>
      <c r="L1" s="387"/>
      <c r="M1" s="387"/>
    </row>
    <row r="2" spans="1:13" ht="15.75">
      <c r="A2" s="165"/>
      <c r="B2" s="393" t="s">
        <v>1353</v>
      </c>
      <c r="C2" s="387"/>
      <c r="D2" s="356" t="str">
        <f>'Schedule 2_Balance Sheet'!C2</f>
        <v>CCA One Care-Commonwealth Care Alliance</v>
      </c>
      <c r="E2" s="357"/>
      <c r="F2" s="357"/>
      <c r="G2" s="358"/>
      <c r="H2" s="387"/>
      <c r="I2" s="387"/>
      <c r="J2" s="387"/>
      <c r="K2" s="387"/>
      <c r="L2" s="387"/>
      <c r="M2" s="387"/>
    </row>
    <row r="3" spans="1:13" ht="15.75">
      <c r="A3" s="165"/>
      <c r="B3" s="393" t="s">
        <v>1338</v>
      </c>
      <c r="C3" s="387"/>
      <c r="D3" s="456" t="str">
        <f>'Schedule 2_Balance Sheet'!C3</f>
        <v>January 2024-December 2024</v>
      </c>
      <c r="E3" s="457"/>
      <c r="F3" s="457"/>
      <c r="G3" s="458"/>
      <c r="H3" s="387"/>
      <c r="I3" s="387"/>
      <c r="J3" s="387"/>
      <c r="K3" s="387"/>
      <c r="L3" s="387"/>
      <c r="M3" s="387"/>
    </row>
    <row r="4" spans="1:13" ht="15.75">
      <c r="A4" s="165"/>
      <c r="B4" s="393" t="s">
        <v>1356</v>
      </c>
      <c r="C4" s="387"/>
      <c r="D4" s="359">
        <f>'Schedule 2_Balance Sheet'!C4</f>
        <v>45657</v>
      </c>
      <c r="E4" s="357"/>
      <c r="F4" s="357"/>
      <c r="G4" s="358"/>
      <c r="H4" s="387"/>
      <c r="I4" s="387"/>
      <c r="J4" s="387"/>
      <c r="K4" s="387"/>
      <c r="L4" s="387"/>
      <c r="M4" s="387"/>
    </row>
    <row r="5" spans="1:13" ht="15.75">
      <c r="A5" s="165"/>
      <c r="B5" s="393" t="s">
        <v>1357</v>
      </c>
      <c r="C5" s="387"/>
      <c r="D5" s="356" t="str">
        <f>'Schedule 2_Balance Sheet'!C5</f>
        <v>CCA</v>
      </c>
      <c r="E5" s="357"/>
      <c r="F5" s="357"/>
      <c r="G5" s="358"/>
      <c r="H5" s="387"/>
      <c r="I5" s="387"/>
      <c r="J5" s="387"/>
      <c r="K5" s="387"/>
      <c r="L5" s="387"/>
      <c r="M5" s="387"/>
    </row>
    <row r="6" spans="1:13" ht="15.75">
      <c r="A6" s="165"/>
      <c r="B6" s="393" t="s">
        <v>1341</v>
      </c>
      <c r="C6" s="387"/>
      <c r="D6" s="359">
        <f>'Schedule 2_Balance Sheet'!C6</f>
        <v>45957</v>
      </c>
      <c r="E6" s="357"/>
      <c r="F6" s="357"/>
      <c r="G6" s="358"/>
      <c r="H6" s="387"/>
      <c r="I6" s="387"/>
      <c r="J6" s="387"/>
      <c r="K6" s="387"/>
      <c r="L6" s="387"/>
      <c r="M6" s="387"/>
    </row>
    <row r="7" spans="1:13" ht="15.75">
      <c r="A7" s="389"/>
      <c r="B7" s="163" t="s">
        <v>1342</v>
      </c>
      <c r="C7" s="387"/>
      <c r="D7" s="387"/>
      <c r="E7" s="387"/>
      <c r="F7" s="387"/>
      <c r="G7" s="387"/>
      <c r="H7" s="387"/>
      <c r="I7" s="387"/>
      <c r="J7" s="387"/>
      <c r="K7" s="387"/>
      <c r="L7" s="387"/>
      <c r="M7" s="387"/>
    </row>
    <row r="8" spans="1:13" ht="26.25" thickBot="1">
      <c r="A8" s="524" t="s">
        <v>1372</v>
      </c>
      <c r="B8" s="524" t="s">
        <v>1533</v>
      </c>
      <c r="C8" s="524" t="s">
        <v>1534</v>
      </c>
      <c r="D8" s="524" t="s">
        <v>1345</v>
      </c>
      <c r="E8" s="524" t="s">
        <v>1535</v>
      </c>
      <c r="F8" s="524" t="s">
        <v>1536</v>
      </c>
      <c r="G8" s="524" t="s">
        <v>1537</v>
      </c>
      <c r="H8" s="524" t="s">
        <v>1538</v>
      </c>
      <c r="I8" s="524" t="s">
        <v>1539</v>
      </c>
      <c r="J8" s="524" t="s">
        <v>1540</v>
      </c>
      <c r="K8" s="524" t="s">
        <v>482</v>
      </c>
      <c r="L8" s="524" t="s">
        <v>1541</v>
      </c>
      <c r="M8" s="524" t="s">
        <v>1542</v>
      </c>
    </row>
    <row r="9" spans="1:13">
      <c r="A9" s="930">
        <v>1</v>
      </c>
      <c r="B9" s="931" t="s">
        <v>1344</v>
      </c>
      <c r="C9" s="932" t="s">
        <v>1543</v>
      </c>
      <c r="D9" s="932" t="s">
        <v>1544</v>
      </c>
      <c r="E9" s="933" t="s">
        <v>524</v>
      </c>
      <c r="F9" s="934">
        <v>0</v>
      </c>
      <c r="G9" s="934">
        <v>210</v>
      </c>
      <c r="H9" s="934">
        <v>0</v>
      </c>
      <c r="I9" s="934">
        <v>210</v>
      </c>
      <c r="J9" s="934">
        <v>0</v>
      </c>
      <c r="K9" s="934">
        <v>0</v>
      </c>
      <c r="L9" s="934">
        <v>0</v>
      </c>
      <c r="M9" s="394">
        <f t="shared" ref="M9:M72" si="0">SUM(F9:L9)</f>
        <v>420</v>
      </c>
    </row>
    <row r="10" spans="1:13">
      <c r="A10" s="390">
        <v>2</v>
      </c>
      <c r="B10" s="397" t="s">
        <v>1344</v>
      </c>
      <c r="C10" s="398" t="s">
        <v>1543</v>
      </c>
      <c r="D10" s="398" t="s">
        <v>1545</v>
      </c>
      <c r="E10" s="399" t="s">
        <v>524</v>
      </c>
      <c r="F10" s="403">
        <v>1890</v>
      </c>
      <c r="G10" s="403">
        <v>2730</v>
      </c>
      <c r="H10" s="403">
        <v>595</v>
      </c>
      <c r="I10" s="403">
        <v>13475</v>
      </c>
      <c r="J10" s="403">
        <v>105</v>
      </c>
      <c r="K10" s="403">
        <v>0</v>
      </c>
      <c r="L10" s="403">
        <v>35</v>
      </c>
      <c r="M10" s="395">
        <f t="shared" si="0"/>
        <v>18830</v>
      </c>
    </row>
    <row r="11" spans="1:13">
      <c r="A11" s="390">
        <v>3</v>
      </c>
      <c r="B11" s="397" t="s">
        <v>1344</v>
      </c>
      <c r="C11" s="398" t="s">
        <v>1546</v>
      </c>
      <c r="D11" s="398" t="s">
        <v>1545</v>
      </c>
      <c r="E11" s="399" t="s">
        <v>524</v>
      </c>
      <c r="F11" s="403">
        <v>140</v>
      </c>
      <c r="G11" s="403">
        <v>525</v>
      </c>
      <c r="H11" s="403">
        <v>0</v>
      </c>
      <c r="I11" s="403">
        <v>1050</v>
      </c>
      <c r="J11" s="403">
        <v>0</v>
      </c>
      <c r="K11" s="403">
        <v>0</v>
      </c>
      <c r="L11" s="403">
        <v>0</v>
      </c>
      <c r="M11" s="395">
        <f t="shared" si="0"/>
        <v>1715</v>
      </c>
    </row>
    <row r="12" spans="1:13">
      <c r="A12" s="390">
        <v>4</v>
      </c>
      <c r="B12" s="397" t="s">
        <v>1344</v>
      </c>
      <c r="C12" s="398" t="s">
        <v>1547</v>
      </c>
      <c r="D12" s="398" t="s">
        <v>1548</v>
      </c>
      <c r="E12" s="399" t="s">
        <v>524</v>
      </c>
      <c r="F12" s="403">
        <v>1080</v>
      </c>
      <c r="G12" s="403">
        <v>1875</v>
      </c>
      <c r="H12" s="403">
        <v>150</v>
      </c>
      <c r="I12" s="403">
        <v>4920</v>
      </c>
      <c r="J12" s="403">
        <v>45</v>
      </c>
      <c r="K12" s="403">
        <v>0</v>
      </c>
      <c r="L12" s="403">
        <v>0</v>
      </c>
      <c r="M12" s="395">
        <f t="shared" si="0"/>
        <v>8070</v>
      </c>
    </row>
    <row r="13" spans="1:13">
      <c r="A13" s="390">
        <v>5</v>
      </c>
      <c r="B13" s="397" t="s">
        <v>1344</v>
      </c>
      <c r="C13" s="398" t="s">
        <v>1547</v>
      </c>
      <c r="D13" s="398" t="s">
        <v>1544</v>
      </c>
      <c r="E13" s="399" t="s">
        <v>524</v>
      </c>
      <c r="F13" s="403">
        <v>9405</v>
      </c>
      <c r="G13" s="403">
        <v>14385</v>
      </c>
      <c r="H13" s="403">
        <v>1560</v>
      </c>
      <c r="I13" s="403">
        <v>40755</v>
      </c>
      <c r="J13" s="403">
        <v>645</v>
      </c>
      <c r="K13" s="403">
        <v>0</v>
      </c>
      <c r="L13" s="403">
        <v>150</v>
      </c>
      <c r="M13" s="395">
        <f t="shared" si="0"/>
        <v>66900</v>
      </c>
    </row>
    <row r="14" spans="1:13">
      <c r="A14" s="390">
        <v>6</v>
      </c>
      <c r="B14" s="397" t="s">
        <v>1344</v>
      </c>
      <c r="C14" s="398" t="s">
        <v>1547</v>
      </c>
      <c r="D14" s="398" t="s">
        <v>1545</v>
      </c>
      <c r="E14" s="399" t="s">
        <v>524</v>
      </c>
      <c r="F14" s="403">
        <v>435</v>
      </c>
      <c r="G14" s="403">
        <v>330</v>
      </c>
      <c r="H14" s="403">
        <v>0</v>
      </c>
      <c r="I14" s="403">
        <v>840</v>
      </c>
      <c r="J14" s="403">
        <v>0</v>
      </c>
      <c r="K14" s="403">
        <v>0</v>
      </c>
      <c r="L14" s="403">
        <v>0</v>
      </c>
      <c r="M14" s="395">
        <f t="shared" si="0"/>
        <v>1605</v>
      </c>
    </row>
    <row r="15" spans="1:13">
      <c r="A15" s="390">
        <v>7</v>
      </c>
      <c r="B15" s="397" t="s">
        <v>1344</v>
      </c>
      <c r="C15" s="398" t="s">
        <v>1549</v>
      </c>
      <c r="D15" s="398" t="s">
        <v>1548</v>
      </c>
      <c r="E15" s="399" t="s">
        <v>524</v>
      </c>
      <c r="F15" s="403">
        <v>30</v>
      </c>
      <c r="G15" s="403">
        <v>0</v>
      </c>
      <c r="H15" s="403">
        <v>0</v>
      </c>
      <c r="I15" s="403">
        <v>120</v>
      </c>
      <c r="J15" s="403">
        <v>0</v>
      </c>
      <c r="K15" s="403">
        <v>0</v>
      </c>
      <c r="L15" s="403">
        <v>0</v>
      </c>
      <c r="M15" s="395">
        <f t="shared" si="0"/>
        <v>150</v>
      </c>
    </row>
    <row r="16" spans="1:13">
      <c r="A16" s="390">
        <v>8</v>
      </c>
      <c r="B16" s="397" t="s">
        <v>1344</v>
      </c>
      <c r="C16" s="398" t="s">
        <v>1549</v>
      </c>
      <c r="D16" s="398" t="s">
        <v>1544</v>
      </c>
      <c r="E16" s="399" t="s">
        <v>524</v>
      </c>
      <c r="F16" s="403">
        <v>2385</v>
      </c>
      <c r="G16" s="403">
        <v>6420</v>
      </c>
      <c r="H16" s="403">
        <v>900</v>
      </c>
      <c r="I16" s="403">
        <v>14610</v>
      </c>
      <c r="J16" s="403">
        <v>90</v>
      </c>
      <c r="K16" s="403">
        <v>0</v>
      </c>
      <c r="L16" s="403">
        <v>0</v>
      </c>
      <c r="M16" s="395">
        <f t="shared" si="0"/>
        <v>24405</v>
      </c>
    </row>
    <row r="17" spans="1:13">
      <c r="A17" s="390">
        <v>9</v>
      </c>
      <c r="B17" s="397" t="s">
        <v>1344</v>
      </c>
      <c r="C17" s="398" t="s">
        <v>1549</v>
      </c>
      <c r="D17" s="398" t="s">
        <v>1545</v>
      </c>
      <c r="E17" s="399" t="s">
        <v>524</v>
      </c>
      <c r="F17" s="403">
        <v>7125</v>
      </c>
      <c r="G17" s="403">
        <v>18420</v>
      </c>
      <c r="H17" s="403">
        <v>2790</v>
      </c>
      <c r="I17" s="403">
        <v>65730</v>
      </c>
      <c r="J17" s="403">
        <v>360</v>
      </c>
      <c r="K17" s="403">
        <v>0</v>
      </c>
      <c r="L17" s="403">
        <v>0</v>
      </c>
      <c r="M17" s="395">
        <f t="shared" si="0"/>
        <v>94425</v>
      </c>
    </row>
    <row r="18" spans="1:13">
      <c r="A18" s="390">
        <v>10</v>
      </c>
      <c r="B18" s="397" t="s">
        <v>1344</v>
      </c>
      <c r="C18" s="398" t="s">
        <v>1550</v>
      </c>
      <c r="D18" s="398" t="s">
        <v>1548</v>
      </c>
      <c r="E18" s="399" t="s">
        <v>524</v>
      </c>
      <c r="F18" s="403">
        <v>50</v>
      </c>
      <c r="G18" s="403">
        <v>0</v>
      </c>
      <c r="H18" s="403">
        <v>0</v>
      </c>
      <c r="I18" s="403">
        <v>4250</v>
      </c>
      <c r="J18" s="403">
        <v>0</v>
      </c>
      <c r="K18" s="403">
        <v>0</v>
      </c>
      <c r="L18" s="403">
        <v>0</v>
      </c>
      <c r="M18" s="395">
        <f t="shared" si="0"/>
        <v>4300</v>
      </c>
    </row>
    <row r="19" spans="1:13">
      <c r="A19" s="390">
        <v>11</v>
      </c>
      <c r="B19" s="397" t="s">
        <v>1344</v>
      </c>
      <c r="C19" s="398" t="s">
        <v>1550</v>
      </c>
      <c r="D19" s="398" t="s">
        <v>1544</v>
      </c>
      <c r="E19" s="399" t="s">
        <v>524</v>
      </c>
      <c r="F19" s="403">
        <v>8625</v>
      </c>
      <c r="G19" s="403">
        <v>3875</v>
      </c>
      <c r="H19" s="403">
        <v>2400</v>
      </c>
      <c r="I19" s="403">
        <v>155750</v>
      </c>
      <c r="J19" s="403">
        <v>750</v>
      </c>
      <c r="K19" s="403">
        <v>0</v>
      </c>
      <c r="L19" s="403">
        <v>0</v>
      </c>
      <c r="M19" s="395">
        <f t="shared" si="0"/>
        <v>171400</v>
      </c>
    </row>
    <row r="20" spans="1:13">
      <c r="A20" s="390">
        <v>12</v>
      </c>
      <c r="B20" s="397" t="s">
        <v>1344</v>
      </c>
      <c r="C20" s="398" t="s">
        <v>1550</v>
      </c>
      <c r="D20" s="398" t="s">
        <v>1545</v>
      </c>
      <c r="E20" s="399" t="s">
        <v>524</v>
      </c>
      <c r="F20" s="403">
        <v>750</v>
      </c>
      <c r="G20" s="403">
        <v>0</v>
      </c>
      <c r="H20" s="403">
        <v>0</v>
      </c>
      <c r="I20" s="403">
        <v>5250</v>
      </c>
      <c r="J20" s="403">
        <v>0</v>
      </c>
      <c r="K20" s="403">
        <v>0</v>
      </c>
      <c r="L20" s="403">
        <v>0</v>
      </c>
      <c r="M20" s="395">
        <f t="shared" si="0"/>
        <v>6000</v>
      </c>
    </row>
    <row r="21" spans="1:13">
      <c r="A21" s="390">
        <v>13</v>
      </c>
      <c r="B21" s="397" t="s">
        <v>1344</v>
      </c>
      <c r="C21" s="398" t="s">
        <v>1551</v>
      </c>
      <c r="D21" s="398" t="s">
        <v>1548</v>
      </c>
      <c r="E21" s="399" t="s">
        <v>524</v>
      </c>
      <c r="F21" s="403">
        <v>2</v>
      </c>
      <c r="G21" s="403">
        <v>6</v>
      </c>
      <c r="H21" s="403">
        <v>0</v>
      </c>
      <c r="I21" s="403">
        <v>4</v>
      </c>
      <c r="J21" s="403">
        <v>0</v>
      </c>
      <c r="K21" s="403">
        <v>0</v>
      </c>
      <c r="L21" s="403">
        <v>0</v>
      </c>
      <c r="M21" s="395">
        <f t="shared" si="0"/>
        <v>12</v>
      </c>
    </row>
    <row r="22" spans="1:13">
      <c r="A22" s="390">
        <v>14</v>
      </c>
      <c r="B22" s="397" t="s">
        <v>1344</v>
      </c>
      <c r="C22" s="398" t="s">
        <v>1551</v>
      </c>
      <c r="D22" s="398" t="s">
        <v>1544</v>
      </c>
      <c r="E22" s="399" t="s">
        <v>524</v>
      </c>
      <c r="F22" s="403">
        <v>268</v>
      </c>
      <c r="G22" s="403">
        <v>536</v>
      </c>
      <c r="H22" s="403">
        <v>54</v>
      </c>
      <c r="I22" s="403">
        <v>2004</v>
      </c>
      <c r="J22" s="403">
        <v>34</v>
      </c>
      <c r="K22" s="403">
        <v>0</v>
      </c>
      <c r="L22" s="403">
        <v>12</v>
      </c>
      <c r="M22" s="395">
        <f t="shared" si="0"/>
        <v>2908</v>
      </c>
    </row>
    <row r="23" spans="1:13">
      <c r="A23" s="390">
        <v>15</v>
      </c>
      <c r="B23" s="397" t="s">
        <v>1344</v>
      </c>
      <c r="C23" s="398" t="s">
        <v>1551</v>
      </c>
      <c r="D23" s="398" t="s">
        <v>1545</v>
      </c>
      <c r="E23" s="399" t="s">
        <v>524</v>
      </c>
      <c r="F23" s="403">
        <v>8</v>
      </c>
      <c r="G23" s="403">
        <v>0</v>
      </c>
      <c r="H23" s="403">
        <v>0</v>
      </c>
      <c r="I23" s="403">
        <v>62</v>
      </c>
      <c r="J23" s="403">
        <v>0</v>
      </c>
      <c r="K23" s="403">
        <v>0</v>
      </c>
      <c r="L23" s="403">
        <v>0</v>
      </c>
      <c r="M23" s="395">
        <f t="shared" si="0"/>
        <v>70</v>
      </c>
    </row>
    <row r="24" spans="1:13">
      <c r="A24" s="390">
        <v>16</v>
      </c>
      <c r="B24" s="397" t="s">
        <v>1344</v>
      </c>
      <c r="C24" s="398" t="s">
        <v>1552</v>
      </c>
      <c r="D24" s="398" t="s">
        <v>1544</v>
      </c>
      <c r="E24" s="399" t="s">
        <v>524</v>
      </c>
      <c r="F24" s="403">
        <v>0</v>
      </c>
      <c r="G24" s="403">
        <v>1250</v>
      </c>
      <c r="H24" s="403">
        <v>0</v>
      </c>
      <c r="I24" s="403">
        <v>6750</v>
      </c>
      <c r="J24" s="403">
        <v>0</v>
      </c>
      <c r="K24" s="403">
        <v>0</v>
      </c>
      <c r="L24" s="403">
        <v>0</v>
      </c>
      <c r="M24" s="395">
        <f t="shared" si="0"/>
        <v>8000</v>
      </c>
    </row>
    <row r="25" spans="1:13">
      <c r="A25" s="390">
        <v>17</v>
      </c>
      <c r="B25" s="397" t="s">
        <v>1344</v>
      </c>
      <c r="C25" s="398" t="s">
        <v>1552</v>
      </c>
      <c r="D25" s="398" t="s">
        <v>1545</v>
      </c>
      <c r="E25" s="399" t="s">
        <v>524</v>
      </c>
      <c r="F25" s="403">
        <v>12275</v>
      </c>
      <c r="G25" s="403">
        <v>23750</v>
      </c>
      <c r="H25" s="403">
        <v>9900</v>
      </c>
      <c r="I25" s="403">
        <v>188500</v>
      </c>
      <c r="J25" s="403">
        <v>0</v>
      </c>
      <c r="K25" s="403">
        <v>0</v>
      </c>
      <c r="L25" s="403">
        <v>0</v>
      </c>
      <c r="M25" s="395">
        <f t="shared" si="0"/>
        <v>234425</v>
      </c>
    </row>
    <row r="26" spans="1:13">
      <c r="A26" s="390">
        <v>18</v>
      </c>
      <c r="B26" s="397" t="s">
        <v>1344</v>
      </c>
      <c r="C26" s="398" t="s">
        <v>1553</v>
      </c>
      <c r="D26" s="398" t="s">
        <v>1548</v>
      </c>
      <c r="E26" s="399" t="s">
        <v>524</v>
      </c>
      <c r="F26" s="403">
        <v>0</v>
      </c>
      <c r="G26" s="403">
        <v>0</v>
      </c>
      <c r="H26" s="403">
        <v>0</v>
      </c>
      <c r="I26" s="403">
        <v>500</v>
      </c>
      <c r="J26" s="403">
        <v>0</v>
      </c>
      <c r="K26" s="403">
        <v>0</v>
      </c>
      <c r="L26" s="403">
        <v>0</v>
      </c>
      <c r="M26" s="395">
        <f t="shared" si="0"/>
        <v>500</v>
      </c>
    </row>
    <row r="27" spans="1:13">
      <c r="A27" s="390">
        <v>19</v>
      </c>
      <c r="B27" s="397" t="s">
        <v>1344</v>
      </c>
      <c r="C27" s="398" t="s">
        <v>1553</v>
      </c>
      <c r="D27" s="398" t="s">
        <v>1544</v>
      </c>
      <c r="E27" s="399" t="s">
        <v>524</v>
      </c>
      <c r="F27" s="403">
        <v>12750</v>
      </c>
      <c r="G27" s="403">
        <v>35750</v>
      </c>
      <c r="H27" s="403">
        <v>6000</v>
      </c>
      <c r="I27" s="403">
        <v>265250</v>
      </c>
      <c r="J27" s="403">
        <v>1250</v>
      </c>
      <c r="K27" s="403">
        <v>0</v>
      </c>
      <c r="L27" s="403">
        <v>0</v>
      </c>
      <c r="M27" s="395">
        <f t="shared" si="0"/>
        <v>321000</v>
      </c>
    </row>
    <row r="28" spans="1:13">
      <c r="A28" s="390">
        <v>20</v>
      </c>
      <c r="B28" s="397" t="s">
        <v>1344</v>
      </c>
      <c r="C28" s="398" t="s">
        <v>1553</v>
      </c>
      <c r="D28" s="398" t="s">
        <v>1545</v>
      </c>
      <c r="E28" s="399" t="s">
        <v>524</v>
      </c>
      <c r="F28" s="403">
        <v>250</v>
      </c>
      <c r="G28" s="403">
        <v>750</v>
      </c>
      <c r="H28" s="403">
        <v>0</v>
      </c>
      <c r="I28" s="403">
        <v>3500</v>
      </c>
      <c r="J28" s="403">
        <v>0</v>
      </c>
      <c r="K28" s="403">
        <v>0</v>
      </c>
      <c r="L28" s="403">
        <v>0</v>
      </c>
      <c r="M28" s="395">
        <f t="shared" si="0"/>
        <v>4500</v>
      </c>
    </row>
    <row r="29" spans="1:13">
      <c r="A29" s="390">
        <v>21</v>
      </c>
      <c r="B29" s="397" t="s">
        <v>1344</v>
      </c>
      <c r="C29" s="398" t="s">
        <v>1554</v>
      </c>
      <c r="D29" s="398" t="s">
        <v>1544</v>
      </c>
      <c r="E29" s="399" t="s">
        <v>524</v>
      </c>
      <c r="F29" s="403">
        <v>0</v>
      </c>
      <c r="G29" s="403">
        <v>750</v>
      </c>
      <c r="H29" s="403">
        <v>0</v>
      </c>
      <c r="I29" s="403">
        <v>5250</v>
      </c>
      <c r="J29" s="403">
        <v>0</v>
      </c>
      <c r="K29" s="403">
        <v>0</v>
      </c>
      <c r="L29" s="403">
        <v>0</v>
      </c>
      <c r="M29" s="395">
        <f t="shared" si="0"/>
        <v>6000</v>
      </c>
    </row>
    <row r="30" spans="1:13">
      <c r="A30" s="390">
        <v>22</v>
      </c>
      <c r="B30" s="397" t="s">
        <v>1344</v>
      </c>
      <c r="C30" s="398" t="s">
        <v>1554</v>
      </c>
      <c r="D30" s="398" t="s">
        <v>1545</v>
      </c>
      <c r="E30" s="399" t="s">
        <v>524</v>
      </c>
      <c r="F30" s="403">
        <v>87025</v>
      </c>
      <c r="G30" s="403">
        <v>110625</v>
      </c>
      <c r="H30" s="403">
        <v>35250</v>
      </c>
      <c r="I30" s="403">
        <v>2136000</v>
      </c>
      <c r="J30" s="403">
        <v>9250</v>
      </c>
      <c r="K30" s="403">
        <v>0</v>
      </c>
      <c r="L30" s="403">
        <v>0</v>
      </c>
      <c r="M30" s="395">
        <f t="shared" si="0"/>
        <v>2378150</v>
      </c>
    </row>
    <row r="31" spans="1:13">
      <c r="A31" s="390">
        <v>23</v>
      </c>
      <c r="B31" s="397" t="s">
        <v>1344</v>
      </c>
      <c r="C31" s="398" t="s">
        <v>1555</v>
      </c>
      <c r="D31" s="398" t="s">
        <v>1548</v>
      </c>
      <c r="E31" s="399" t="s">
        <v>524</v>
      </c>
      <c r="F31" s="403">
        <v>5050</v>
      </c>
      <c r="G31" s="403">
        <v>4625</v>
      </c>
      <c r="H31" s="403">
        <v>1800</v>
      </c>
      <c r="I31" s="403">
        <v>117750</v>
      </c>
      <c r="J31" s="403">
        <v>0</v>
      </c>
      <c r="K31" s="403">
        <v>0</v>
      </c>
      <c r="L31" s="403">
        <v>0</v>
      </c>
      <c r="M31" s="395">
        <f t="shared" si="0"/>
        <v>129225</v>
      </c>
    </row>
    <row r="32" spans="1:13">
      <c r="A32" s="390">
        <v>24</v>
      </c>
      <c r="B32" s="397" t="s">
        <v>1344</v>
      </c>
      <c r="C32" s="398" t="s">
        <v>1555</v>
      </c>
      <c r="D32" s="398" t="s">
        <v>1544</v>
      </c>
      <c r="E32" s="399" t="s">
        <v>524</v>
      </c>
      <c r="F32" s="403">
        <v>18500</v>
      </c>
      <c r="G32" s="403">
        <v>20125</v>
      </c>
      <c r="H32" s="403">
        <v>900</v>
      </c>
      <c r="I32" s="403">
        <v>365250</v>
      </c>
      <c r="J32" s="403">
        <v>0</v>
      </c>
      <c r="K32" s="403">
        <v>0</v>
      </c>
      <c r="L32" s="403">
        <v>0</v>
      </c>
      <c r="M32" s="395">
        <f t="shared" si="0"/>
        <v>404775</v>
      </c>
    </row>
    <row r="33" spans="1:13">
      <c r="A33" s="390">
        <v>25</v>
      </c>
      <c r="B33" s="397" t="s">
        <v>1344</v>
      </c>
      <c r="C33" s="398" t="s">
        <v>1555</v>
      </c>
      <c r="D33" s="398" t="s">
        <v>1545</v>
      </c>
      <c r="E33" s="399" t="s">
        <v>524</v>
      </c>
      <c r="F33" s="403">
        <v>750</v>
      </c>
      <c r="G33" s="403">
        <v>0</v>
      </c>
      <c r="H33" s="403">
        <v>0</v>
      </c>
      <c r="I33" s="403">
        <v>11500</v>
      </c>
      <c r="J33" s="403">
        <v>0</v>
      </c>
      <c r="K33" s="403">
        <v>0</v>
      </c>
      <c r="L33" s="403">
        <v>0</v>
      </c>
      <c r="M33" s="395">
        <f t="shared" si="0"/>
        <v>12250</v>
      </c>
    </row>
    <row r="34" spans="1:13">
      <c r="A34" s="390">
        <v>26</v>
      </c>
      <c r="B34" s="397" t="s">
        <v>1344</v>
      </c>
      <c r="C34" s="398" t="s">
        <v>1556</v>
      </c>
      <c r="D34" s="398" t="s">
        <v>1548</v>
      </c>
      <c r="E34" s="399" t="s">
        <v>524</v>
      </c>
      <c r="F34" s="403">
        <v>4.5</v>
      </c>
      <c r="G34" s="403">
        <v>4.5</v>
      </c>
      <c r="H34" s="403">
        <v>0</v>
      </c>
      <c r="I34" s="403">
        <v>10.5</v>
      </c>
      <c r="J34" s="403">
        <v>0</v>
      </c>
      <c r="K34" s="403">
        <v>0</v>
      </c>
      <c r="L34" s="403">
        <v>0</v>
      </c>
      <c r="M34" s="395">
        <f t="shared" si="0"/>
        <v>19.5</v>
      </c>
    </row>
    <row r="35" spans="1:13">
      <c r="A35" s="390">
        <v>27</v>
      </c>
      <c r="B35" s="397" t="s">
        <v>1344</v>
      </c>
      <c r="C35" s="398" t="s">
        <v>1556</v>
      </c>
      <c r="D35" s="398" t="s">
        <v>1544</v>
      </c>
      <c r="E35" s="399" t="s">
        <v>524</v>
      </c>
      <c r="F35" s="403">
        <v>76.5</v>
      </c>
      <c r="G35" s="403">
        <v>202.5</v>
      </c>
      <c r="H35" s="403">
        <v>13.5</v>
      </c>
      <c r="I35" s="403">
        <v>495</v>
      </c>
      <c r="J35" s="403">
        <v>9</v>
      </c>
      <c r="K35" s="403">
        <v>0</v>
      </c>
      <c r="L35" s="403">
        <v>3</v>
      </c>
      <c r="M35" s="395">
        <f t="shared" si="0"/>
        <v>799.5</v>
      </c>
    </row>
    <row r="36" spans="1:13">
      <c r="A36" s="390">
        <v>28</v>
      </c>
      <c r="B36" s="397" t="s">
        <v>1344</v>
      </c>
      <c r="C36" s="398" t="s">
        <v>1556</v>
      </c>
      <c r="D36" s="398" t="s">
        <v>1545</v>
      </c>
      <c r="E36" s="399" t="s">
        <v>524</v>
      </c>
      <c r="F36" s="403">
        <v>0</v>
      </c>
      <c r="G36" s="403">
        <v>0</v>
      </c>
      <c r="H36" s="403">
        <v>0</v>
      </c>
      <c r="I36" s="403">
        <v>31.5</v>
      </c>
      <c r="J36" s="403">
        <v>0</v>
      </c>
      <c r="K36" s="403">
        <v>0</v>
      </c>
      <c r="L36" s="403">
        <v>0</v>
      </c>
      <c r="M36" s="395">
        <f t="shared" si="0"/>
        <v>31.5</v>
      </c>
    </row>
    <row r="37" spans="1:13">
      <c r="A37" s="390">
        <v>29</v>
      </c>
      <c r="B37" s="397" t="s">
        <v>1344</v>
      </c>
      <c r="C37" s="398" t="s">
        <v>1557</v>
      </c>
      <c r="D37" s="398" t="s">
        <v>1544</v>
      </c>
      <c r="E37" s="399" t="s">
        <v>524</v>
      </c>
      <c r="F37" s="403">
        <v>0</v>
      </c>
      <c r="G37" s="403">
        <v>0</v>
      </c>
      <c r="H37" s="403">
        <v>0</v>
      </c>
      <c r="I37" s="403">
        <v>3</v>
      </c>
      <c r="J37" s="403">
        <v>0</v>
      </c>
      <c r="K37" s="403">
        <v>0</v>
      </c>
      <c r="L37" s="403">
        <v>0</v>
      </c>
      <c r="M37" s="395">
        <f t="shared" si="0"/>
        <v>3</v>
      </c>
    </row>
    <row r="38" spans="1:13">
      <c r="A38" s="390">
        <v>30</v>
      </c>
      <c r="B38" s="397" t="s">
        <v>1344</v>
      </c>
      <c r="C38" s="398" t="s">
        <v>1557</v>
      </c>
      <c r="D38" s="398" t="s">
        <v>1545</v>
      </c>
      <c r="E38" s="399" t="s">
        <v>524</v>
      </c>
      <c r="F38" s="403">
        <v>169</v>
      </c>
      <c r="G38" s="403">
        <v>224</v>
      </c>
      <c r="H38" s="403">
        <v>31</v>
      </c>
      <c r="I38" s="403">
        <v>1275</v>
      </c>
      <c r="J38" s="403">
        <v>4</v>
      </c>
      <c r="K38" s="403">
        <v>0</v>
      </c>
      <c r="L38" s="403">
        <v>1</v>
      </c>
      <c r="M38" s="395">
        <f t="shared" si="0"/>
        <v>1704</v>
      </c>
    </row>
    <row r="39" spans="1:13">
      <c r="A39" s="390">
        <v>31</v>
      </c>
      <c r="B39" s="397" t="s">
        <v>1344</v>
      </c>
      <c r="C39" s="398" t="s">
        <v>1558</v>
      </c>
      <c r="D39" s="398" t="s">
        <v>1548</v>
      </c>
      <c r="E39" s="399" t="s">
        <v>524</v>
      </c>
      <c r="F39" s="403">
        <v>2280</v>
      </c>
      <c r="G39" s="403">
        <v>1830</v>
      </c>
      <c r="H39" s="403">
        <v>0</v>
      </c>
      <c r="I39" s="403">
        <v>8700</v>
      </c>
      <c r="J39" s="403">
        <v>90</v>
      </c>
      <c r="K39" s="403">
        <v>0</v>
      </c>
      <c r="L39" s="403">
        <v>0</v>
      </c>
      <c r="M39" s="395">
        <f t="shared" si="0"/>
        <v>12900</v>
      </c>
    </row>
    <row r="40" spans="1:13">
      <c r="A40" s="390">
        <v>32</v>
      </c>
      <c r="B40" s="397" t="s">
        <v>1344</v>
      </c>
      <c r="C40" s="398" t="s">
        <v>1558</v>
      </c>
      <c r="D40" s="398" t="s">
        <v>1544</v>
      </c>
      <c r="E40" s="399" t="s">
        <v>524</v>
      </c>
      <c r="F40" s="403">
        <v>5340</v>
      </c>
      <c r="G40" s="403">
        <v>9840</v>
      </c>
      <c r="H40" s="403">
        <v>1230</v>
      </c>
      <c r="I40" s="403">
        <v>28860</v>
      </c>
      <c r="J40" s="403">
        <v>480</v>
      </c>
      <c r="K40" s="403">
        <v>0</v>
      </c>
      <c r="L40" s="403">
        <v>0</v>
      </c>
      <c r="M40" s="395">
        <f t="shared" si="0"/>
        <v>45750</v>
      </c>
    </row>
    <row r="41" spans="1:13">
      <c r="A41" s="390">
        <v>33</v>
      </c>
      <c r="B41" s="397" t="s">
        <v>1344</v>
      </c>
      <c r="C41" s="398" t="s">
        <v>1558</v>
      </c>
      <c r="D41" s="398" t="s">
        <v>1545</v>
      </c>
      <c r="E41" s="399" t="s">
        <v>524</v>
      </c>
      <c r="F41" s="403">
        <v>480</v>
      </c>
      <c r="G41" s="403">
        <v>240</v>
      </c>
      <c r="H41" s="403">
        <v>150</v>
      </c>
      <c r="I41" s="403">
        <v>1560</v>
      </c>
      <c r="J41" s="403">
        <v>0</v>
      </c>
      <c r="K41" s="403">
        <v>0</v>
      </c>
      <c r="L41" s="403">
        <v>0</v>
      </c>
      <c r="M41" s="395">
        <f t="shared" si="0"/>
        <v>2430</v>
      </c>
    </row>
    <row r="42" spans="1:13">
      <c r="A42" s="390">
        <v>34</v>
      </c>
      <c r="B42" s="397" t="s">
        <v>1344</v>
      </c>
      <c r="C42" s="398" t="s">
        <v>1559</v>
      </c>
      <c r="D42" s="398" t="s">
        <v>1548</v>
      </c>
      <c r="E42" s="399" t="s">
        <v>524</v>
      </c>
      <c r="F42" s="403">
        <v>12</v>
      </c>
      <c r="G42" s="403">
        <v>0</v>
      </c>
      <c r="H42" s="403">
        <v>0</v>
      </c>
      <c r="I42" s="403">
        <v>24</v>
      </c>
      <c r="J42" s="403">
        <v>0</v>
      </c>
      <c r="K42" s="403">
        <v>0</v>
      </c>
      <c r="L42" s="403">
        <v>0</v>
      </c>
      <c r="M42" s="395">
        <f t="shared" si="0"/>
        <v>36</v>
      </c>
    </row>
    <row r="43" spans="1:13">
      <c r="A43" s="390">
        <v>35</v>
      </c>
      <c r="B43" s="397" t="s">
        <v>1344</v>
      </c>
      <c r="C43" s="398" t="s">
        <v>1559</v>
      </c>
      <c r="D43" s="398" t="s">
        <v>1544</v>
      </c>
      <c r="E43" s="399" t="s">
        <v>524</v>
      </c>
      <c r="F43" s="403">
        <v>423</v>
      </c>
      <c r="G43" s="403">
        <v>543</v>
      </c>
      <c r="H43" s="403">
        <v>60</v>
      </c>
      <c r="I43" s="403">
        <v>1743</v>
      </c>
      <c r="J43" s="403">
        <v>9</v>
      </c>
      <c r="K43" s="403">
        <v>0</v>
      </c>
      <c r="L43" s="403">
        <v>21</v>
      </c>
      <c r="M43" s="395">
        <f t="shared" si="0"/>
        <v>2799</v>
      </c>
    </row>
    <row r="44" spans="1:13">
      <c r="A44" s="390">
        <v>36</v>
      </c>
      <c r="B44" s="397" t="s">
        <v>1344</v>
      </c>
      <c r="C44" s="398" t="s">
        <v>1559</v>
      </c>
      <c r="D44" s="398" t="s">
        <v>1545</v>
      </c>
      <c r="E44" s="399" t="s">
        <v>524</v>
      </c>
      <c r="F44" s="403">
        <v>9</v>
      </c>
      <c r="G44" s="403">
        <v>18</v>
      </c>
      <c r="H44" s="403">
        <v>0</v>
      </c>
      <c r="I44" s="403">
        <v>27</v>
      </c>
      <c r="J44" s="403">
        <v>0</v>
      </c>
      <c r="K44" s="403">
        <v>0</v>
      </c>
      <c r="L44" s="403">
        <v>0</v>
      </c>
      <c r="M44" s="395">
        <f t="shared" si="0"/>
        <v>54</v>
      </c>
    </row>
    <row r="45" spans="1:13">
      <c r="A45" s="390">
        <v>37</v>
      </c>
      <c r="B45" s="397" t="s">
        <v>1344</v>
      </c>
      <c r="C45" s="398" t="s">
        <v>1560</v>
      </c>
      <c r="D45" s="398" t="s">
        <v>1548</v>
      </c>
      <c r="E45" s="399" t="s">
        <v>524</v>
      </c>
      <c r="F45" s="403">
        <v>0</v>
      </c>
      <c r="G45" s="403">
        <v>0</v>
      </c>
      <c r="H45" s="403">
        <v>0</v>
      </c>
      <c r="I45" s="403">
        <v>845.625</v>
      </c>
      <c r="J45" s="403">
        <v>0</v>
      </c>
      <c r="K45" s="403">
        <v>0</v>
      </c>
      <c r="L45" s="403">
        <v>0</v>
      </c>
      <c r="M45" s="395">
        <f t="shared" si="0"/>
        <v>845.625</v>
      </c>
    </row>
    <row r="46" spans="1:13">
      <c r="A46" s="390">
        <v>38</v>
      </c>
      <c r="B46" s="397" t="s">
        <v>1344</v>
      </c>
      <c r="C46" s="398" t="s">
        <v>1560</v>
      </c>
      <c r="D46" s="398" t="s">
        <v>1544</v>
      </c>
      <c r="E46" s="399" t="s">
        <v>524</v>
      </c>
      <c r="F46" s="403">
        <v>11864.375</v>
      </c>
      <c r="G46" s="403">
        <v>57676.75</v>
      </c>
      <c r="H46" s="403">
        <v>13130.25</v>
      </c>
      <c r="I46" s="403">
        <v>139810</v>
      </c>
      <c r="J46" s="403">
        <v>0</v>
      </c>
      <c r="K46" s="403">
        <v>0</v>
      </c>
      <c r="L46" s="403">
        <v>0</v>
      </c>
      <c r="M46" s="395">
        <f t="shared" si="0"/>
        <v>222481.375</v>
      </c>
    </row>
    <row r="47" spans="1:13">
      <c r="A47" s="390">
        <v>39</v>
      </c>
      <c r="B47" s="397" t="s">
        <v>1344</v>
      </c>
      <c r="C47" s="398" t="s">
        <v>1560</v>
      </c>
      <c r="D47" s="398" t="s">
        <v>1545</v>
      </c>
      <c r="E47" s="399" t="s">
        <v>524</v>
      </c>
      <c r="F47" s="403">
        <v>1465.75</v>
      </c>
      <c r="G47" s="403">
        <v>7492.75</v>
      </c>
      <c r="H47" s="403">
        <v>3874.5</v>
      </c>
      <c r="I47" s="403">
        <v>12966.25</v>
      </c>
      <c r="J47" s="403">
        <v>0</v>
      </c>
      <c r="K47" s="403">
        <v>0</v>
      </c>
      <c r="L47" s="403">
        <v>0</v>
      </c>
      <c r="M47" s="395">
        <f t="shared" si="0"/>
        <v>25799.25</v>
      </c>
    </row>
    <row r="48" spans="1:13">
      <c r="A48" s="390">
        <v>40</v>
      </c>
      <c r="B48" s="397" t="s">
        <v>1344</v>
      </c>
      <c r="C48" s="398" t="s">
        <v>1561</v>
      </c>
      <c r="D48" s="398" t="s">
        <v>1548</v>
      </c>
      <c r="E48" s="399" t="s">
        <v>524</v>
      </c>
      <c r="F48" s="403">
        <v>0</v>
      </c>
      <c r="G48" s="403">
        <v>0</v>
      </c>
      <c r="H48" s="403">
        <v>0</v>
      </c>
      <c r="I48" s="403">
        <v>180</v>
      </c>
      <c r="J48" s="403">
        <v>0</v>
      </c>
      <c r="K48" s="403">
        <v>0</v>
      </c>
      <c r="L48" s="403">
        <v>0</v>
      </c>
      <c r="M48" s="395">
        <f t="shared" si="0"/>
        <v>180</v>
      </c>
    </row>
    <row r="49" spans="1:13">
      <c r="A49" s="390">
        <v>41</v>
      </c>
      <c r="B49" s="397" t="s">
        <v>1344</v>
      </c>
      <c r="C49" s="398" t="s">
        <v>1561</v>
      </c>
      <c r="D49" s="398" t="s">
        <v>1544</v>
      </c>
      <c r="E49" s="399" t="s">
        <v>524</v>
      </c>
      <c r="F49" s="403">
        <v>0</v>
      </c>
      <c r="G49" s="403">
        <v>0</v>
      </c>
      <c r="H49" s="403">
        <v>0</v>
      </c>
      <c r="I49" s="403">
        <v>90</v>
      </c>
      <c r="J49" s="403">
        <v>0</v>
      </c>
      <c r="K49" s="403">
        <v>0</v>
      </c>
      <c r="L49" s="403">
        <v>0</v>
      </c>
      <c r="M49" s="395">
        <f t="shared" si="0"/>
        <v>90</v>
      </c>
    </row>
    <row r="50" spans="1:13">
      <c r="A50" s="390">
        <v>42</v>
      </c>
      <c r="B50" s="397" t="s">
        <v>1344</v>
      </c>
      <c r="C50" s="398" t="s">
        <v>1561</v>
      </c>
      <c r="D50" s="398" t="s">
        <v>1545</v>
      </c>
      <c r="E50" s="399" t="s">
        <v>524</v>
      </c>
      <c r="F50" s="403">
        <v>5130</v>
      </c>
      <c r="G50" s="403">
        <v>4050</v>
      </c>
      <c r="H50" s="403">
        <v>720</v>
      </c>
      <c r="I50" s="403">
        <v>10980</v>
      </c>
      <c r="J50" s="403">
        <v>90</v>
      </c>
      <c r="K50" s="403">
        <v>0</v>
      </c>
      <c r="L50" s="403">
        <v>0</v>
      </c>
      <c r="M50" s="395">
        <f t="shared" si="0"/>
        <v>20970</v>
      </c>
    </row>
    <row r="51" spans="1:13">
      <c r="A51" s="390">
        <v>43</v>
      </c>
      <c r="B51" s="397" t="s">
        <v>1344</v>
      </c>
      <c r="C51" s="398" t="s">
        <v>1562</v>
      </c>
      <c r="D51" s="398" t="s">
        <v>1548</v>
      </c>
      <c r="E51" s="399" t="s">
        <v>524</v>
      </c>
      <c r="F51" s="403">
        <v>10</v>
      </c>
      <c r="G51" s="403">
        <v>0</v>
      </c>
      <c r="H51" s="403">
        <v>0</v>
      </c>
      <c r="I51" s="403">
        <v>90</v>
      </c>
      <c r="J51" s="403">
        <v>0</v>
      </c>
      <c r="K51" s="403">
        <v>0</v>
      </c>
      <c r="L51" s="403">
        <v>0</v>
      </c>
      <c r="M51" s="395">
        <f t="shared" si="0"/>
        <v>100</v>
      </c>
    </row>
    <row r="52" spans="1:13">
      <c r="A52" s="390">
        <v>44</v>
      </c>
      <c r="B52" s="397" t="s">
        <v>1344</v>
      </c>
      <c r="C52" s="398" t="s">
        <v>1562</v>
      </c>
      <c r="D52" s="398" t="s">
        <v>1544</v>
      </c>
      <c r="E52" s="399" t="s">
        <v>524</v>
      </c>
      <c r="F52" s="403">
        <v>380</v>
      </c>
      <c r="G52" s="403">
        <v>810</v>
      </c>
      <c r="H52" s="403">
        <v>80</v>
      </c>
      <c r="I52" s="403">
        <v>2870</v>
      </c>
      <c r="J52" s="403">
        <v>0</v>
      </c>
      <c r="K52" s="403">
        <v>0</v>
      </c>
      <c r="L52" s="403">
        <v>0</v>
      </c>
      <c r="M52" s="395">
        <f t="shared" si="0"/>
        <v>4140</v>
      </c>
    </row>
    <row r="53" spans="1:13">
      <c r="A53" s="390">
        <v>45</v>
      </c>
      <c r="B53" s="397" t="s">
        <v>1344</v>
      </c>
      <c r="C53" s="398" t="s">
        <v>1562</v>
      </c>
      <c r="D53" s="398" t="s">
        <v>1545</v>
      </c>
      <c r="E53" s="399" t="s">
        <v>524</v>
      </c>
      <c r="F53" s="403">
        <v>0</v>
      </c>
      <c r="G53" s="403">
        <v>0</v>
      </c>
      <c r="H53" s="403">
        <v>30</v>
      </c>
      <c r="I53" s="403">
        <v>30</v>
      </c>
      <c r="J53" s="403">
        <v>0</v>
      </c>
      <c r="K53" s="403">
        <v>0</v>
      </c>
      <c r="L53" s="403">
        <v>0</v>
      </c>
      <c r="M53" s="395">
        <f t="shared" si="0"/>
        <v>60</v>
      </c>
    </row>
    <row r="54" spans="1:13">
      <c r="A54" s="390">
        <v>46</v>
      </c>
      <c r="B54" s="397" t="s">
        <v>1344</v>
      </c>
      <c r="C54" s="398" t="s">
        <v>1563</v>
      </c>
      <c r="D54" s="398" t="s">
        <v>1548</v>
      </c>
      <c r="E54" s="399" t="s">
        <v>524</v>
      </c>
      <c r="F54" s="403">
        <v>1145</v>
      </c>
      <c r="G54" s="403">
        <v>1370</v>
      </c>
      <c r="H54" s="403">
        <v>105</v>
      </c>
      <c r="I54" s="403">
        <v>5570</v>
      </c>
      <c r="J54" s="403">
        <v>65</v>
      </c>
      <c r="K54" s="403">
        <v>0</v>
      </c>
      <c r="L54" s="403">
        <v>45</v>
      </c>
      <c r="M54" s="395">
        <f t="shared" si="0"/>
        <v>8300</v>
      </c>
    </row>
    <row r="55" spans="1:13">
      <c r="A55" s="390">
        <v>47</v>
      </c>
      <c r="B55" s="397" t="s">
        <v>1344</v>
      </c>
      <c r="C55" s="398" t="s">
        <v>1563</v>
      </c>
      <c r="D55" s="398" t="s">
        <v>1544</v>
      </c>
      <c r="E55" s="399" t="s">
        <v>524</v>
      </c>
      <c r="F55" s="403">
        <v>390</v>
      </c>
      <c r="G55" s="403">
        <v>580</v>
      </c>
      <c r="H55" s="403">
        <v>70</v>
      </c>
      <c r="I55" s="403">
        <v>1760</v>
      </c>
      <c r="J55" s="403">
        <v>0</v>
      </c>
      <c r="K55" s="403">
        <v>0</v>
      </c>
      <c r="L55" s="403">
        <v>30</v>
      </c>
      <c r="M55" s="395">
        <f t="shared" si="0"/>
        <v>2830</v>
      </c>
    </row>
    <row r="56" spans="1:13">
      <c r="A56" s="390">
        <v>48</v>
      </c>
      <c r="B56" s="397" t="s">
        <v>1344</v>
      </c>
      <c r="C56" s="398" t="s">
        <v>1563</v>
      </c>
      <c r="D56" s="398" t="s">
        <v>1545</v>
      </c>
      <c r="E56" s="399" t="s">
        <v>524</v>
      </c>
      <c r="F56" s="403">
        <v>25</v>
      </c>
      <c r="G56" s="403">
        <v>60</v>
      </c>
      <c r="H56" s="403">
        <v>15</v>
      </c>
      <c r="I56" s="403">
        <v>75</v>
      </c>
      <c r="J56" s="403">
        <v>0</v>
      </c>
      <c r="K56" s="403">
        <v>0</v>
      </c>
      <c r="L56" s="403">
        <v>0</v>
      </c>
      <c r="M56" s="395">
        <f t="shared" si="0"/>
        <v>175</v>
      </c>
    </row>
    <row r="57" spans="1:13">
      <c r="A57" s="390">
        <v>49</v>
      </c>
      <c r="B57" s="397" t="s">
        <v>1344</v>
      </c>
      <c r="C57" s="398" t="s">
        <v>1564</v>
      </c>
      <c r="D57" s="398" t="s">
        <v>1544</v>
      </c>
      <c r="E57" s="399" t="s">
        <v>524</v>
      </c>
      <c r="F57" s="403">
        <v>15000</v>
      </c>
      <c r="G57" s="403">
        <v>8625</v>
      </c>
      <c r="H57" s="403">
        <v>1050</v>
      </c>
      <c r="I57" s="403">
        <v>194000</v>
      </c>
      <c r="J57" s="403">
        <v>750</v>
      </c>
      <c r="K57" s="403">
        <v>0</v>
      </c>
      <c r="L57" s="403">
        <v>0</v>
      </c>
      <c r="M57" s="395">
        <f t="shared" si="0"/>
        <v>219425</v>
      </c>
    </row>
    <row r="58" spans="1:13">
      <c r="A58" s="390">
        <v>50</v>
      </c>
      <c r="B58" s="397" t="s">
        <v>1344</v>
      </c>
      <c r="C58" s="398" t="s">
        <v>1564</v>
      </c>
      <c r="D58" s="398" t="s">
        <v>1545</v>
      </c>
      <c r="E58" s="399" t="s">
        <v>524</v>
      </c>
      <c r="F58" s="403">
        <v>500</v>
      </c>
      <c r="G58" s="403">
        <v>0</v>
      </c>
      <c r="H58" s="403">
        <v>0</v>
      </c>
      <c r="I58" s="403">
        <v>4000</v>
      </c>
      <c r="J58" s="403">
        <v>0</v>
      </c>
      <c r="K58" s="403">
        <v>0</v>
      </c>
      <c r="L58" s="403">
        <v>0</v>
      </c>
      <c r="M58" s="395">
        <f t="shared" si="0"/>
        <v>4500</v>
      </c>
    </row>
    <row r="59" spans="1:13">
      <c r="A59" s="390">
        <v>51</v>
      </c>
      <c r="B59" s="397" t="s">
        <v>1344</v>
      </c>
      <c r="C59" s="398" t="s">
        <v>1565</v>
      </c>
      <c r="D59" s="398" t="s">
        <v>1548</v>
      </c>
      <c r="E59" s="399" t="s">
        <v>524</v>
      </c>
      <c r="F59" s="403">
        <v>220</v>
      </c>
      <c r="G59" s="403">
        <v>250</v>
      </c>
      <c r="H59" s="403">
        <v>0</v>
      </c>
      <c r="I59" s="403">
        <v>800</v>
      </c>
      <c r="J59" s="403">
        <v>0</v>
      </c>
      <c r="K59" s="403">
        <v>0</v>
      </c>
      <c r="L59" s="403">
        <v>30</v>
      </c>
      <c r="M59" s="395">
        <f t="shared" si="0"/>
        <v>1300</v>
      </c>
    </row>
    <row r="60" spans="1:13">
      <c r="A60" s="390">
        <v>52</v>
      </c>
      <c r="B60" s="397" t="s">
        <v>1344</v>
      </c>
      <c r="C60" s="398" t="s">
        <v>1565</v>
      </c>
      <c r="D60" s="398" t="s">
        <v>1544</v>
      </c>
      <c r="E60" s="399" t="s">
        <v>524</v>
      </c>
      <c r="F60" s="403">
        <v>1040</v>
      </c>
      <c r="G60" s="403">
        <v>1480</v>
      </c>
      <c r="H60" s="403">
        <v>230</v>
      </c>
      <c r="I60" s="403">
        <v>3980</v>
      </c>
      <c r="J60" s="403">
        <v>120</v>
      </c>
      <c r="K60" s="403">
        <v>0</v>
      </c>
      <c r="L60" s="403">
        <v>0</v>
      </c>
      <c r="M60" s="395">
        <f t="shared" si="0"/>
        <v>6850</v>
      </c>
    </row>
    <row r="61" spans="1:13">
      <c r="A61" s="390">
        <v>53</v>
      </c>
      <c r="B61" s="397" t="s">
        <v>1344</v>
      </c>
      <c r="C61" s="398" t="s">
        <v>1565</v>
      </c>
      <c r="D61" s="398" t="s">
        <v>1545</v>
      </c>
      <c r="E61" s="399" t="s">
        <v>524</v>
      </c>
      <c r="F61" s="403">
        <v>80</v>
      </c>
      <c r="G61" s="403">
        <v>20</v>
      </c>
      <c r="H61" s="403">
        <v>0</v>
      </c>
      <c r="I61" s="403">
        <v>60</v>
      </c>
      <c r="J61" s="403">
        <v>0</v>
      </c>
      <c r="K61" s="403">
        <v>0</v>
      </c>
      <c r="L61" s="403">
        <v>0</v>
      </c>
      <c r="M61" s="395">
        <f t="shared" si="0"/>
        <v>160</v>
      </c>
    </row>
    <row r="62" spans="1:13">
      <c r="A62" s="390">
        <v>54</v>
      </c>
      <c r="B62" s="397" t="s">
        <v>1344</v>
      </c>
      <c r="C62" s="398" t="s">
        <v>1566</v>
      </c>
      <c r="D62" s="398" t="s">
        <v>1548</v>
      </c>
      <c r="E62" s="399" t="s">
        <v>524</v>
      </c>
      <c r="F62" s="403">
        <v>0</v>
      </c>
      <c r="G62" s="403">
        <v>0</v>
      </c>
      <c r="H62" s="403">
        <v>0</v>
      </c>
      <c r="I62" s="403">
        <v>1500</v>
      </c>
      <c r="J62" s="403">
        <v>0</v>
      </c>
      <c r="K62" s="403">
        <v>0</v>
      </c>
      <c r="L62" s="403">
        <v>0</v>
      </c>
      <c r="M62" s="395">
        <f t="shared" si="0"/>
        <v>1500</v>
      </c>
    </row>
    <row r="63" spans="1:13">
      <c r="A63" s="390">
        <v>55</v>
      </c>
      <c r="B63" s="397" t="s">
        <v>1344</v>
      </c>
      <c r="C63" s="398" t="s">
        <v>1566</v>
      </c>
      <c r="D63" s="398" t="s">
        <v>1544</v>
      </c>
      <c r="E63" s="399" t="s">
        <v>524</v>
      </c>
      <c r="F63" s="403">
        <v>16975</v>
      </c>
      <c r="G63" s="403">
        <v>13375</v>
      </c>
      <c r="H63" s="403">
        <v>3000</v>
      </c>
      <c r="I63" s="403">
        <v>325250</v>
      </c>
      <c r="J63" s="403">
        <v>750</v>
      </c>
      <c r="K63" s="403">
        <v>0</v>
      </c>
      <c r="L63" s="403">
        <v>0</v>
      </c>
      <c r="M63" s="395">
        <f t="shared" si="0"/>
        <v>359350</v>
      </c>
    </row>
    <row r="64" spans="1:13">
      <c r="A64" s="390">
        <v>56</v>
      </c>
      <c r="B64" s="397" t="s">
        <v>1344</v>
      </c>
      <c r="C64" s="398" t="s">
        <v>1566</v>
      </c>
      <c r="D64" s="398" t="s">
        <v>1545</v>
      </c>
      <c r="E64" s="399" t="s">
        <v>524</v>
      </c>
      <c r="F64" s="403">
        <v>0</v>
      </c>
      <c r="G64" s="403">
        <v>375</v>
      </c>
      <c r="H64" s="403">
        <v>0</v>
      </c>
      <c r="I64" s="403">
        <v>1750</v>
      </c>
      <c r="J64" s="403">
        <v>0</v>
      </c>
      <c r="K64" s="403">
        <v>0</v>
      </c>
      <c r="L64" s="403">
        <v>0</v>
      </c>
      <c r="M64" s="395">
        <f t="shared" si="0"/>
        <v>2125</v>
      </c>
    </row>
    <row r="65" spans="1:13">
      <c r="A65" s="390">
        <v>57</v>
      </c>
      <c r="B65" s="397" t="s">
        <v>1344</v>
      </c>
      <c r="C65" s="398" t="s">
        <v>1567</v>
      </c>
      <c r="D65" s="398" t="s">
        <v>1544</v>
      </c>
      <c r="E65" s="399" t="s">
        <v>524</v>
      </c>
      <c r="F65" s="403">
        <v>0</v>
      </c>
      <c r="G65" s="403">
        <v>0</v>
      </c>
      <c r="H65" s="403">
        <v>0</v>
      </c>
      <c r="I65" s="403">
        <v>12</v>
      </c>
      <c r="J65" s="403">
        <v>0</v>
      </c>
      <c r="K65" s="403">
        <v>0</v>
      </c>
      <c r="L65" s="403">
        <v>0</v>
      </c>
      <c r="M65" s="395">
        <f t="shared" si="0"/>
        <v>12</v>
      </c>
    </row>
    <row r="66" spans="1:13">
      <c r="A66" s="390">
        <v>58</v>
      </c>
      <c r="B66" s="397" t="s">
        <v>1344</v>
      </c>
      <c r="C66" s="398" t="s">
        <v>1567</v>
      </c>
      <c r="D66" s="398" t="s">
        <v>1545</v>
      </c>
      <c r="E66" s="399" t="s">
        <v>524</v>
      </c>
      <c r="F66" s="403">
        <v>159</v>
      </c>
      <c r="G66" s="403">
        <v>252</v>
      </c>
      <c r="H66" s="403">
        <v>18</v>
      </c>
      <c r="I66" s="403">
        <v>636</v>
      </c>
      <c r="J66" s="403">
        <v>9</v>
      </c>
      <c r="K66" s="403">
        <v>0</v>
      </c>
      <c r="L66" s="403">
        <v>0</v>
      </c>
      <c r="M66" s="395">
        <f t="shared" si="0"/>
        <v>1074</v>
      </c>
    </row>
    <row r="67" spans="1:13">
      <c r="A67" s="390">
        <v>59</v>
      </c>
      <c r="B67" s="397" t="s">
        <v>1344</v>
      </c>
      <c r="C67" s="398" t="s">
        <v>1568</v>
      </c>
      <c r="D67" s="398" t="s">
        <v>1544</v>
      </c>
      <c r="E67" s="399" t="s">
        <v>524</v>
      </c>
      <c r="F67" s="403">
        <v>16</v>
      </c>
      <c r="G67" s="403">
        <v>28</v>
      </c>
      <c r="H67" s="403">
        <v>0</v>
      </c>
      <c r="I67" s="403">
        <v>170</v>
      </c>
      <c r="J67" s="403">
        <v>0</v>
      </c>
      <c r="K67" s="403">
        <v>0</v>
      </c>
      <c r="L67" s="403">
        <v>0</v>
      </c>
      <c r="M67" s="395">
        <f t="shared" si="0"/>
        <v>214</v>
      </c>
    </row>
    <row r="68" spans="1:13">
      <c r="A68" s="390">
        <v>60</v>
      </c>
      <c r="B68" s="397" t="s">
        <v>1344</v>
      </c>
      <c r="C68" s="398" t="s">
        <v>1568</v>
      </c>
      <c r="D68" s="398" t="s">
        <v>1545</v>
      </c>
      <c r="E68" s="399" t="s">
        <v>524</v>
      </c>
      <c r="F68" s="403">
        <v>2</v>
      </c>
      <c r="G68" s="403">
        <v>0</v>
      </c>
      <c r="H68" s="403">
        <v>0</v>
      </c>
      <c r="I68" s="403">
        <v>0</v>
      </c>
      <c r="J68" s="403">
        <v>0</v>
      </c>
      <c r="K68" s="403">
        <v>0</v>
      </c>
      <c r="L68" s="403">
        <v>0</v>
      </c>
      <c r="M68" s="395">
        <f t="shared" si="0"/>
        <v>2</v>
      </c>
    </row>
    <row r="69" spans="1:13">
      <c r="A69" s="390">
        <v>61</v>
      </c>
      <c r="B69" s="397" t="s">
        <v>1344</v>
      </c>
      <c r="C69" s="398" t="s">
        <v>1569</v>
      </c>
      <c r="D69" s="398" t="s">
        <v>1544</v>
      </c>
      <c r="E69" s="399" t="s">
        <v>524</v>
      </c>
      <c r="F69" s="403">
        <v>1681.75</v>
      </c>
      <c r="G69" s="403">
        <v>0</v>
      </c>
      <c r="H69" s="403">
        <v>0</v>
      </c>
      <c r="I69" s="403">
        <v>13074.25</v>
      </c>
      <c r="J69" s="403">
        <v>0</v>
      </c>
      <c r="K69" s="403">
        <v>0</v>
      </c>
      <c r="L69" s="403">
        <v>0</v>
      </c>
      <c r="M69" s="395">
        <f t="shared" si="0"/>
        <v>14756</v>
      </c>
    </row>
    <row r="70" spans="1:13">
      <c r="A70" s="390">
        <v>62</v>
      </c>
      <c r="B70" s="397" t="s">
        <v>1348</v>
      </c>
      <c r="C70" s="398" t="s">
        <v>1543</v>
      </c>
      <c r="D70" s="398" t="s">
        <v>1544</v>
      </c>
      <c r="E70" s="399" t="s">
        <v>524</v>
      </c>
      <c r="F70" s="403">
        <v>0</v>
      </c>
      <c r="G70" s="403">
        <v>140</v>
      </c>
      <c r="H70" s="403">
        <v>0</v>
      </c>
      <c r="I70" s="403">
        <v>280</v>
      </c>
      <c r="J70" s="403">
        <v>0</v>
      </c>
      <c r="K70" s="403">
        <v>0</v>
      </c>
      <c r="L70" s="403">
        <v>0</v>
      </c>
      <c r="M70" s="395">
        <f t="shared" si="0"/>
        <v>420</v>
      </c>
    </row>
    <row r="71" spans="1:13">
      <c r="A71" s="390">
        <v>63</v>
      </c>
      <c r="B71" s="397" t="s">
        <v>1348</v>
      </c>
      <c r="C71" s="398" t="s">
        <v>1543</v>
      </c>
      <c r="D71" s="398" t="s">
        <v>1545</v>
      </c>
      <c r="E71" s="399" t="s">
        <v>524</v>
      </c>
      <c r="F71" s="403">
        <v>1820</v>
      </c>
      <c r="G71" s="403">
        <v>2415</v>
      </c>
      <c r="H71" s="403">
        <v>595</v>
      </c>
      <c r="I71" s="403">
        <v>13125</v>
      </c>
      <c r="J71" s="403">
        <v>105</v>
      </c>
      <c r="K71" s="403">
        <v>0</v>
      </c>
      <c r="L71" s="403">
        <v>35</v>
      </c>
      <c r="M71" s="395">
        <f t="shared" si="0"/>
        <v>18095</v>
      </c>
    </row>
    <row r="72" spans="1:13">
      <c r="A72" s="390">
        <v>64</v>
      </c>
      <c r="B72" s="397" t="s">
        <v>1348</v>
      </c>
      <c r="C72" s="398" t="s">
        <v>1546</v>
      </c>
      <c r="D72" s="398" t="s">
        <v>1545</v>
      </c>
      <c r="E72" s="399" t="s">
        <v>524</v>
      </c>
      <c r="F72" s="403">
        <v>385</v>
      </c>
      <c r="G72" s="403">
        <v>700</v>
      </c>
      <c r="H72" s="403">
        <v>0</v>
      </c>
      <c r="I72" s="403">
        <v>1610</v>
      </c>
      <c r="J72" s="403">
        <v>0</v>
      </c>
      <c r="K72" s="403">
        <v>0</v>
      </c>
      <c r="L72" s="403">
        <v>0</v>
      </c>
      <c r="M72" s="395">
        <f t="shared" si="0"/>
        <v>2695</v>
      </c>
    </row>
    <row r="73" spans="1:13">
      <c r="A73" s="390">
        <v>65</v>
      </c>
      <c r="B73" s="397" t="s">
        <v>1348</v>
      </c>
      <c r="C73" s="398" t="s">
        <v>1547</v>
      </c>
      <c r="D73" s="398" t="s">
        <v>1548</v>
      </c>
      <c r="E73" s="399" t="s">
        <v>524</v>
      </c>
      <c r="F73" s="403">
        <v>1095</v>
      </c>
      <c r="G73" s="403">
        <v>1740</v>
      </c>
      <c r="H73" s="403">
        <v>195</v>
      </c>
      <c r="I73" s="403">
        <v>5100</v>
      </c>
      <c r="J73" s="403">
        <v>45</v>
      </c>
      <c r="K73" s="403">
        <v>0</v>
      </c>
      <c r="L73" s="403">
        <v>0</v>
      </c>
      <c r="M73" s="395">
        <f t="shared" ref="M73:M98" si="1">SUM(F73:L73)</f>
        <v>8175</v>
      </c>
    </row>
    <row r="74" spans="1:13">
      <c r="A74" s="390">
        <v>66</v>
      </c>
      <c r="B74" s="397" t="s">
        <v>1348</v>
      </c>
      <c r="C74" s="398" t="s">
        <v>1547</v>
      </c>
      <c r="D74" s="398" t="s">
        <v>1544</v>
      </c>
      <c r="E74" s="399" t="s">
        <v>524</v>
      </c>
      <c r="F74" s="403">
        <v>8115</v>
      </c>
      <c r="G74" s="403">
        <v>13380</v>
      </c>
      <c r="H74" s="403">
        <v>1305</v>
      </c>
      <c r="I74" s="403">
        <v>41310</v>
      </c>
      <c r="J74" s="403">
        <v>750</v>
      </c>
      <c r="K74" s="403">
        <v>0</v>
      </c>
      <c r="L74" s="403">
        <v>165</v>
      </c>
      <c r="M74" s="395">
        <f t="shared" si="1"/>
        <v>65025</v>
      </c>
    </row>
    <row r="75" spans="1:13">
      <c r="A75" s="390">
        <v>67</v>
      </c>
      <c r="B75" s="397" t="s">
        <v>1348</v>
      </c>
      <c r="C75" s="398" t="s">
        <v>1547</v>
      </c>
      <c r="D75" s="398" t="s">
        <v>1545</v>
      </c>
      <c r="E75" s="399" t="s">
        <v>524</v>
      </c>
      <c r="F75" s="403">
        <v>345</v>
      </c>
      <c r="G75" s="403">
        <v>420</v>
      </c>
      <c r="H75" s="403">
        <v>0</v>
      </c>
      <c r="I75" s="403">
        <v>855</v>
      </c>
      <c r="J75" s="403">
        <v>0</v>
      </c>
      <c r="K75" s="403">
        <v>0</v>
      </c>
      <c r="L75" s="403">
        <v>0</v>
      </c>
      <c r="M75" s="395">
        <f t="shared" si="1"/>
        <v>1620</v>
      </c>
    </row>
    <row r="76" spans="1:13">
      <c r="A76" s="390">
        <v>68</v>
      </c>
      <c r="B76" s="397" t="s">
        <v>1348</v>
      </c>
      <c r="C76" s="398" t="s">
        <v>1549</v>
      </c>
      <c r="D76" s="398" t="s">
        <v>1548</v>
      </c>
      <c r="E76" s="399" t="s">
        <v>524</v>
      </c>
      <c r="F76" s="403">
        <v>60</v>
      </c>
      <c r="G76" s="403">
        <v>0</v>
      </c>
      <c r="H76" s="403">
        <v>0</v>
      </c>
      <c r="I76" s="403">
        <v>210</v>
      </c>
      <c r="J76" s="403">
        <v>0</v>
      </c>
      <c r="K76" s="403">
        <v>0</v>
      </c>
      <c r="L76" s="403">
        <v>0</v>
      </c>
      <c r="M76" s="395">
        <f t="shared" si="1"/>
        <v>270</v>
      </c>
    </row>
    <row r="77" spans="1:13">
      <c r="A77" s="390">
        <v>69</v>
      </c>
      <c r="B77" s="397" t="s">
        <v>1348</v>
      </c>
      <c r="C77" s="398" t="s">
        <v>1549</v>
      </c>
      <c r="D77" s="398" t="s">
        <v>1544</v>
      </c>
      <c r="E77" s="399" t="s">
        <v>524</v>
      </c>
      <c r="F77" s="403">
        <v>1560</v>
      </c>
      <c r="G77" s="403">
        <v>5850</v>
      </c>
      <c r="H77" s="403">
        <v>1020</v>
      </c>
      <c r="I77" s="403">
        <v>15060</v>
      </c>
      <c r="J77" s="403">
        <v>90</v>
      </c>
      <c r="K77" s="403">
        <v>0</v>
      </c>
      <c r="L77" s="403">
        <v>0</v>
      </c>
      <c r="M77" s="395">
        <f t="shared" si="1"/>
        <v>23580</v>
      </c>
    </row>
    <row r="78" spans="1:13">
      <c r="A78" s="390">
        <v>70</v>
      </c>
      <c r="B78" s="397" t="s">
        <v>1348</v>
      </c>
      <c r="C78" s="398" t="s">
        <v>1549</v>
      </c>
      <c r="D78" s="398" t="s">
        <v>1545</v>
      </c>
      <c r="E78" s="399" t="s">
        <v>524</v>
      </c>
      <c r="F78" s="403">
        <v>6210</v>
      </c>
      <c r="G78" s="403">
        <v>16800</v>
      </c>
      <c r="H78" s="403">
        <v>2730</v>
      </c>
      <c r="I78" s="403">
        <v>66090</v>
      </c>
      <c r="J78" s="403">
        <v>450</v>
      </c>
      <c r="K78" s="403">
        <v>0</v>
      </c>
      <c r="L78" s="403">
        <v>0</v>
      </c>
      <c r="M78" s="395">
        <f t="shared" si="1"/>
        <v>92280</v>
      </c>
    </row>
    <row r="79" spans="1:13">
      <c r="A79" s="390">
        <v>71</v>
      </c>
      <c r="B79" s="397" t="s">
        <v>1348</v>
      </c>
      <c r="C79" s="398" t="s">
        <v>1550</v>
      </c>
      <c r="D79" s="398" t="s">
        <v>1548</v>
      </c>
      <c r="E79" s="399" t="s">
        <v>524</v>
      </c>
      <c r="F79" s="403">
        <v>0</v>
      </c>
      <c r="G79" s="403">
        <v>0</v>
      </c>
      <c r="H79" s="403">
        <v>0</v>
      </c>
      <c r="I79" s="403">
        <v>4500</v>
      </c>
      <c r="J79" s="403">
        <v>0</v>
      </c>
      <c r="K79" s="403">
        <v>0</v>
      </c>
      <c r="L79" s="403">
        <v>0</v>
      </c>
      <c r="M79" s="395">
        <f t="shared" si="1"/>
        <v>4500</v>
      </c>
    </row>
    <row r="80" spans="1:13">
      <c r="A80" s="390">
        <v>72</v>
      </c>
      <c r="B80" s="397" t="s">
        <v>1348</v>
      </c>
      <c r="C80" s="398" t="s">
        <v>1550</v>
      </c>
      <c r="D80" s="398" t="s">
        <v>1544</v>
      </c>
      <c r="E80" s="399" t="s">
        <v>524</v>
      </c>
      <c r="F80" s="403">
        <v>4925</v>
      </c>
      <c r="G80" s="403">
        <v>3875</v>
      </c>
      <c r="H80" s="403">
        <v>2550</v>
      </c>
      <c r="I80" s="403">
        <v>156500</v>
      </c>
      <c r="J80" s="403">
        <v>1500</v>
      </c>
      <c r="K80" s="403">
        <v>0</v>
      </c>
      <c r="L80" s="403">
        <v>0</v>
      </c>
      <c r="M80" s="395">
        <f t="shared" si="1"/>
        <v>169350</v>
      </c>
    </row>
    <row r="81" spans="1:13">
      <c r="A81" s="390">
        <v>73</v>
      </c>
      <c r="B81" s="397" t="s">
        <v>1348</v>
      </c>
      <c r="C81" s="398" t="s">
        <v>1550</v>
      </c>
      <c r="D81" s="398" t="s">
        <v>1545</v>
      </c>
      <c r="E81" s="399" t="s">
        <v>524</v>
      </c>
      <c r="F81" s="403">
        <v>250</v>
      </c>
      <c r="G81" s="403">
        <v>375</v>
      </c>
      <c r="H81" s="403">
        <v>0</v>
      </c>
      <c r="I81" s="403">
        <v>6000</v>
      </c>
      <c r="J81" s="403">
        <v>0</v>
      </c>
      <c r="K81" s="403">
        <v>0</v>
      </c>
      <c r="L81" s="403">
        <v>0</v>
      </c>
      <c r="M81" s="395">
        <f t="shared" si="1"/>
        <v>6625</v>
      </c>
    </row>
    <row r="82" spans="1:13">
      <c r="A82" s="390">
        <v>74</v>
      </c>
      <c r="B82" s="397" t="s">
        <v>1348</v>
      </c>
      <c r="C82" s="398" t="s">
        <v>1551</v>
      </c>
      <c r="D82" s="398" t="s">
        <v>1548</v>
      </c>
      <c r="E82" s="399" t="s">
        <v>524</v>
      </c>
      <c r="F82" s="403">
        <v>2</v>
      </c>
      <c r="G82" s="403">
        <v>4</v>
      </c>
      <c r="H82" s="403">
        <v>0</v>
      </c>
      <c r="I82" s="403">
        <v>0</v>
      </c>
      <c r="J82" s="403">
        <v>0</v>
      </c>
      <c r="K82" s="403">
        <v>0</v>
      </c>
      <c r="L82" s="403">
        <v>0</v>
      </c>
      <c r="M82" s="395">
        <f t="shared" si="1"/>
        <v>6</v>
      </c>
    </row>
    <row r="83" spans="1:13">
      <c r="A83" s="390">
        <v>75</v>
      </c>
      <c r="B83" s="397" t="s">
        <v>1348</v>
      </c>
      <c r="C83" s="398" t="s">
        <v>1551</v>
      </c>
      <c r="D83" s="398" t="s">
        <v>1544</v>
      </c>
      <c r="E83" s="399" t="s">
        <v>524</v>
      </c>
      <c r="F83" s="403">
        <v>138</v>
      </c>
      <c r="G83" s="403">
        <v>352</v>
      </c>
      <c r="H83" s="403">
        <v>34</v>
      </c>
      <c r="I83" s="403">
        <v>1318</v>
      </c>
      <c r="J83" s="403">
        <v>20</v>
      </c>
      <c r="K83" s="403">
        <v>0</v>
      </c>
      <c r="L83" s="403">
        <v>16</v>
      </c>
      <c r="M83" s="395">
        <f t="shared" si="1"/>
        <v>1878</v>
      </c>
    </row>
    <row r="84" spans="1:13">
      <c r="A84" s="390">
        <v>76</v>
      </c>
      <c r="B84" s="397" t="s">
        <v>1348</v>
      </c>
      <c r="C84" s="398" t="s">
        <v>1551</v>
      </c>
      <c r="D84" s="398" t="s">
        <v>1545</v>
      </c>
      <c r="E84" s="399" t="s">
        <v>524</v>
      </c>
      <c r="F84" s="403">
        <v>2</v>
      </c>
      <c r="G84" s="403">
        <v>0</v>
      </c>
      <c r="H84" s="403">
        <v>0</v>
      </c>
      <c r="I84" s="403">
        <v>40</v>
      </c>
      <c r="J84" s="403">
        <v>0</v>
      </c>
      <c r="K84" s="403">
        <v>0</v>
      </c>
      <c r="L84" s="403">
        <v>0</v>
      </c>
      <c r="M84" s="395">
        <f t="shared" si="1"/>
        <v>42</v>
      </c>
    </row>
    <row r="85" spans="1:13">
      <c r="A85" s="390">
        <v>77</v>
      </c>
      <c r="B85" s="397" t="s">
        <v>1348</v>
      </c>
      <c r="C85" s="398" t="s">
        <v>1552</v>
      </c>
      <c r="D85" s="398" t="s">
        <v>1544</v>
      </c>
      <c r="E85" s="399" t="s">
        <v>524</v>
      </c>
      <c r="F85" s="403">
        <v>0</v>
      </c>
      <c r="G85" s="403">
        <v>875</v>
      </c>
      <c r="H85" s="403">
        <v>0</v>
      </c>
      <c r="I85" s="403">
        <v>6750</v>
      </c>
      <c r="J85" s="403">
        <v>0</v>
      </c>
      <c r="K85" s="403">
        <v>0</v>
      </c>
      <c r="L85" s="403">
        <v>0</v>
      </c>
      <c r="M85" s="395">
        <f t="shared" si="1"/>
        <v>7625</v>
      </c>
    </row>
    <row r="86" spans="1:13">
      <c r="A86" s="390">
        <v>78</v>
      </c>
      <c r="B86" s="397" t="s">
        <v>1348</v>
      </c>
      <c r="C86" s="398" t="s">
        <v>1552</v>
      </c>
      <c r="D86" s="398" t="s">
        <v>1545</v>
      </c>
      <c r="E86" s="399" t="s">
        <v>524</v>
      </c>
      <c r="F86" s="403">
        <v>5525</v>
      </c>
      <c r="G86" s="403">
        <v>21000</v>
      </c>
      <c r="H86" s="403">
        <v>9600</v>
      </c>
      <c r="I86" s="403">
        <v>188750</v>
      </c>
      <c r="J86" s="403">
        <v>0</v>
      </c>
      <c r="K86" s="403">
        <v>0</v>
      </c>
      <c r="L86" s="403">
        <v>0</v>
      </c>
      <c r="M86" s="395">
        <f t="shared" si="1"/>
        <v>224875</v>
      </c>
    </row>
    <row r="87" spans="1:13">
      <c r="A87" s="390">
        <v>79</v>
      </c>
      <c r="B87" s="397" t="s">
        <v>1348</v>
      </c>
      <c r="C87" s="398" t="s">
        <v>1553</v>
      </c>
      <c r="D87" s="398" t="s">
        <v>1548</v>
      </c>
      <c r="E87" s="399" t="s">
        <v>524</v>
      </c>
      <c r="F87" s="403">
        <v>0</v>
      </c>
      <c r="G87" s="403">
        <v>0</v>
      </c>
      <c r="H87" s="403">
        <v>0</v>
      </c>
      <c r="I87" s="403">
        <v>2000</v>
      </c>
      <c r="J87" s="403">
        <v>0</v>
      </c>
      <c r="K87" s="403">
        <v>0</v>
      </c>
      <c r="L87" s="403">
        <v>0</v>
      </c>
      <c r="M87" s="395">
        <f t="shared" si="1"/>
        <v>2000</v>
      </c>
    </row>
    <row r="88" spans="1:13">
      <c r="A88" s="390">
        <v>80</v>
      </c>
      <c r="B88" s="397" t="s">
        <v>1348</v>
      </c>
      <c r="C88" s="398" t="s">
        <v>1553</v>
      </c>
      <c r="D88" s="398" t="s">
        <v>1544</v>
      </c>
      <c r="E88" s="399" t="s">
        <v>524</v>
      </c>
      <c r="F88" s="403">
        <v>8100</v>
      </c>
      <c r="G88" s="403">
        <v>30500</v>
      </c>
      <c r="H88" s="403">
        <v>5550</v>
      </c>
      <c r="I88" s="403">
        <v>283750</v>
      </c>
      <c r="J88" s="403">
        <v>1500</v>
      </c>
      <c r="K88" s="403">
        <v>0</v>
      </c>
      <c r="L88" s="403">
        <v>0</v>
      </c>
      <c r="M88" s="395">
        <f t="shared" si="1"/>
        <v>329400</v>
      </c>
    </row>
    <row r="89" spans="1:13">
      <c r="A89" s="390">
        <v>81</v>
      </c>
      <c r="B89" s="397" t="s">
        <v>1348</v>
      </c>
      <c r="C89" s="398" t="s">
        <v>1553</v>
      </c>
      <c r="D89" s="398" t="s">
        <v>1545</v>
      </c>
      <c r="E89" s="399" t="s">
        <v>524</v>
      </c>
      <c r="F89" s="403">
        <v>0</v>
      </c>
      <c r="G89" s="403">
        <v>750</v>
      </c>
      <c r="H89" s="403">
        <v>0</v>
      </c>
      <c r="I89" s="403">
        <v>3250</v>
      </c>
      <c r="J89" s="403">
        <v>0</v>
      </c>
      <c r="K89" s="403">
        <v>0</v>
      </c>
      <c r="L89" s="403">
        <v>0</v>
      </c>
      <c r="M89" s="395">
        <f t="shared" si="1"/>
        <v>4000</v>
      </c>
    </row>
    <row r="90" spans="1:13">
      <c r="A90" s="390">
        <v>82</v>
      </c>
      <c r="B90" s="397" t="s">
        <v>1348</v>
      </c>
      <c r="C90" s="398" t="s">
        <v>1570</v>
      </c>
      <c r="D90" s="398" t="s">
        <v>1545</v>
      </c>
      <c r="E90" s="399" t="s">
        <v>524</v>
      </c>
      <c r="F90" s="403">
        <v>66707.75</v>
      </c>
      <c r="G90" s="403">
        <v>115950.5</v>
      </c>
      <c r="H90" s="403">
        <v>36254.5</v>
      </c>
      <c r="I90" s="403">
        <v>2225715.25</v>
      </c>
      <c r="J90" s="403">
        <v>10380</v>
      </c>
      <c r="K90" s="403">
        <v>0</v>
      </c>
      <c r="L90" s="403">
        <v>12</v>
      </c>
      <c r="M90" s="395">
        <f t="shared" si="1"/>
        <v>2455020</v>
      </c>
    </row>
    <row r="91" spans="1:13">
      <c r="A91" s="390">
        <v>83</v>
      </c>
      <c r="B91" s="397" t="s">
        <v>1348</v>
      </c>
      <c r="C91" s="398" t="s">
        <v>1570</v>
      </c>
      <c r="D91" s="398" t="s">
        <v>1548</v>
      </c>
      <c r="E91" s="399" t="s">
        <v>524</v>
      </c>
      <c r="F91" s="403">
        <v>8246.5</v>
      </c>
      <c r="G91" s="403">
        <v>7584.5</v>
      </c>
      <c r="H91" s="403">
        <v>1440</v>
      </c>
      <c r="I91" s="403">
        <v>134237.625</v>
      </c>
      <c r="J91" s="403">
        <v>150</v>
      </c>
      <c r="K91" s="403">
        <v>0</v>
      </c>
      <c r="L91" s="403">
        <v>55</v>
      </c>
      <c r="M91" s="395">
        <f t="shared" si="1"/>
        <v>151713.625</v>
      </c>
    </row>
    <row r="92" spans="1:13">
      <c r="A92" s="390">
        <v>84</v>
      </c>
      <c r="B92" s="397" t="s">
        <v>1348</v>
      </c>
      <c r="C92" s="398" t="s">
        <v>1570</v>
      </c>
      <c r="D92" s="398" t="s">
        <v>1544</v>
      </c>
      <c r="E92" s="399" t="s">
        <v>524</v>
      </c>
      <c r="F92" s="403">
        <v>51750.875</v>
      </c>
      <c r="G92" s="403">
        <v>110127</v>
      </c>
      <c r="H92" s="403">
        <v>19059.25</v>
      </c>
      <c r="I92" s="403">
        <v>1113979.875</v>
      </c>
      <c r="J92" s="403">
        <v>2703</v>
      </c>
      <c r="K92" s="403">
        <v>0</v>
      </c>
      <c r="L92" s="403">
        <v>80.5</v>
      </c>
      <c r="M92" s="395">
        <f t="shared" si="1"/>
        <v>1297700.5</v>
      </c>
    </row>
    <row r="93" spans="1:13">
      <c r="A93" s="390">
        <v>85</v>
      </c>
      <c r="B93" s="397" t="s">
        <v>1349</v>
      </c>
      <c r="C93" s="398" t="s">
        <v>1570</v>
      </c>
      <c r="D93" s="398" t="s">
        <v>1545</v>
      </c>
      <c r="E93" s="399" t="s">
        <v>524</v>
      </c>
      <c r="F93" s="403">
        <v>60753.25</v>
      </c>
      <c r="G93" s="403">
        <v>148537.25</v>
      </c>
      <c r="H93" s="403">
        <v>44939.75</v>
      </c>
      <c r="I93" s="403">
        <v>2542405</v>
      </c>
      <c r="J93" s="403">
        <v>11886</v>
      </c>
      <c r="K93" s="403">
        <v>0</v>
      </c>
      <c r="L93" s="403">
        <v>219</v>
      </c>
      <c r="M93" s="395">
        <f t="shared" si="1"/>
        <v>2808740.25</v>
      </c>
    </row>
    <row r="94" spans="1:13">
      <c r="A94" s="390">
        <v>86</v>
      </c>
      <c r="B94" s="397" t="s">
        <v>1349</v>
      </c>
      <c r="C94" s="398" t="s">
        <v>1570</v>
      </c>
      <c r="D94" s="398" t="s">
        <v>1548</v>
      </c>
      <c r="E94" s="399" t="s">
        <v>524</v>
      </c>
      <c r="F94" s="403">
        <v>7207.5</v>
      </c>
      <c r="G94" s="403">
        <v>7759.5</v>
      </c>
      <c r="H94" s="403">
        <v>1375</v>
      </c>
      <c r="I94" s="403">
        <v>151002.625</v>
      </c>
      <c r="J94" s="403">
        <v>240</v>
      </c>
      <c r="K94" s="403">
        <v>0</v>
      </c>
      <c r="L94" s="403">
        <v>45</v>
      </c>
      <c r="M94" s="395">
        <f t="shared" si="1"/>
        <v>167629.625</v>
      </c>
    </row>
    <row r="95" spans="1:13">
      <c r="A95" s="390">
        <v>87</v>
      </c>
      <c r="B95" s="397" t="s">
        <v>1349</v>
      </c>
      <c r="C95" s="398" t="s">
        <v>1570</v>
      </c>
      <c r="D95" s="398" t="s">
        <v>1544</v>
      </c>
      <c r="E95" s="399" t="s">
        <v>524</v>
      </c>
      <c r="F95" s="403">
        <v>66405.5</v>
      </c>
      <c r="G95" s="403">
        <v>171041.25</v>
      </c>
      <c r="H95" s="403">
        <v>31548.25</v>
      </c>
      <c r="I95" s="403">
        <v>1727675.125</v>
      </c>
      <c r="J95" s="403">
        <v>7493</v>
      </c>
      <c r="K95" s="403">
        <v>0</v>
      </c>
      <c r="L95" s="403">
        <v>154.5</v>
      </c>
      <c r="M95" s="395">
        <f t="shared" si="1"/>
        <v>2004317.625</v>
      </c>
    </row>
    <row r="96" spans="1:13">
      <c r="A96" s="390">
        <v>88</v>
      </c>
      <c r="B96" s="397" t="s">
        <v>1350</v>
      </c>
      <c r="C96" s="398" t="s">
        <v>1570</v>
      </c>
      <c r="D96" s="398" t="s">
        <v>1545</v>
      </c>
      <c r="E96" s="399" t="s">
        <v>524</v>
      </c>
      <c r="F96" s="403">
        <v>50516</v>
      </c>
      <c r="G96" s="403">
        <v>140448</v>
      </c>
      <c r="H96" s="403">
        <v>39935.75</v>
      </c>
      <c r="I96" s="403">
        <v>2558950.5</v>
      </c>
      <c r="J96" s="403">
        <v>11435</v>
      </c>
      <c r="K96" s="403">
        <v>0</v>
      </c>
      <c r="L96" s="403">
        <v>114</v>
      </c>
      <c r="M96" s="395">
        <f t="shared" si="1"/>
        <v>2801399.25</v>
      </c>
    </row>
    <row r="97" spans="1:13">
      <c r="A97" s="390">
        <v>89</v>
      </c>
      <c r="B97" s="397" t="s">
        <v>1350</v>
      </c>
      <c r="C97" s="398" t="s">
        <v>1570</v>
      </c>
      <c r="D97" s="398" t="s">
        <v>1548</v>
      </c>
      <c r="E97" s="399" t="s">
        <v>524</v>
      </c>
      <c r="F97" s="403">
        <v>4919.5</v>
      </c>
      <c r="G97" s="403">
        <v>8114.5</v>
      </c>
      <c r="H97" s="403">
        <v>1810</v>
      </c>
      <c r="I97" s="403">
        <v>151027.625</v>
      </c>
      <c r="J97" s="403">
        <v>240</v>
      </c>
      <c r="K97" s="403">
        <v>0</v>
      </c>
      <c r="L97" s="403">
        <v>60</v>
      </c>
      <c r="M97" s="395">
        <f t="shared" si="1"/>
        <v>166171.625</v>
      </c>
    </row>
    <row r="98" spans="1:13" ht="13.5" thickBot="1">
      <c r="A98" s="391">
        <v>90</v>
      </c>
      <c r="B98" s="400" t="s">
        <v>1350</v>
      </c>
      <c r="C98" s="401" t="s">
        <v>1570</v>
      </c>
      <c r="D98" s="401" t="s">
        <v>1544</v>
      </c>
      <c r="E98" s="402" t="s">
        <v>524</v>
      </c>
      <c r="F98" s="404">
        <v>53642.75</v>
      </c>
      <c r="G98" s="404">
        <v>154021</v>
      </c>
      <c r="H98" s="404">
        <v>29714</v>
      </c>
      <c r="I98" s="404">
        <v>1761454.25</v>
      </c>
      <c r="J98" s="404">
        <v>7855</v>
      </c>
      <c r="K98" s="404">
        <v>0</v>
      </c>
      <c r="L98" s="404">
        <v>211.5</v>
      </c>
      <c r="M98" s="396">
        <f t="shared" si="1"/>
        <v>2006898.5</v>
      </c>
    </row>
    <row r="99" spans="1:13" ht="7.5" customHeight="1" thickBot="1">
      <c r="A99" s="387"/>
      <c r="B99" s="387"/>
      <c r="C99" s="387"/>
      <c r="D99" s="387"/>
      <c r="E99" s="387"/>
      <c r="F99" s="392"/>
      <c r="G99" s="392"/>
      <c r="H99" s="392"/>
      <c r="I99" s="392"/>
      <c r="J99" s="392"/>
      <c r="K99" s="392"/>
      <c r="L99" s="392"/>
      <c r="M99" s="387"/>
    </row>
    <row r="100" spans="1:13" ht="13.5" thickBot="1">
      <c r="A100" s="387"/>
      <c r="B100" s="387"/>
      <c r="C100" s="387"/>
      <c r="D100" s="387"/>
      <c r="E100" s="406" t="s">
        <v>1571</v>
      </c>
      <c r="F100" s="405">
        <f>SUM(F9:F98)</f>
        <v>642352.5</v>
      </c>
      <c r="G100" s="405">
        <f>SUM(G9:G98)</f>
        <v>1319043</v>
      </c>
      <c r="H100" s="405">
        <f>SUM(H9:H98)</f>
        <v>315761.75</v>
      </c>
      <c r="I100" s="405"/>
      <c r="J100" s="405"/>
      <c r="K100" s="405"/>
      <c r="L100" s="405">
        <f>SUM(L9:L98)</f>
        <v>1494.5</v>
      </c>
      <c r="M100" s="405">
        <f>SUM(M9:M98)</f>
        <v>19685852.75</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0" bestFit="1" customWidth="1"/>
    <col min="34" max="34" width="16.5703125" style="410" customWidth="1"/>
    <col min="35" max="16384" width="8" style="410"/>
  </cols>
  <sheetData>
    <row r="1" spans="1:114" s="412" customFormat="1" ht="15.75">
      <c r="A1" s="383" t="s">
        <v>1572</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c r="A2" s="165" t="s">
        <v>1353</v>
      </c>
      <c r="B2" s="165"/>
      <c r="C2" s="356" t="str">
        <f>'Schedule 2_Balance Sheet'!C2</f>
        <v>CCA One Care-Commonwealth Care Alliance</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c r="A3" s="165" t="s">
        <v>1338</v>
      </c>
      <c r="B3" s="165"/>
      <c r="C3" s="456" t="str">
        <f>'Schedule 2_Balance Sheet'!C3</f>
        <v>January 2024-December 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c r="A4" s="165" t="s">
        <v>1356</v>
      </c>
      <c r="B4" s="165"/>
      <c r="C4" s="359">
        <f>'Schedule 2_Balance Sheet'!C4</f>
        <v>45657</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c r="A5" s="165" t="s">
        <v>1357</v>
      </c>
      <c r="B5" s="165"/>
      <c r="C5" s="356" t="str">
        <f>'Schedule 2_Balance Sheet'!C5</f>
        <v>CCA</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c r="A6" s="165" t="s">
        <v>1341</v>
      </c>
      <c r="B6" s="165"/>
      <c r="C6" s="359">
        <f>'Schedule 2_Balance Sheet'!C6</f>
        <v>45957</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5" thickBot="1">
      <c r="A7" s="163" t="s">
        <v>1573</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1574</v>
      </c>
      <c r="D8" s="937"/>
      <c r="E8" s="938"/>
      <c r="F8" s="938"/>
      <c r="G8" s="938"/>
      <c r="H8" s="937"/>
      <c r="I8" s="937"/>
      <c r="J8" s="938"/>
      <c r="K8" s="938"/>
      <c r="L8" s="939"/>
      <c r="M8" s="937" t="s">
        <v>1574</v>
      </c>
      <c r="N8" s="937"/>
      <c r="O8" s="938"/>
      <c r="P8" s="939"/>
      <c r="Q8" s="938"/>
      <c r="R8" s="937"/>
      <c r="S8" s="937"/>
      <c r="T8" s="938"/>
      <c r="U8" s="938"/>
      <c r="V8" s="939"/>
      <c r="W8" s="937" t="s">
        <v>1574</v>
      </c>
      <c r="X8" s="937"/>
      <c r="Y8" s="938"/>
      <c r="Z8" s="938"/>
      <c r="AA8" s="938"/>
      <c r="AB8" s="940"/>
      <c r="AC8" s="937"/>
      <c r="AD8" s="937"/>
      <c r="AE8" s="937"/>
      <c r="AF8" s="937"/>
      <c r="AG8" s="941"/>
      <c r="AH8" s="942"/>
    </row>
    <row r="9" spans="1:114" s="414" customFormat="1" ht="26.25" thickBot="1">
      <c r="A9" s="444" t="s">
        <v>489</v>
      </c>
      <c r="B9" s="943" t="s">
        <v>1575</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1576</v>
      </c>
      <c r="AH9" s="948" t="s">
        <v>1577</v>
      </c>
    </row>
    <row r="10" spans="1:114" s="414" customFormat="1">
      <c r="A10" s="431">
        <v>1</v>
      </c>
      <c r="B10" s="455">
        <f>EOMONTH(B11,1)</f>
        <v>45688</v>
      </c>
      <c r="C10" s="949">
        <v>107909.12</v>
      </c>
      <c r="D10" s="949">
        <v>3845619.0500000003</v>
      </c>
      <c r="E10" s="949">
        <v>539628.88</v>
      </c>
      <c r="F10" s="949">
        <v>105871.23</v>
      </c>
      <c r="G10" s="949">
        <v>90500.209999999992</v>
      </c>
      <c r="H10" s="949">
        <v>158756.48000000001</v>
      </c>
      <c r="I10" s="949">
        <v>178180.75</v>
      </c>
      <c r="J10" s="949">
        <v>114406.18999999999</v>
      </c>
      <c r="K10" s="949">
        <v>124043.65</v>
      </c>
      <c r="L10" s="949">
        <v>113146.66</v>
      </c>
      <c r="M10" s="949">
        <v>99043.54</v>
      </c>
      <c r="N10" s="949">
        <v>123370.45</v>
      </c>
      <c r="O10" s="949">
        <v>112614.87</v>
      </c>
      <c r="P10" s="949">
        <v>125377.56999999999</v>
      </c>
      <c r="Q10" s="949">
        <v>124434.11</v>
      </c>
      <c r="R10" s="949">
        <v>114631.83</v>
      </c>
      <c r="S10" s="949">
        <v>129591.83</v>
      </c>
      <c r="T10" s="949">
        <v>147604.83000000002</v>
      </c>
      <c r="U10" s="949">
        <v>142856.28</v>
      </c>
      <c r="V10" s="949">
        <v>123371.8</v>
      </c>
      <c r="W10" s="949">
        <v>127733.15</v>
      </c>
      <c r="X10" s="949">
        <v>3637.43</v>
      </c>
      <c r="Y10" s="949">
        <v>3247.02</v>
      </c>
      <c r="Z10" s="949">
        <v>7740.72</v>
      </c>
      <c r="AA10" s="949">
        <v>13355.449999999999</v>
      </c>
      <c r="AB10" s="949">
        <v>16932.57</v>
      </c>
      <c r="AC10" s="949">
        <v>20179.71</v>
      </c>
      <c r="AD10" s="949">
        <v>20290.169999999998</v>
      </c>
      <c r="AE10" s="949">
        <v>16327.91</v>
      </c>
      <c r="AF10" s="950">
        <v>10947.4</v>
      </c>
      <c r="AG10" s="951">
        <v>0</v>
      </c>
      <c r="AH10" s="430">
        <f t="shared" ref="AH10:AH38" si="0">SUM(C10:AG10)</f>
        <v>6861350.8600000041</v>
      </c>
    </row>
    <row r="11" spans="1:114" s="414" customFormat="1">
      <c r="A11" s="431">
        <v>2</v>
      </c>
      <c r="B11" s="432">
        <f>'Schedule 2_Balance Sheet'!C4</f>
        <v>45657</v>
      </c>
      <c r="C11" s="442"/>
      <c r="D11" s="460">
        <v>293412.05</v>
      </c>
      <c r="E11" s="460">
        <v>4356479.53</v>
      </c>
      <c r="F11" s="460">
        <v>439479.76</v>
      </c>
      <c r="G11" s="460">
        <v>173626.05000000002</v>
      </c>
      <c r="H11" s="460">
        <v>69128.52</v>
      </c>
      <c r="I11" s="460">
        <v>46324.81</v>
      </c>
      <c r="J11" s="460">
        <v>20945.75</v>
      </c>
      <c r="K11" s="460">
        <v>19621.699999999997</v>
      </c>
      <c r="L11" s="460">
        <v>10255.1</v>
      </c>
      <c r="M11" s="460">
        <v>5463.9199999999992</v>
      </c>
      <c r="N11" s="460">
        <v>7795.16</v>
      </c>
      <c r="O11" s="460">
        <v>10770.8</v>
      </c>
      <c r="P11" s="460">
        <v>8328.58</v>
      </c>
      <c r="Q11" s="460">
        <v>1837.55</v>
      </c>
      <c r="R11" s="460">
        <v>441.63</v>
      </c>
      <c r="S11" s="460">
        <v>1228.05</v>
      </c>
      <c r="T11" s="460">
        <v>2607.9</v>
      </c>
      <c r="U11" s="460">
        <v>788.88</v>
      </c>
      <c r="V11" s="460">
        <v>111.55</v>
      </c>
      <c r="W11" s="460">
        <v>306.48</v>
      </c>
      <c r="X11" s="460">
        <v>79.75</v>
      </c>
      <c r="Y11" s="460">
        <v>0</v>
      </c>
      <c r="Z11" s="460">
        <v>275.95</v>
      </c>
      <c r="AA11" s="460">
        <v>94.41</v>
      </c>
      <c r="AB11" s="460">
        <v>333.25</v>
      </c>
      <c r="AC11" s="460">
        <v>707.93</v>
      </c>
      <c r="AD11" s="460">
        <v>88.33</v>
      </c>
      <c r="AE11" s="460">
        <v>183.15</v>
      </c>
      <c r="AF11" s="451">
        <v>291.33000000000004</v>
      </c>
      <c r="AG11" s="449">
        <v>0</v>
      </c>
      <c r="AH11" s="430">
        <f t="shared" si="0"/>
        <v>5471007.8699999992</v>
      </c>
    </row>
    <row r="12" spans="1:114" s="414" customFormat="1">
      <c r="A12" s="431">
        <v>3</v>
      </c>
      <c r="B12" s="432">
        <f>EOMONTH(B11,-1)</f>
        <v>45626</v>
      </c>
      <c r="C12" s="442"/>
      <c r="D12" s="442"/>
      <c r="E12" s="420">
        <v>792692.49</v>
      </c>
      <c r="F12" s="420">
        <v>5174168.5900000008</v>
      </c>
      <c r="G12" s="420">
        <v>867196.61</v>
      </c>
      <c r="H12" s="420">
        <v>226604.69</v>
      </c>
      <c r="I12" s="420">
        <v>147546.22</v>
      </c>
      <c r="J12" s="420">
        <v>127401.27</v>
      </c>
      <c r="K12" s="420">
        <v>148166.16</v>
      </c>
      <c r="L12" s="420">
        <v>133835.92000000001</v>
      </c>
      <c r="M12" s="420">
        <v>154575.26</v>
      </c>
      <c r="N12" s="420">
        <v>126443.71</v>
      </c>
      <c r="O12" s="420">
        <v>140393.68</v>
      </c>
      <c r="P12" s="420">
        <v>143408.31</v>
      </c>
      <c r="Q12" s="420">
        <v>150790.60999999999</v>
      </c>
      <c r="R12" s="420">
        <v>203324.06</v>
      </c>
      <c r="S12" s="420">
        <v>58238.17</v>
      </c>
      <c r="T12" s="420">
        <v>63409.07</v>
      </c>
      <c r="U12" s="420">
        <v>58620.12</v>
      </c>
      <c r="V12" s="420">
        <v>48476.3</v>
      </c>
      <c r="W12" s="420">
        <v>63835</v>
      </c>
      <c r="X12" s="420">
        <v>56134.74</v>
      </c>
      <c r="Y12" s="420">
        <v>46225.32</v>
      </c>
      <c r="Z12" s="420">
        <v>53075.35</v>
      </c>
      <c r="AA12" s="420">
        <v>41487.949999999997</v>
      </c>
      <c r="AB12" s="420">
        <v>46679.61</v>
      </c>
      <c r="AC12" s="420">
        <v>43807.519999999997</v>
      </c>
      <c r="AD12" s="420">
        <v>39582.33</v>
      </c>
      <c r="AE12" s="420">
        <v>43974.85</v>
      </c>
      <c r="AF12" s="445">
        <v>34428.36</v>
      </c>
      <c r="AG12" s="449">
        <v>0</v>
      </c>
      <c r="AH12" s="430">
        <f t="shared" si="0"/>
        <v>9234522.2699999977</v>
      </c>
    </row>
    <row r="13" spans="1:114" s="413" customFormat="1" ht="15" customHeight="1">
      <c r="A13" s="431">
        <v>4</v>
      </c>
      <c r="B13" s="432">
        <f t="shared" ref="B13:B39" si="1">EOMONTH(B12,-1)</f>
        <v>45596</v>
      </c>
      <c r="C13" s="442"/>
      <c r="D13" s="440"/>
      <c r="E13" s="442"/>
      <c r="F13" s="420">
        <v>241546</v>
      </c>
      <c r="G13" s="420">
        <v>4558650.88</v>
      </c>
      <c r="H13" s="420">
        <v>548486.15</v>
      </c>
      <c r="I13" s="420">
        <v>133317.03</v>
      </c>
      <c r="J13" s="420">
        <v>73787.679999999993</v>
      </c>
      <c r="K13" s="420">
        <v>47415.27</v>
      </c>
      <c r="L13" s="420">
        <v>13815.12</v>
      </c>
      <c r="M13" s="420">
        <v>12753.25</v>
      </c>
      <c r="N13" s="420">
        <v>9277.9600000000009</v>
      </c>
      <c r="O13" s="420">
        <v>12176.02</v>
      </c>
      <c r="P13" s="420">
        <v>23188.1</v>
      </c>
      <c r="Q13" s="420">
        <v>6071.91</v>
      </c>
      <c r="R13" s="420">
        <v>4366.55</v>
      </c>
      <c r="S13" s="421">
        <v>2338.65</v>
      </c>
      <c r="T13" s="421">
        <v>2340.9899999999998</v>
      </c>
      <c r="U13" s="421">
        <v>4505.34</v>
      </c>
      <c r="V13" s="420">
        <v>1331.6499999999999</v>
      </c>
      <c r="W13" s="420">
        <v>1425.78</v>
      </c>
      <c r="X13" s="421">
        <v>66.22</v>
      </c>
      <c r="Y13" s="421">
        <v>408.25</v>
      </c>
      <c r="Z13" s="420">
        <v>750.05000000000007</v>
      </c>
      <c r="AA13" s="420">
        <v>287.74</v>
      </c>
      <c r="AB13" s="420">
        <v>601.66</v>
      </c>
      <c r="AC13" s="420">
        <v>431.71999999999997</v>
      </c>
      <c r="AD13" s="420">
        <v>141.22999999999999</v>
      </c>
      <c r="AE13" s="420">
        <v>370.9</v>
      </c>
      <c r="AF13" s="445">
        <v>765.12</v>
      </c>
      <c r="AG13" s="447">
        <v>0</v>
      </c>
      <c r="AH13" s="430">
        <f t="shared" si="0"/>
        <v>5700617.2200000007</v>
      </c>
    </row>
    <row r="14" spans="1:114" s="413" customFormat="1" ht="15" customHeight="1">
      <c r="A14" s="431">
        <v>5</v>
      </c>
      <c r="B14" s="432">
        <f t="shared" si="1"/>
        <v>45565</v>
      </c>
      <c r="C14" s="442"/>
      <c r="D14" s="440"/>
      <c r="E14" s="440"/>
      <c r="F14" s="442"/>
      <c r="G14" s="420">
        <v>547662.47</v>
      </c>
      <c r="H14" s="420">
        <v>5097322.84</v>
      </c>
      <c r="I14" s="420">
        <v>952896.66999999993</v>
      </c>
      <c r="J14" s="420">
        <v>196474.61000000002</v>
      </c>
      <c r="K14" s="420">
        <v>130679.67000000001</v>
      </c>
      <c r="L14" s="420">
        <v>39966.420000000006</v>
      </c>
      <c r="M14" s="420">
        <v>28521.01</v>
      </c>
      <c r="N14" s="420">
        <v>24713.7</v>
      </c>
      <c r="O14" s="420">
        <v>58338.39</v>
      </c>
      <c r="P14" s="420">
        <v>98074.62000000001</v>
      </c>
      <c r="Q14" s="420">
        <v>151585.93</v>
      </c>
      <c r="R14" s="420">
        <v>179277.80000000002</v>
      </c>
      <c r="S14" s="421">
        <v>311074.62</v>
      </c>
      <c r="T14" s="421">
        <v>316451.65999999997</v>
      </c>
      <c r="U14" s="421">
        <v>311746.61</v>
      </c>
      <c r="V14" s="420">
        <v>305023.09000000003</v>
      </c>
      <c r="W14" s="420">
        <v>299427.40000000002</v>
      </c>
      <c r="X14" s="421">
        <v>225053.78</v>
      </c>
      <c r="Y14" s="421">
        <v>236591.95</v>
      </c>
      <c r="Z14" s="420">
        <v>163473.22</v>
      </c>
      <c r="AA14" s="420">
        <v>57045.279999999999</v>
      </c>
      <c r="AB14" s="420">
        <v>47353.689999999995</v>
      </c>
      <c r="AC14" s="420">
        <v>43581.93</v>
      </c>
      <c r="AD14" s="420">
        <v>40004.26</v>
      </c>
      <c r="AE14" s="420">
        <v>42693.47</v>
      </c>
      <c r="AF14" s="445">
        <v>38220.559999999998</v>
      </c>
      <c r="AG14" s="448">
        <v>0</v>
      </c>
      <c r="AH14" s="430">
        <f t="shared" si="0"/>
        <v>9943255.6499999985</v>
      </c>
    </row>
    <row r="15" spans="1:114" s="413" customFormat="1" ht="15" customHeight="1">
      <c r="A15" s="431">
        <v>6</v>
      </c>
      <c r="B15" s="432">
        <f t="shared" si="1"/>
        <v>45535</v>
      </c>
      <c r="C15" s="442"/>
      <c r="D15" s="440"/>
      <c r="E15" s="440"/>
      <c r="F15" s="440"/>
      <c r="G15" s="442"/>
      <c r="H15" s="420">
        <v>110252.2</v>
      </c>
      <c r="I15" s="420">
        <v>4691804.4399999995</v>
      </c>
      <c r="J15" s="420">
        <v>732837.79</v>
      </c>
      <c r="K15" s="420">
        <v>218595.25</v>
      </c>
      <c r="L15" s="420">
        <v>58543.4</v>
      </c>
      <c r="M15" s="420">
        <v>35061.090000000004</v>
      </c>
      <c r="N15" s="420">
        <v>24251.769999999997</v>
      </c>
      <c r="O15" s="420">
        <v>17760.300000000003</v>
      </c>
      <c r="P15" s="420">
        <v>15063.880000000001</v>
      </c>
      <c r="Q15" s="420">
        <v>35472.559999999998</v>
      </c>
      <c r="R15" s="420">
        <v>34454.51</v>
      </c>
      <c r="S15" s="421">
        <v>17602.86</v>
      </c>
      <c r="T15" s="421">
        <v>22007.989999999998</v>
      </c>
      <c r="U15" s="421">
        <v>29674.76</v>
      </c>
      <c r="V15" s="420">
        <v>15221.94</v>
      </c>
      <c r="W15" s="420">
        <v>17175.77</v>
      </c>
      <c r="X15" s="421">
        <v>16971.689999999999</v>
      </c>
      <c r="Y15" s="421">
        <v>15613.52</v>
      </c>
      <c r="Z15" s="420">
        <v>16544.03</v>
      </c>
      <c r="AA15" s="420">
        <v>12850.350000000002</v>
      </c>
      <c r="AB15" s="420">
        <v>16612.03</v>
      </c>
      <c r="AC15" s="420">
        <v>10828.17</v>
      </c>
      <c r="AD15" s="420">
        <v>18621.54</v>
      </c>
      <c r="AE15" s="420">
        <v>17895.739999999998</v>
      </c>
      <c r="AF15" s="445">
        <v>12581.67</v>
      </c>
      <c r="AG15" s="448">
        <v>0</v>
      </c>
      <c r="AH15" s="430">
        <f t="shared" si="0"/>
        <v>6214299.2499999991</v>
      </c>
    </row>
    <row r="16" spans="1:114" s="413" customFormat="1" ht="15" customHeight="1">
      <c r="A16" s="431">
        <v>7</v>
      </c>
      <c r="B16" s="432">
        <f t="shared" si="1"/>
        <v>45504</v>
      </c>
      <c r="C16" s="442"/>
      <c r="D16" s="440"/>
      <c r="E16" s="440"/>
      <c r="F16" s="443"/>
      <c r="G16" s="440"/>
      <c r="H16" s="442"/>
      <c r="I16" s="420">
        <v>249986.17</v>
      </c>
      <c r="J16" s="420">
        <v>4283165.18</v>
      </c>
      <c r="K16" s="420">
        <v>771530.21000000008</v>
      </c>
      <c r="L16" s="420">
        <v>152628.89000000001</v>
      </c>
      <c r="M16" s="420">
        <v>81434.75</v>
      </c>
      <c r="N16" s="420">
        <v>68579.94</v>
      </c>
      <c r="O16" s="420">
        <v>50711.09</v>
      </c>
      <c r="P16" s="420">
        <v>38293.300000000003</v>
      </c>
      <c r="Q16" s="420">
        <v>30534.149999999998</v>
      </c>
      <c r="R16" s="420">
        <v>38606.89</v>
      </c>
      <c r="S16" s="421">
        <v>39638.31</v>
      </c>
      <c r="T16" s="421">
        <v>33542.36</v>
      </c>
      <c r="U16" s="421">
        <v>15865.39</v>
      </c>
      <c r="V16" s="420">
        <v>11723.78</v>
      </c>
      <c r="W16" s="420">
        <v>7484.9000000000005</v>
      </c>
      <c r="X16" s="421">
        <v>4064.95</v>
      </c>
      <c r="Y16" s="421">
        <v>5477.65</v>
      </c>
      <c r="Z16" s="420">
        <v>6378.42</v>
      </c>
      <c r="AA16" s="420">
        <v>4832.22</v>
      </c>
      <c r="AB16" s="420">
        <v>7442.57</v>
      </c>
      <c r="AC16" s="420">
        <v>5321.83</v>
      </c>
      <c r="AD16" s="420">
        <v>6013.37</v>
      </c>
      <c r="AE16" s="420">
        <v>5551.81</v>
      </c>
      <c r="AF16" s="445">
        <v>7397.06</v>
      </c>
      <c r="AG16" s="448">
        <v>0</v>
      </c>
      <c r="AH16" s="430">
        <f t="shared" si="0"/>
        <v>5926205.1899999995</v>
      </c>
    </row>
    <row r="17" spans="1:37" s="413" customFormat="1" ht="15" customHeight="1">
      <c r="A17" s="431">
        <v>8</v>
      </c>
      <c r="B17" s="432">
        <f t="shared" si="1"/>
        <v>45473</v>
      </c>
      <c r="C17" s="442"/>
      <c r="D17" s="440"/>
      <c r="E17" s="440"/>
      <c r="F17" s="440"/>
      <c r="G17" s="440"/>
      <c r="H17" s="440"/>
      <c r="I17" s="442"/>
      <c r="J17" s="420">
        <v>220508.44</v>
      </c>
      <c r="K17" s="420">
        <v>4323986.08</v>
      </c>
      <c r="L17" s="420">
        <v>547153.68000000005</v>
      </c>
      <c r="M17" s="420">
        <v>158998.99999999997</v>
      </c>
      <c r="N17" s="420">
        <v>83805.049999999988</v>
      </c>
      <c r="O17" s="420">
        <v>46537.08</v>
      </c>
      <c r="P17" s="420">
        <v>29040.23</v>
      </c>
      <c r="Q17" s="420">
        <v>76813.59</v>
      </c>
      <c r="R17" s="420">
        <v>85638.98000000001</v>
      </c>
      <c r="S17" s="421">
        <v>115179.17</v>
      </c>
      <c r="T17" s="421">
        <v>93709.26</v>
      </c>
      <c r="U17" s="421">
        <v>97113.57</v>
      </c>
      <c r="V17" s="420">
        <v>79471.090000000011</v>
      </c>
      <c r="W17" s="420">
        <v>65127.13</v>
      </c>
      <c r="X17" s="421">
        <v>61562.740000000005</v>
      </c>
      <c r="Y17" s="421">
        <v>77058.929999999993</v>
      </c>
      <c r="Z17" s="420">
        <v>69774.960000000006</v>
      </c>
      <c r="AA17" s="420">
        <v>55703.79</v>
      </c>
      <c r="AB17" s="420">
        <v>61346.59</v>
      </c>
      <c r="AC17" s="420">
        <v>47122.85</v>
      </c>
      <c r="AD17" s="420">
        <v>49956.639999999999</v>
      </c>
      <c r="AE17" s="420">
        <v>57435.950000000004</v>
      </c>
      <c r="AF17" s="445">
        <v>52318.73</v>
      </c>
      <c r="AG17" s="448">
        <v>0</v>
      </c>
      <c r="AH17" s="430">
        <f t="shared" si="0"/>
        <v>6555363.5300000003</v>
      </c>
    </row>
    <row r="18" spans="1:37" s="413" customFormat="1" ht="15" customHeight="1">
      <c r="A18" s="431">
        <v>9</v>
      </c>
      <c r="B18" s="432">
        <f t="shared" si="1"/>
        <v>45443</v>
      </c>
      <c r="C18" s="442"/>
      <c r="D18" s="440"/>
      <c r="E18" s="440"/>
      <c r="F18" s="440"/>
      <c r="G18" s="440"/>
      <c r="H18" s="440"/>
      <c r="I18" s="440"/>
      <c r="J18" s="442"/>
      <c r="K18" s="420">
        <v>477733.33</v>
      </c>
      <c r="L18" s="420">
        <v>4844603.26</v>
      </c>
      <c r="M18" s="420">
        <v>855741.28</v>
      </c>
      <c r="N18" s="420">
        <v>231061.66</v>
      </c>
      <c r="O18" s="420">
        <v>104780.09</v>
      </c>
      <c r="P18" s="420">
        <v>61862.09</v>
      </c>
      <c r="Q18" s="420">
        <v>70119.989999999991</v>
      </c>
      <c r="R18" s="420">
        <v>51481.53</v>
      </c>
      <c r="S18" s="421">
        <v>68116.179999999993</v>
      </c>
      <c r="T18" s="421">
        <v>76051.009999999995</v>
      </c>
      <c r="U18" s="421">
        <v>40065.56</v>
      </c>
      <c r="V18" s="420">
        <v>20919.27</v>
      </c>
      <c r="W18" s="420">
        <v>19084.979999999996</v>
      </c>
      <c r="X18" s="421">
        <v>18955.86</v>
      </c>
      <c r="Y18" s="421">
        <v>22717.109999999997</v>
      </c>
      <c r="Z18" s="420">
        <v>27052.32</v>
      </c>
      <c r="AA18" s="420">
        <v>25819.949999999997</v>
      </c>
      <c r="AB18" s="420">
        <v>27731.35</v>
      </c>
      <c r="AC18" s="420">
        <v>23399.530000000002</v>
      </c>
      <c r="AD18" s="420">
        <v>25525.609999999997</v>
      </c>
      <c r="AE18" s="420">
        <v>22395.34</v>
      </c>
      <c r="AF18" s="445">
        <v>13906.68</v>
      </c>
      <c r="AG18" s="448">
        <v>0</v>
      </c>
      <c r="AH18" s="430">
        <f t="shared" si="0"/>
        <v>7129123.9800000004</v>
      </c>
      <c r="AK18" s="453"/>
    </row>
    <row r="19" spans="1:37" s="413" customFormat="1" ht="15" customHeight="1">
      <c r="A19" s="431">
        <v>10</v>
      </c>
      <c r="B19" s="432">
        <f t="shared" si="1"/>
        <v>45412</v>
      </c>
      <c r="C19" s="442"/>
      <c r="D19" s="440"/>
      <c r="E19" s="440"/>
      <c r="F19" s="440"/>
      <c r="G19" s="440"/>
      <c r="H19" s="440"/>
      <c r="I19" s="440"/>
      <c r="J19" s="440"/>
      <c r="K19" s="442"/>
      <c r="L19" s="420">
        <v>209909.88</v>
      </c>
      <c r="M19" s="420">
        <v>4266929.95</v>
      </c>
      <c r="N19" s="420">
        <v>745015.25</v>
      </c>
      <c r="O19" s="420">
        <v>193793</v>
      </c>
      <c r="P19" s="420">
        <v>116509.59999999999</v>
      </c>
      <c r="Q19" s="420">
        <v>62991.95</v>
      </c>
      <c r="R19" s="420">
        <v>45084.670000000006</v>
      </c>
      <c r="S19" s="421">
        <v>29734.52</v>
      </c>
      <c r="T19" s="421">
        <v>28451.56</v>
      </c>
      <c r="U19" s="421">
        <v>26841.9</v>
      </c>
      <c r="V19" s="420">
        <v>14196.9</v>
      </c>
      <c r="W19" s="420">
        <v>12923.92</v>
      </c>
      <c r="X19" s="421">
        <v>11867.54</v>
      </c>
      <c r="Y19" s="421">
        <v>8910.3599999999988</v>
      </c>
      <c r="Z19" s="420">
        <v>6316.18</v>
      </c>
      <c r="AA19" s="420">
        <v>4631.2299999999996</v>
      </c>
      <c r="AB19" s="420">
        <v>3278.75</v>
      </c>
      <c r="AC19" s="420">
        <v>3510.14</v>
      </c>
      <c r="AD19" s="420">
        <v>3467.9</v>
      </c>
      <c r="AE19" s="420">
        <v>3174.3100000000004</v>
      </c>
      <c r="AF19" s="445">
        <v>4123.7</v>
      </c>
      <c r="AG19" s="448">
        <v>0</v>
      </c>
      <c r="AH19" s="430">
        <f t="shared" si="0"/>
        <v>5801663.21</v>
      </c>
    </row>
    <row r="20" spans="1:37" s="413" customFormat="1" ht="15" customHeight="1">
      <c r="A20" s="431">
        <v>11</v>
      </c>
      <c r="B20" s="432">
        <f t="shared" si="1"/>
        <v>45382</v>
      </c>
      <c r="C20" s="442"/>
      <c r="D20" s="440"/>
      <c r="E20" s="440"/>
      <c r="F20" s="440"/>
      <c r="G20" s="440"/>
      <c r="H20" s="440"/>
      <c r="I20" s="440"/>
      <c r="J20" s="440"/>
      <c r="K20" s="440"/>
      <c r="L20" s="442"/>
      <c r="M20" s="420">
        <v>333964.32</v>
      </c>
      <c r="N20" s="420">
        <v>4716764.9200000009</v>
      </c>
      <c r="O20" s="420">
        <v>524007.63</v>
      </c>
      <c r="P20" s="420">
        <v>171823.7</v>
      </c>
      <c r="Q20" s="420">
        <v>238782.08000000002</v>
      </c>
      <c r="R20" s="420">
        <v>414202.08</v>
      </c>
      <c r="S20" s="421">
        <v>677067.30999999994</v>
      </c>
      <c r="T20" s="421">
        <v>666363.37</v>
      </c>
      <c r="U20" s="421">
        <v>646201.86</v>
      </c>
      <c r="V20" s="420">
        <v>558997.84</v>
      </c>
      <c r="W20" s="420">
        <v>556239.78</v>
      </c>
      <c r="X20" s="421">
        <v>599631.25</v>
      </c>
      <c r="Y20" s="421">
        <v>618080.21000000008</v>
      </c>
      <c r="Z20" s="420">
        <v>557025.8600000001</v>
      </c>
      <c r="AA20" s="420">
        <v>477871.23</v>
      </c>
      <c r="AB20" s="420">
        <v>521138.32999999996</v>
      </c>
      <c r="AC20" s="420">
        <v>451891.52999999997</v>
      </c>
      <c r="AD20" s="420">
        <v>460628.08999999997</v>
      </c>
      <c r="AE20" s="420">
        <v>349134.56999999995</v>
      </c>
      <c r="AF20" s="445">
        <v>233532.28</v>
      </c>
      <c r="AG20" s="448">
        <v>0</v>
      </c>
      <c r="AH20" s="430">
        <f t="shared" si="0"/>
        <v>13773348.24</v>
      </c>
    </row>
    <row r="21" spans="1:37" s="413" customFormat="1" ht="15" customHeight="1">
      <c r="A21" s="431">
        <v>12</v>
      </c>
      <c r="B21" s="432">
        <f t="shared" si="1"/>
        <v>45351</v>
      </c>
      <c r="C21" s="442"/>
      <c r="D21" s="440"/>
      <c r="E21" s="440"/>
      <c r="F21" s="440"/>
      <c r="G21" s="440"/>
      <c r="H21" s="440"/>
      <c r="I21" s="440"/>
      <c r="J21" s="440"/>
      <c r="K21" s="440"/>
      <c r="L21" s="440"/>
      <c r="M21" s="442"/>
      <c r="N21" s="420">
        <v>919422.5</v>
      </c>
      <c r="O21" s="420">
        <v>5049409.51</v>
      </c>
      <c r="P21" s="420">
        <v>1094507.52</v>
      </c>
      <c r="Q21" s="420">
        <v>414160.21</v>
      </c>
      <c r="R21" s="420">
        <v>270497.24000000005</v>
      </c>
      <c r="S21" s="421">
        <v>368757.36</v>
      </c>
      <c r="T21" s="421">
        <v>374132.73</v>
      </c>
      <c r="U21" s="421">
        <v>376618.91</v>
      </c>
      <c r="V21" s="420">
        <v>382559.42</v>
      </c>
      <c r="W21" s="420">
        <v>302269.88</v>
      </c>
      <c r="X21" s="421">
        <v>313127.61999999994</v>
      </c>
      <c r="Y21" s="421">
        <v>337351.87</v>
      </c>
      <c r="Z21" s="420">
        <v>413507.67</v>
      </c>
      <c r="AA21" s="420">
        <v>428794.4</v>
      </c>
      <c r="AB21" s="420">
        <v>501372.26</v>
      </c>
      <c r="AC21" s="420">
        <v>412110.99</v>
      </c>
      <c r="AD21" s="420">
        <v>412501.2</v>
      </c>
      <c r="AE21" s="420">
        <v>399855.57</v>
      </c>
      <c r="AF21" s="445">
        <v>325115.04000000004</v>
      </c>
      <c r="AG21" s="448">
        <v>0</v>
      </c>
      <c r="AH21" s="430">
        <f t="shared" si="0"/>
        <v>13096071.899999999</v>
      </c>
    </row>
    <row r="22" spans="1:37" s="413" customFormat="1" ht="15" customHeight="1">
      <c r="A22" s="431">
        <v>13</v>
      </c>
      <c r="B22" s="432">
        <f t="shared" si="1"/>
        <v>45322</v>
      </c>
      <c r="C22" s="442"/>
      <c r="D22" s="440"/>
      <c r="E22" s="440"/>
      <c r="F22" s="440"/>
      <c r="G22" s="440"/>
      <c r="H22" s="440"/>
      <c r="I22" s="440"/>
      <c r="J22" s="440"/>
      <c r="K22" s="440"/>
      <c r="L22" s="440"/>
      <c r="M22" s="440"/>
      <c r="N22" s="442"/>
      <c r="O22" s="420">
        <v>151798.71</v>
      </c>
      <c r="P22" s="420">
        <v>4277260.0299999993</v>
      </c>
      <c r="Q22" s="420">
        <v>645733</v>
      </c>
      <c r="R22" s="420">
        <v>172611.26</v>
      </c>
      <c r="S22" s="421">
        <v>98030.63</v>
      </c>
      <c r="T22" s="421">
        <v>75101.76999999999</v>
      </c>
      <c r="U22" s="421">
        <v>68897.13</v>
      </c>
      <c r="V22" s="420">
        <v>49165.729999999996</v>
      </c>
      <c r="W22" s="420">
        <v>29609.600000000002</v>
      </c>
      <c r="X22" s="421">
        <v>22362.39</v>
      </c>
      <c r="Y22" s="421">
        <v>26334.39</v>
      </c>
      <c r="Z22" s="420">
        <v>21584.85</v>
      </c>
      <c r="AA22" s="420">
        <v>13061.34</v>
      </c>
      <c r="AB22" s="420">
        <v>9730.25</v>
      </c>
      <c r="AC22" s="420">
        <v>5045.03</v>
      </c>
      <c r="AD22" s="420">
        <v>5109.1000000000004</v>
      </c>
      <c r="AE22" s="420">
        <v>32883.240000000005</v>
      </c>
      <c r="AF22" s="445">
        <v>99231.18</v>
      </c>
      <c r="AG22" s="448">
        <v>0</v>
      </c>
      <c r="AH22" s="430">
        <f t="shared" si="0"/>
        <v>5803549.6299999971</v>
      </c>
    </row>
    <row r="23" spans="1:37" s="413" customFormat="1" ht="15" customHeight="1">
      <c r="A23" s="431">
        <v>14</v>
      </c>
      <c r="B23" s="432">
        <f t="shared" si="1"/>
        <v>45291</v>
      </c>
      <c r="C23" s="442"/>
      <c r="D23" s="440"/>
      <c r="E23" s="440"/>
      <c r="F23" s="440"/>
      <c r="G23" s="440"/>
      <c r="H23" s="440"/>
      <c r="I23" s="440"/>
      <c r="J23" s="440"/>
      <c r="K23" s="440"/>
      <c r="L23" s="440"/>
      <c r="M23" s="440"/>
      <c r="N23" s="440"/>
      <c r="O23" s="442"/>
      <c r="P23" s="420">
        <v>443352.58</v>
      </c>
      <c r="Q23" s="420">
        <v>4572898.76</v>
      </c>
      <c r="R23" s="420">
        <v>1083438.8400000001</v>
      </c>
      <c r="S23" s="421">
        <v>246760.58000000002</v>
      </c>
      <c r="T23" s="421">
        <v>158817.11000000002</v>
      </c>
      <c r="U23" s="421">
        <v>85901.61</v>
      </c>
      <c r="V23" s="420">
        <v>49829.21</v>
      </c>
      <c r="W23" s="420">
        <v>45950.98</v>
      </c>
      <c r="X23" s="421">
        <v>18294.07</v>
      </c>
      <c r="Y23" s="421">
        <v>20726.239999999998</v>
      </c>
      <c r="Z23" s="420">
        <v>24203.63</v>
      </c>
      <c r="AA23" s="420">
        <v>22031.879999999997</v>
      </c>
      <c r="AB23" s="420">
        <v>21422.94</v>
      </c>
      <c r="AC23" s="420">
        <v>10548.830000000002</v>
      </c>
      <c r="AD23" s="420">
        <v>12109.460000000001</v>
      </c>
      <c r="AE23" s="420">
        <v>15455.05</v>
      </c>
      <c r="AF23" s="445">
        <v>17381.420000000002</v>
      </c>
      <c r="AG23" s="448">
        <v>0</v>
      </c>
      <c r="AH23" s="430">
        <f t="shared" si="0"/>
        <v>6849123.1900000013</v>
      </c>
    </row>
    <row r="24" spans="1:37" s="413" customFormat="1" ht="15" customHeight="1">
      <c r="A24" s="431">
        <v>15</v>
      </c>
      <c r="B24" s="432">
        <f t="shared" si="1"/>
        <v>45260</v>
      </c>
      <c r="C24" s="442"/>
      <c r="D24" s="440"/>
      <c r="E24" s="440"/>
      <c r="F24" s="440"/>
      <c r="G24" s="440"/>
      <c r="H24" s="440"/>
      <c r="I24" s="440"/>
      <c r="J24" s="440"/>
      <c r="K24" s="440"/>
      <c r="L24" s="440"/>
      <c r="M24" s="440"/>
      <c r="N24" s="440"/>
      <c r="O24" s="442"/>
      <c r="P24" s="442"/>
      <c r="Q24" s="420">
        <v>155796.03</v>
      </c>
      <c r="R24" s="420">
        <v>3358960.0100000002</v>
      </c>
      <c r="S24" s="421">
        <v>656944.3600000001</v>
      </c>
      <c r="T24" s="421">
        <v>169752.34</v>
      </c>
      <c r="U24" s="421">
        <v>79313.569999999992</v>
      </c>
      <c r="V24" s="420">
        <v>62512.619999999995</v>
      </c>
      <c r="W24" s="420">
        <v>41297.39</v>
      </c>
      <c r="X24" s="421">
        <v>21539.7</v>
      </c>
      <c r="Y24" s="421">
        <v>17545.599999999999</v>
      </c>
      <c r="Z24" s="420">
        <v>20889.38</v>
      </c>
      <c r="AA24" s="420">
        <v>16411.18</v>
      </c>
      <c r="AB24" s="420">
        <v>15652.02</v>
      </c>
      <c r="AC24" s="420">
        <v>12809.3</v>
      </c>
      <c r="AD24" s="420">
        <v>10621.269999999999</v>
      </c>
      <c r="AE24" s="420">
        <v>9552.619999999999</v>
      </c>
      <c r="AF24" s="445">
        <v>12620.58</v>
      </c>
      <c r="AG24" s="448">
        <v>0</v>
      </c>
      <c r="AH24" s="430">
        <f t="shared" si="0"/>
        <v>4662217.9699999988</v>
      </c>
    </row>
    <row r="25" spans="1:37"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189017.92</v>
      </c>
      <c r="S25" s="421">
        <v>3450487.3899999997</v>
      </c>
      <c r="T25" s="421">
        <v>436125.14999999997</v>
      </c>
      <c r="U25" s="421">
        <v>162887.04000000001</v>
      </c>
      <c r="V25" s="420">
        <v>100261.75999999999</v>
      </c>
      <c r="W25" s="420">
        <v>69658.260000000009</v>
      </c>
      <c r="X25" s="421">
        <v>41887.24</v>
      </c>
      <c r="Y25" s="421">
        <v>42963.61</v>
      </c>
      <c r="Z25" s="420">
        <v>25917.63</v>
      </c>
      <c r="AA25" s="420">
        <v>15262.95</v>
      </c>
      <c r="AB25" s="420">
        <v>13670.06</v>
      </c>
      <c r="AC25" s="420">
        <v>11443.25</v>
      </c>
      <c r="AD25" s="420">
        <v>13307.02</v>
      </c>
      <c r="AE25" s="420">
        <v>13214.32</v>
      </c>
      <c r="AF25" s="445">
        <v>13791.449999999999</v>
      </c>
      <c r="AG25" s="448">
        <v>0</v>
      </c>
      <c r="AH25" s="430">
        <f t="shared" si="0"/>
        <v>4599895.0499999989</v>
      </c>
    </row>
    <row r="26" spans="1:37"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518917.12</v>
      </c>
      <c r="T26" s="421">
        <v>4021939.3600000003</v>
      </c>
      <c r="U26" s="421">
        <v>1232618.2399999998</v>
      </c>
      <c r="V26" s="420">
        <v>535230.17000000004</v>
      </c>
      <c r="W26" s="420">
        <v>167699.63999999998</v>
      </c>
      <c r="X26" s="421">
        <v>92845.9</v>
      </c>
      <c r="Y26" s="421">
        <v>72747.329999999987</v>
      </c>
      <c r="Z26" s="420">
        <v>41876.909999999996</v>
      </c>
      <c r="AA26" s="420">
        <v>34693.710000000006</v>
      </c>
      <c r="AB26" s="420">
        <v>43954.28</v>
      </c>
      <c r="AC26" s="420">
        <v>27027.3</v>
      </c>
      <c r="AD26" s="420">
        <v>25773.83</v>
      </c>
      <c r="AE26" s="420">
        <v>20334.84</v>
      </c>
      <c r="AF26" s="451">
        <v>10856.56</v>
      </c>
      <c r="AG26" s="448">
        <v>0</v>
      </c>
      <c r="AH26" s="430">
        <f t="shared" si="0"/>
        <v>6846515.1900000004</v>
      </c>
    </row>
    <row r="27" spans="1:37"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132282.89000000001</v>
      </c>
      <c r="U27" s="421">
        <v>3309326.55</v>
      </c>
      <c r="V27" s="420">
        <v>687305.11</v>
      </c>
      <c r="W27" s="420">
        <v>204687.98</v>
      </c>
      <c r="X27" s="421">
        <v>84947.24</v>
      </c>
      <c r="Y27" s="421">
        <v>83225.450000000012</v>
      </c>
      <c r="Z27" s="420">
        <v>44439.55</v>
      </c>
      <c r="AA27" s="420">
        <v>45055.79</v>
      </c>
      <c r="AB27" s="420">
        <v>47320.619999999995</v>
      </c>
      <c r="AC27" s="420">
        <v>57202.950000000004</v>
      </c>
      <c r="AD27" s="420">
        <v>14273.300000000001</v>
      </c>
      <c r="AE27" s="420">
        <v>21176.95</v>
      </c>
      <c r="AF27" s="445">
        <v>30517.219999999998</v>
      </c>
      <c r="AG27" s="452">
        <v>4876.82</v>
      </c>
      <c r="AH27" s="430">
        <f t="shared" si="0"/>
        <v>4766638.4200000009</v>
      </c>
    </row>
    <row r="28" spans="1:37"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230450.34</v>
      </c>
      <c r="V28" s="420">
        <v>3083785.95</v>
      </c>
      <c r="W28" s="420">
        <v>624019.1</v>
      </c>
      <c r="X28" s="421">
        <v>143349.16</v>
      </c>
      <c r="Y28" s="421">
        <v>96201.27</v>
      </c>
      <c r="Z28" s="420">
        <v>60625.13</v>
      </c>
      <c r="AA28" s="420">
        <v>40231.33</v>
      </c>
      <c r="AB28" s="420">
        <v>38169.29</v>
      </c>
      <c r="AC28" s="420">
        <v>27063.31</v>
      </c>
      <c r="AD28" s="420">
        <v>17785.04</v>
      </c>
      <c r="AE28" s="420">
        <v>20883.09</v>
      </c>
      <c r="AF28" s="445">
        <v>25517.15</v>
      </c>
      <c r="AG28" s="449">
        <v>3152.1000000000004</v>
      </c>
      <c r="AH28" s="430">
        <f t="shared" si="0"/>
        <v>4411232.26</v>
      </c>
    </row>
    <row r="29" spans="1:37"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434343.06</v>
      </c>
      <c r="W29" s="420">
        <v>4392450.01</v>
      </c>
      <c r="X29" s="421">
        <v>567358.29999999993</v>
      </c>
      <c r="Y29" s="421">
        <v>237033.81</v>
      </c>
      <c r="Z29" s="420">
        <v>110165.68</v>
      </c>
      <c r="AA29" s="420">
        <v>62591.340000000004</v>
      </c>
      <c r="AB29" s="420">
        <v>43255.280000000006</v>
      </c>
      <c r="AC29" s="420">
        <v>23306.09</v>
      </c>
      <c r="AD29" s="420">
        <v>31015.789999999997</v>
      </c>
      <c r="AE29" s="420">
        <v>19758.93</v>
      </c>
      <c r="AF29" s="445">
        <v>14572.25</v>
      </c>
      <c r="AG29" s="448">
        <v>12340.53</v>
      </c>
      <c r="AH29" s="430">
        <f t="shared" si="0"/>
        <v>5948191.0699999984</v>
      </c>
    </row>
    <row r="30" spans="1:37"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0</v>
      </c>
      <c r="X30" s="421">
        <v>3554389.34</v>
      </c>
      <c r="Y30" s="421">
        <v>819111.85</v>
      </c>
      <c r="Z30" s="420">
        <v>250967.37</v>
      </c>
      <c r="AA30" s="420">
        <v>143090.51</v>
      </c>
      <c r="AB30" s="420">
        <v>103041.01</v>
      </c>
      <c r="AC30" s="420">
        <v>43952.06</v>
      </c>
      <c r="AD30" s="420">
        <v>43988.68</v>
      </c>
      <c r="AE30" s="420">
        <v>47757.66</v>
      </c>
      <c r="AF30" s="445">
        <v>48625.030000000006</v>
      </c>
      <c r="AG30" s="448">
        <v>59084.17</v>
      </c>
      <c r="AH30" s="430">
        <f t="shared" si="0"/>
        <v>5114007.6799999988</v>
      </c>
    </row>
    <row r="31" spans="1:37"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255124.17</v>
      </c>
      <c r="Y31" s="421">
        <v>3247082.02</v>
      </c>
      <c r="Z31" s="420">
        <v>618437.14</v>
      </c>
      <c r="AA31" s="420">
        <v>162701.75999999998</v>
      </c>
      <c r="AB31" s="420">
        <v>88922.069999999992</v>
      </c>
      <c r="AC31" s="420">
        <v>62582.68</v>
      </c>
      <c r="AD31" s="420">
        <v>57151.380000000005</v>
      </c>
      <c r="AE31" s="420">
        <v>51976.61</v>
      </c>
      <c r="AF31" s="445">
        <v>45734.32</v>
      </c>
      <c r="AG31" s="448">
        <v>17637.47</v>
      </c>
      <c r="AH31" s="430">
        <f t="shared" si="0"/>
        <v>4607349.62</v>
      </c>
    </row>
    <row r="32" spans="1:37"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495884.61000000004</v>
      </c>
      <c r="Z32" s="420">
        <v>4120803.04</v>
      </c>
      <c r="AA32" s="420">
        <v>783903.81</v>
      </c>
      <c r="AB32" s="420">
        <v>315582.73</v>
      </c>
      <c r="AC32" s="420">
        <v>267862.39999999997</v>
      </c>
      <c r="AD32" s="420">
        <v>285319.27</v>
      </c>
      <c r="AE32" s="420">
        <v>288057.80000000005</v>
      </c>
      <c r="AF32" s="445">
        <v>222956.19999999998</v>
      </c>
      <c r="AG32" s="448">
        <v>83868.36</v>
      </c>
      <c r="AH32" s="430">
        <f t="shared" si="0"/>
        <v>6864238.2200000016</v>
      </c>
    </row>
    <row r="33" spans="1:34"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155548.10999999999</v>
      </c>
      <c r="AA33" s="420">
        <v>3433961.79</v>
      </c>
      <c r="AB33" s="420">
        <v>913936.03</v>
      </c>
      <c r="AC33" s="420">
        <v>762089.13</v>
      </c>
      <c r="AD33" s="420">
        <v>864584.42999999993</v>
      </c>
      <c r="AE33" s="420">
        <v>852077.21</v>
      </c>
      <c r="AF33" s="445">
        <v>710660.45</v>
      </c>
      <c r="AG33" s="448">
        <v>51357.500000000007</v>
      </c>
      <c r="AH33" s="430">
        <f t="shared" si="0"/>
        <v>7744214.6499999994</v>
      </c>
    </row>
    <row r="34" spans="1:34"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169462.51</v>
      </c>
      <c r="AB34" s="420">
        <v>3326617.88</v>
      </c>
      <c r="AC34" s="420">
        <v>585292.39</v>
      </c>
      <c r="AD34" s="420">
        <v>443112.26</v>
      </c>
      <c r="AE34" s="420">
        <v>423442.11</v>
      </c>
      <c r="AF34" s="445">
        <v>319123.90000000002</v>
      </c>
      <c r="AG34" s="448">
        <v>39683.929999999986</v>
      </c>
      <c r="AH34" s="430">
        <f t="shared" si="0"/>
        <v>5306734.9800000004</v>
      </c>
    </row>
    <row r="35" spans="1:34"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525821.89999999991</v>
      </c>
      <c r="AC35" s="420">
        <v>3209149.06</v>
      </c>
      <c r="AD35" s="420">
        <v>960312.64</v>
      </c>
      <c r="AE35" s="420">
        <v>575883.96</v>
      </c>
      <c r="AF35" s="445">
        <v>355420.75</v>
      </c>
      <c r="AG35" s="448">
        <v>213722.13</v>
      </c>
      <c r="AH35" s="430">
        <f t="shared" si="0"/>
        <v>5840310.4399999995</v>
      </c>
    </row>
    <row r="36" spans="1:34"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64791.72</v>
      </c>
      <c r="AD36" s="420">
        <v>2132417.44</v>
      </c>
      <c r="AE36" s="420">
        <v>314670.02</v>
      </c>
      <c r="AF36" s="445">
        <v>92276.969999999987</v>
      </c>
      <c r="AG36" s="448">
        <v>277798.8299999999</v>
      </c>
      <c r="AH36" s="430">
        <f t="shared" si="0"/>
        <v>2881954.9800000004</v>
      </c>
    </row>
    <row r="37" spans="1:34"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223273.89</v>
      </c>
      <c r="AE37" s="420">
        <v>3056313.6799999997</v>
      </c>
      <c r="AF37" s="445">
        <v>932131.43</v>
      </c>
      <c r="AG37" s="448">
        <v>574072.46999999986</v>
      </c>
      <c r="AH37" s="430">
        <f t="shared" si="0"/>
        <v>4785791.47</v>
      </c>
    </row>
    <row r="38" spans="1:34"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98686.099999999991</v>
      </c>
      <c r="AF38" s="445">
        <v>2443967.44</v>
      </c>
      <c r="AG38" s="448">
        <v>1555533.99</v>
      </c>
      <c r="AH38" s="430">
        <f t="shared" si="0"/>
        <v>4098187.5300000003</v>
      </c>
    </row>
    <row r="39" spans="1:34"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36487.21</v>
      </c>
      <c r="AG39" s="448">
        <v>6034010.9699999979</v>
      </c>
      <c r="AH39" s="430">
        <f>SUM(C39:AG39)</f>
        <v>6070498.1799999978</v>
      </c>
    </row>
    <row r="40" spans="1:34" s="413" customFormat="1" ht="31.35" customHeight="1" thickBot="1">
      <c r="A40" s="431">
        <v>31</v>
      </c>
      <c r="B40" s="432" t="s">
        <v>1576</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155700722.23999974</v>
      </c>
      <c r="AH40" s="430">
        <f>SUM(C40:AG40)</f>
        <v>155700722.23999974</v>
      </c>
    </row>
    <row r="41" spans="1:34" s="413" customFormat="1" ht="40.35" customHeight="1">
      <c r="A41" s="952">
        <v>32</v>
      </c>
      <c r="B41" s="953" t="s">
        <v>1578</v>
      </c>
      <c r="C41" s="954">
        <f>SUM(C10:C40)</f>
        <v>107909.12</v>
      </c>
      <c r="D41" s="954">
        <f>SUM(D10:D40)</f>
        <v>4139031.1</v>
      </c>
      <c r="E41" s="954">
        <f t="shared" ref="E41:AC41" si="2">SUM(E10:E40)</f>
        <v>5688800.9000000004</v>
      </c>
      <c r="F41" s="954">
        <f t="shared" si="2"/>
        <v>5961065.580000001</v>
      </c>
      <c r="G41" s="954">
        <f t="shared" si="2"/>
        <v>6237636.2199999997</v>
      </c>
      <c r="H41" s="954">
        <f t="shared" si="2"/>
        <v>6210550.8799999999</v>
      </c>
      <c r="I41" s="954">
        <f t="shared" si="2"/>
        <v>6400056.0899999999</v>
      </c>
      <c r="J41" s="954">
        <f t="shared" si="2"/>
        <v>5769526.9100000001</v>
      </c>
      <c r="K41" s="954">
        <f t="shared" si="2"/>
        <v>6261771.3200000003</v>
      </c>
      <c r="L41" s="954">
        <f t="shared" si="2"/>
        <v>6123858.3300000001</v>
      </c>
      <c r="M41" s="954">
        <f t="shared" si="2"/>
        <v>6032487.370000001</v>
      </c>
      <c r="N41" s="954">
        <f t="shared" si="2"/>
        <v>7080502.0700000003</v>
      </c>
      <c r="O41" s="954">
        <f t="shared" si="2"/>
        <v>6473091.1699999999</v>
      </c>
      <c r="P41" s="954">
        <f t="shared" si="2"/>
        <v>6646090.1099999994</v>
      </c>
      <c r="Q41" s="954">
        <f t="shared" si="2"/>
        <v>6738022.4299999997</v>
      </c>
      <c r="R41" s="954">
        <f t="shared" si="2"/>
        <v>6246035.8000000007</v>
      </c>
      <c r="S41" s="954">
        <f t="shared" si="2"/>
        <v>6789707.1099999994</v>
      </c>
      <c r="T41" s="954">
        <f t="shared" si="2"/>
        <v>6820691.3500000006</v>
      </c>
      <c r="U41" s="954">
        <f t="shared" si="2"/>
        <v>6920293.6600000001</v>
      </c>
      <c r="V41" s="954">
        <f t="shared" si="2"/>
        <v>6563838.2399999993</v>
      </c>
      <c r="W41" s="954">
        <f t="shared" si="2"/>
        <v>7048407.129999999</v>
      </c>
      <c r="X41" s="954">
        <f t="shared" si="2"/>
        <v>6113251.0799999991</v>
      </c>
      <c r="Y41" s="954">
        <f t="shared" si="2"/>
        <v>6530538.3700000001</v>
      </c>
      <c r="Z41" s="954">
        <f t="shared" si="2"/>
        <v>6817373.1499999994</v>
      </c>
      <c r="AA41" s="954">
        <f t="shared" si="2"/>
        <v>6065233.9000000004</v>
      </c>
      <c r="AB41" s="954">
        <f t="shared" si="2"/>
        <v>6757919.0199999996</v>
      </c>
      <c r="AC41" s="954">
        <f t="shared" si="2"/>
        <v>6233059.3500000006</v>
      </c>
      <c r="AD41" s="954">
        <f>SUM(AD10:AD40)</f>
        <v>6216975.4699999997</v>
      </c>
      <c r="AE41" s="954">
        <f>SUM(AE10:AE40)</f>
        <v>6821117.7599999998</v>
      </c>
      <c r="AF41" s="954">
        <f>SUM(AF10:AF40)</f>
        <v>6165499.4400000004</v>
      </c>
      <c r="AG41" s="955">
        <f>SUM(AG10:AG40)</f>
        <v>164627861.50999975</v>
      </c>
      <c r="AH41" s="956">
        <f>SUM(AH10:AH40)</f>
        <v>348608201.9399997</v>
      </c>
    </row>
    <row r="42" spans="1:34" s="413" customFormat="1" ht="40.35" customHeight="1">
      <c r="A42" s="433">
        <v>33</v>
      </c>
      <c r="B42" s="434" t="s">
        <v>1579</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34" s="413" customFormat="1" ht="40.35" customHeight="1">
      <c r="A43" s="433">
        <v>34</v>
      </c>
      <c r="B43" s="434" t="s">
        <v>1580</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1581</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34" s="413" customFormat="1" ht="58.35" customHeight="1">
      <c r="A45" s="433">
        <v>36</v>
      </c>
      <c r="B45" s="436" t="s">
        <v>1582</v>
      </c>
      <c r="C45" s="424">
        <f>SUM(C41:C44)</f>
        <v>107909.12</v>
      </c>
      <c r="D45" s="424">
        <f>SUM(D41:D44)</f>
        <v>4139031.1</v>
      </c>
      <c r="E45" s="425">
        <f t="shared" ref="E45:AB45" si="3">SUM(E41:E44)</f>
        <v>5688800.9000000004</v>
      </c>
      <c r="F45" s="425">
        <f>SUM(F41:F44)</f>
        <v>5961065.580000001</v>
      </c>
      <c r="G45" s="425">
        <f t="shared" si="3"/>
        <v>6237636.2199999997</v>
      </c>
      <c r="H45" s="425">
        <f t="shared" si="3"/>
        <v>6210550.8799999999</v>
      </c>
      <c r="I45" s="425">
        <f t="shared" si="3"/>
        <v>6400056.0899999999</v>
      </c>
      <c r="J45" s="425">
        <f t="shared" si="3"/>
        <v>5769526.9100000001</v>
      </c>
      <c r="K45" s="425">
        <f t="shared" si="3"/>
        <v>6261771.3200000003</v>
      </c>
      <c r="L45" s="425">
        <f t="shared" si="3"/>
        <v>6123858.3300000001</v>
      </c>
      <c r="M45" s="425">
        <f t="shared" si="3"/>
        <v>6032487.370000001</v>
      </c>
      <c r="N45" s="425">
        <f t="shared" si="3"/>
        <v>7080502.0700000003</v>
      </c>
      <c r="O45" s="425">
        <f t="shared" si="3"/>
        <v>6473091.1699999999</v>
      </c>
      <c r="P45" s="425">
        <f t="shared" si="3"/>
        <v>6646090.1099999994</v>
      </c>
      <c r="Q45" s="425">
        <f t="shared" si="3"/>
        <v>6738022.4299999997</v>
      </c>
      <c r="R45" s="425">
        <f t="shared" si="3"/>
        <v>6246035.8000000007</v>
      </c>
      <c r="S45" s="425">
        <f t="shared" si="3"/>
        <v>6789707.1099999994</v>
      </c>
      <c r="T45" s="425">
        <f t="shared" si="3"/>
        <v>6820691.3500000006</v>
      </c>
      <c r="U45" s="425">
        <f t="shared" si="3"/>
        <v>6920293.6600000001</v>
      </c>
      <c r="V45" s="425">
        <f t="shared" si="3"/>
        <v>6563838.2399999993</v>
      </c>
      <c r="W45" s="425">
        <f t="shared" si="3"/>
        <v>7048407.129999999</v>
      </c>
      <c r="X45" s="425">
        <f t="shared" si="3"/>
        <v>6113251.0799999991</v>
      </c>
      <c r="Y45" s="425">
        <f t="shared" si="3"/>
        <v>6530538.3700000001</v>
      </c>
      <c r="Z45" s="425">
        <f t="shared" si="3"/>
        <v>6817373.1499999994</v>
      </c>
      <c r="AA45" s="425">
        <f t="shared" si="3"/>
        <v>6065233.9000000004</v>
      </c>
      <c r="AB45" s="425">
        <f t="shared" si="3"/>
        <v>6757919.0199999996</v>
      </c>
      <c r="AC45" s="425">
        <f t="shared" ref="AC45:AH45" si="4">SUM(AC41:AC44)</f>
        <v>6233059.3500000006</v>
      </c>
      <c r="AD45" s="425">
        <f t="shared" si="4"/>
        <v>6216975.4699999997</v>
      </c>
      <c r="AE45" s="425">
        <f t="shared" si="4"/>
        <v>6821117.7599999998</v>
      </c>
      <c r="AF45" s="425">
        <f t="shared" si="4"/>
        <v>6165499.4400000004</v>
      </c>
      <c r="AG45" s="427">
        <f t="shared" si="4"/>
        <v>164627861.50999975</v>
      </c>
      <c r="AH45" s="426">
        <f t="shared" si="4"/>
        <v>348608201.9399997</v>
      </c>
    </row>
    <row r="46" spans="1:34" s="413" customFormat="1" ht="53.25" customHeight="1">
      <c r="A46" s="433">
        <v>37</v>
      </c>
      <c r="B46" s="436" t="s">
        <v>1583</v>
      </c>
      <c r="C46" s="422">
        <v>5627850.5874556396</v>
      </c>
      <c r="D46" s="420">
        <v>2706662.6812764974</v>
      </c>
      <c r="E46" s="420">
        <v>804502.26953730674</v>
      </c>
      <c r="F46" s="420">
        <v>188453.3018215257</v>
      </c>
      <c r="G46" s="423">
        <v>11520.301422444723</v>
      </c>
      <c r="H46" s="420">
        <v>-40596.65551061029</v>
      </c>
      <c r="I46" s="420">
        <v>-100916.35279029282</v>
      </c>
      <c r="J46" s="420">
        <v>-76711.390847133589</v>
      </c>
      <c r="K46" s="420">
        <v>-108934.22156156405</v>
      </c>
      <c r="L46" s="420">
        <v>58186.274817613419</v>
      </c>
      <c r="M46" s="420">
        <v>47168.458153911553</v>
      </c>
      <c r="N46" s="420">
        <v>41552.685062688448</v>
      </c>
      <c r="O46" s="421">
        <v>40174.656498258031</v>
      </c>
      <c r="P46" s="420">
        <v>30257.429912101117</v>
      </c>
      <c r="Q46" s="421">
        <v>18721.607149397325</v>
      </c>
      <c r="R46" s="420">
        <v>11837.000245133873</v>
      </c>
      <c r="S46" s="421">
        <v>-1900.9679652866635</v>
      </c>
      <c r="T46" s="421">
        <v>-7340.6912791133009</v>
      </c>
      <c r="U46" s="421">
        <v>-4752.0333507501</v>
      </c>
      <c r="V46" s="420">
        <v>-4715.8444742676938</v>
      </c>
      <c r="W46" s="421">
        <v>-17869.518046735528</v>
      </c>
      <c r="X46" s="421">
        <v>-12582.645069607255</v>
      </c>
      <c r="Y46" s="421">
        <v>-15417.313437614121</v>
      </c>
      <c r="Z46" s="420">
        <v>-19752.306105130843</v>
      </c>
      <c r="AA46" s="421">
        <v>-17999.822604611516</v>
      </c>
      <c r="AB46" s="420">
        <v>-20225.133655087211</v>
      </c>
      <c r="AC46" s="421">
        <v>-18137.22702135834</v>
      </c>
      <c r="AD46" s="421">
        <v>-22526.422038233486</v>
      </c>
      <c r="AE46" s="420">
        <v>-22786.570772559407</v>
      </c>
      <c r="AF46" s="463">
        <v>-18247.615622931007</v>
      </c>
      <c r="AG46" s="423">
        <v>0</v>
      </c>
      <c r="AH46" s="426">
        <f>SUM(C46:AG46)</f>
        <v>9055474.5211996324</v>
      </c>
    </row>
    <row r="47" spans="1:34" s="413" customFormat="1" ht="40.35" customHeight="1" thickBot="1">
      <c r="A47" s="437">
        <v>38</v>
      </c>
      <c r="B47" s="438" t="s">
        <v>1584</v>
      </c>
      <c r="C47" s="428">
        <f>SUM(C45:C46)</f>
        <v>5735759.7074556397</v>
      </c>
      <c r="D47" s="428">
        <f t="shared" ref="D47:AC47" si="5">SUM(D45:D46)</f>
        <v>6845693.781276498</v>
      </c>
      <c r="E47" s="428">
        <f t="shared" si="5"/>
        <v>6493303.1695373068</v>
      </c>
      <c r="F47" s="428">
        <f t="shared" si="5"/>
        <v>6149518.8818215271</v>
      </c>
      <c r="G47" s="428">
        <f t="shared" si="5"/>
        <v>6249156.5214224448</v>
      </c>
      <c r="H47" s="428">
        <f t="shared" si="5"/>
        <v>6169954.2244893899</v>
      </c>
      <c r="I47" s="428">
        <f t="shared" si="5"/>
        <v>6299139.7372097075</v>
      </c>
      <c r="J47" s="428">
        <f t="shared" si="5"/>
        <v>5692815.5191528667</v>
      </c>
      <c r="K47" s="428">
        <f t="shared" si="5"/>
        <v>6152837.0984384362</v>
      </c>
      <c r="L47" s="428">
        <f t="shared" si="5"/>
        <v>6182044.604817614</v>
      </c>
      <c r="M47" s="428">
        <f t="shared" si="5"/>
        <v>6079655.8281539129</v>
      </c>
      <c r="N47" s="428">
        <f t="shared" si="5"/>
        <v>7122054.7550626891</v>
      </c>
      <c r="O47" s="428">
        <f t="shared" si="5"/>
        <v>6513265.8264982579</v>
      </c>
      <c r="P47" s="428">
        <f t="shared" si="5"/>
        <v>6676347.5399121009</v>
      </c>
      <c r="Q47" s="428">
        <f t="shared" si="5"/>
        <v>6756744.0371493967</v>
      </c>
      <c r="R47" s="428">
        <f t="shared" si="5"/>
        <v>6257872.8002451342</v>
      </c>
      <c r="S47" s="428">
        <f t="shared" si="5"/>
        <v>6787806.1420347132</v>
      </c>
      <c r="T47" s="428">
        <f t="shared" si="5"/>
        <v>6813350.6587208873</v>
      </c>
      <c r="U47" s="428">
        <f t="shared" si="5"/>
        <v>6915541.6266492503</v>
      </c>
      <c r="V47" s="428">
        <f t="shared" si="5"/>
        <v>6559122.3955257311</v>
      </c>
      <c r="W47" s="428">
        <f t="shared" si="5"/>
        <v>7030537.6119532632</v>
      </c>
      <c r="X47" s="428">
        <f t="shared" si="5"/>
        <v>6100668.4349303916</v>
      </c>
      <c r="Y47" s="428">
        <f t="shared" si="5"/>
        <v>6515121.0565623865</v>
      </c>
      <c r="Z47" s="428">
        <f t="shared" si="5"/>
        <v>6797620.8438948682</v>
      </c>
      <c r="AA47" s="428">
        <f t="shared" si="5"/>
        <v>6047234.0773953889</v>
      </c>
      <c r="AB47" s="428">
        <f t="shared" si="5"/>
        <v>6737693.8863449125</v>
      </c>
      <c r="AC47" s="428">
        <f t="shared" si="5"/>
        <v>6214922.1229786426</v>
      </c>
      <c r="AD47" s="428">
        <f>SUM(AD45:AD46)</f>
        <v>6194449.0479617659</v>
      </c>
      <c r="AE47" s="428">
        <f>SUM(AE45:AE46)</f>
        <v>6798331.1892274404</v>
      </c>
      <c r="AF47" s="428">
        <f>SUM(AF45:AF46)</f>
        <v>6147251.8243770692</v>
      </c>
      <c r="AG47" s="446">
        <f>SUM(AG45:AG46)</f>
        <v>164627861.50999975</v>
      </c>
      <c r="AH47" s="429">
        <f>SUM(AH45:AH46)</f>
        <v>357663676.46119934</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42578125" style="412" bestFit="1" customWidth="1"/>
    <col min="34" max="34" width="16.5703125" style="412" customWidth="1"/>
    <col min="35" max="16384" width="8" style="412"/>
  </cols>
  <sheetData>
    <row r="1" spans="1:114" ht="15.75">
      <c r="A1" s="383" t="s">
        <v>1585</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45957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1573</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1574</v>
      </c>
      <c r="D8" s="937"/>
      <c r="E8" s="938"/>
      <c r="F8" s="938"/>
      <c r="G8" s="938"/>
      <c r="H8" s="937"/>
      <c r="I8" s="937"/>
      <c r="J8" s="938"/>
      <c r="K8" s="938"/>
      <c r="L8" s="939"/>
      <c r="M8" s="937" t="s">
        <v>1574</v>
      </c>
      <c r="N8" s="937"/>
      <c r="O8" s="938"/>
      <c r="P8" s="939"/>
      <c r="Q8" s="938"/>
      <c r="R8" s="937"/>
      <c r="S8" s="937"/>
      <c r="T8" s="938"/>
      <c r="U8" s="938"/>
      <c r="V8" s="939"/>
      <c r="W8" s="937" t="s">
        <v>1574</v>
      </c>
      <c r="X8" s="937"/>
      <c r="Y8" s="938"/>
      <c r="Z8" s="938"/>
      <c r="AA8" s="938"/>
      <c r="AB8" s="940"/>
      <c r="AC8" s="937"/>
      <c r="AD8" s="937"/>
      <c r="AE8" s="937"/>
      <c r="AF8" s="937"/>
      <c r="AG8" s="941"/>
      <c r="AH8" s="942"/>
    </row>
    <row r="9" spans="1:114" s="414" customFormat="1" ht="26.25" thickBot="1">
      <c r="A9" s="444" t="s">
        <v>489</v>
      </c>
      <c r="B9" s="943" t="s">
        <v>1575</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1576</v>
      </c>
      <c r="AH9" s="948" t="s">
        <v>1577</v>
      </c>
    </row>
    <row r="10" spans="1:114" s="414" customFormat="1">
      <c r="A10" s="431">
        <v>1</v>
      </c>
      <c r="B10" s="455">
        <f>EOMONTH(B11,1)</f>
        <v>45688</v>
      </c>
      <c r="C10" s="949">
        <v>82.83</v>
      </c>
      <c r="D10" s="949">
        <v>5813426.2300000004</v>
      </c>
      <c r="E10" s="949">
        <v>7532113.1799999997</v>
      </c>
      <c r="F10" s="949">
        <v>3858573.59</v>
      </c>
      <c r="G10" s="949">
        <v>1440484.19</v>
      </c>
      <c r="H10" s="949">
        <v>1413646.35</v>
      </c>
      <c r="I10" s="949">
        <v>832505.16999999993</v>
      </c>
      <c r="J10" s="949">
        <v>522847.63</v>
      </c>
      <c r="K10" s="949">
        <v>487270.69999999995</v>
      </c>
      <c r="L10" s="949">
        <v>96151.64</v>
      </c>
      <c r="M10" s="949">
        <v>270036.13999999996</v>
      </c>
      <c r="N10" s="949">
        <v>133548.75</v>
      </c>
      <c r="O10" s="949">
        <v>206656.03</v>
      </c>
      <c r="P10" s="949">
        <v>44197.22</v>
      </c>
      <c r="Q10" s="949">
        <v>91246.18</v>
      </c>
      <c r="R10" s="949">
        <v>9272.02</v>
      </c>
      <c r="S10" s="949">
        <v>0</v>
      </c>
      <c r="T10" s="949">
        <v>0</v>
      </c>
      <c r="U10" s="949">
        <v>0</v>
      </c>
      <c r="V10" s="949">
        <v>11450.68</v>
      </c>
      <c r="W10" s="949">
        <v>0</v>
      </c>
      <c r="X10" s="949">
        <v>0</v>
      </c>
      <c r="Y10" s="949">
        <v>0</v>
      </c>
      <c r="Z10" s="949">
        <v>0</v>
      </c>
      <c r="AA10" s="949">
        <v>0</v>
      </c>
      <c r="AB10" s="949">
        <v>1456280.2999999998</v>
      </c>
      <c r="AC10" s="949">
        <v>0</v>
      </c>
      <c r="AD10" s="949">
        <v>0</v>
      </c>
      <c r="AE10" s="949">
        <v>0</v>
      </c>
      <c r="AF10" s="950">
        <v>423620.89</v>
      </c>
      <c r="AG10" s="951">
        <v>0</v>
      </c>
      <c r="AH10" s="430">
        <f t="shared" ref="AH10:AH39" si="0">SUM(C10:AG10)</f>
        <v>24643409.719999999</v>
      </c>
    </row>
    <row r="11" spans="1:114" s="414" customFormat="1">
      <c r="A11" s="431">
        <v>2</v>
      </c>
      <c r="B11" s="432">
        <f>'Schedule 2_Balance Sheet'!C4</f>
        <v>45657</v>
      </c>
      <c r="C11" s="442"/>
      <c r="D11" s="460">
        <v>4638.24</v>
      </c>
      <c r="E11" s="460">
        <v>7138314.25</v>
      </c>
      <c r="F11" s="460">
        <v>6726764.29</v>
      </c>
      <c r="G11" s="460">
        <v>2896232.8200000003</v>
      </c>
      <c r="H11" s="460">
        <v>717693.56</v>
      </c>
      <c r="I11" s="460">
        <v>976765.08000000007</v>
      </c>
      <c r="J11" s="460">
        <v>191766.69</v>
      </c>
      <c r="K11" s="460">
        <v>178759.72000000003</v>
      </c>
      <c r="L11" s="460">
        <v>271415.69</v>
      </c>
      <c r="M11" s="460">
        <v>93782.8</v>
      </c>
      <c r="N11" s="460">
        <v>8695.4699999999993</v>
      </c>
      <c r="O11" s="460">
        <v>26010.639999999999</v>
      </c>
      <c r="P11" s="460">
        <v>699058.97</v>
      </c>
      <c r="Q11" s="460">
        <v>7349.54</v>
      </c>
      <c r="R11" s="460">
        <v>0</v>
      </c>
      <c r="S11" s="460">
        <v>0</v>
      </c>
      <c r="T11" s="460">
        <v>434287.14</v>
      </c>
      <c r="U11" s="460">
        <v>551</v>
      </c>
      <c r="V11" s="460">
        <v>968830.03</v>
      </c>
      <c r="W11" s="460">
        <v>0</v>
      </c>
      <c r="X11" s="460">
        <v>0</v>
      </c>
      <c r="Y11" s="460">
        <v>0</v>
      </c>
      <c r="Z11" s="460">
        <v>8539.26</v>
      </c>
      <c r="AA11" s="460">
        <v>1304931.1100000001</v>
      </c>
      <c r="AB11" s="460">
        <v>0</v>
      </c>
      <c r="AC11" s="460">
        <v>0</v>
      </c>
      <c r="AD11" s="460">
        <v>0</v>
      </c>
      <c r="AE11" s="460">
        <v>0</v>
      </c>
      <c r="AF11" s="451">
        <v>0</v>
      </c>
      <c r="AG11" s="449">
        <v>0</v>
      </c>
      <c r="AH11" s="430">
        <f t="shared" si="0"/>
        <v>22654386.300000004</v>
      </c>
    </row>
    <row r="12" spans="1:114" s="413" customFormat="1" ht="15" customHeight="1">
      <c r="A12" s="431">
        <v>3</v>
      </c>
      <c r="B12" s="432">
        <f>EOMONTH(B11,-1)</f>
        <v>45626</v>
      </c>
      <c r="C12" s="442"/>
      <c r="D12" s="442"/>
      <c r="E12" s="420">
        <v>79246.13</v>
      </c>
      <c r="F12" s="420">
        <v>8941299.6799999997</v>
      </c>
      <c r="G12" s="420">
        <v>10169115.18</v>
      </c>
      <c r="H12" s="420">
        <v>6771845.4500000002</v>
      </c>
      <c r="I12" s="420">
        <v>8131924.2699999996</v>
      </c>
      <c r="J12" s="420">
        <v>6261876.8100000005</v>
      </c>
      <c r="K12" s="420">
        <v>2894328.2</v>
      </c>
      <c r="L12" s="420">
        <v>91012.37</v>
      </c>
      <c r="M12" s="420">
        <v>87636.63</v>
      </c>
      <c r="N12" s="420">
        <v>126185.47</v>
      </c>
      <c r="O12" s="420">
        <v>51269.52</v>
      </c>
      <c r="P12" s="420">
        <v>49041.259999999995</v>
      </c>
      <c r="Q12" s="420">
        <v>38292.18</v>
      </c>
      <c r="R12" s="420">
        <v>12986.17</v>
      </c>
      <c r="S12" s="420">
        <v>313734.58</v>
      </c>
      <c r="T12" s="420">
        <v>58052.299999999996</v>
      </c>
      <c r="U12" s="420">
        <v>2612.8000000000002</v>
      </c>
      <c r="V12" s="420">
        <v>117067.55</v>
      </c>
      <c r="W12" s="420">
        <v>15132</v>
      </c>
      <c r="X12" s="420">
        <v>0</v>
      </c>
      <c r="Y12" s="420">
        <v>0</v>
      </c>
      <c r="Z12" s="420">
        <v>11616.66</v>
      </c>
      <c r="AA12" s="420">
        <v>0</v>
      </c>
      <c r="AB12" s="420">
        <v>0</v>
      </c>
      <c r="AC12" s="420">
        <v>0</v>
      </c>
      <c r="AD12" s="420">
        <v>2364.75</v>
      </c>
      <c r="AE12" s="420">
        <v>0</v>
      </c>
      <c r="AF12" s="445">
        <v>0</v>
      </c>
      <c r="AG12" s="449">
        <v>0</v>
      </c>
      <c r="AH12" s="430">
        <f t="shared" si="0"/>
        <v>44226639.959999993</v>
      </c>
    </row>
    <row r="13" spans="1:114" s="413" customFormat="1" ht="15" customHeight="1">
      <c r="A13" s="431">
        <v>4</v>
      </c>
      <c r="B13" s="432">
        <f t="shared" ref="B13:B39" si="1">EOMONTH(B12,-1)</f>
        <v>45596</v>
      </c>
      <c r="C13" s="442"/>
      <c r="D13" s="440"/>
      <c r="E13" s="442"/>
      <c r="F13" s="420">
        <v>419</v>
      </c>
      <c r="G13" s="420">
        <v>7276708.3800000008</v>
      </c>
      <c r="H13" s="420">
        <v>4325283.55</v>
      </c>
      <c r="I13" s="420">
        <v>870522.28</v>
      </c>
      <c r="J13" s="420">
        <v>436150.92999999993</v>
      </c>
      <c r="K13" s="420">
        <v>362011.23</v>
      </c>
      <c r="L13" s="420">
        <v>350867.76</v>
      </c>
      <c r="M13" s="420">
        <v>129306.43000000001</v>
      </c>
      <c r="N13" s="420">
        <v>86476.51999999999</v>
      </c>
      <c r="O13" s="420">
        <v>47714.55</v>
      </c>
      <c r="P13" s="420">
        <v>293522.68</v>
      </c>
      <c r="Q13" s="420">
        <v>34766.590000000004</v>
      </c>
      <c r="R13" s="420">
        <v>33488.530000000006</v>
      </c>
      <c r="S13" s="421">
        <v>1713671.4</v>
      </c>
      <c r="T13" s="421">
        <v>45328.259999999995</v>
      </c>
      <c r="U13" s="421">
        <v>40343.369999999995</v>
      </c>
      <c r="V13" s="420">
        <v>68947.81</v>
      </c>
      <c r="W13" s="420">
        <v>89005.36</v>
      </c>
      <c r="X13" s="421">
        <v>0</v>
      </c>
      <c r="Y13" s="421">
        <v>24102</v>
      </c>
      <c r="Z13" s="420">
        <v>59010.36</v>
      </c>
      <c r="AA13" s="420">
        <v>35783.120000000003</v>
      </c>
      <c r="AB13" s="420">
        <v>127844.42</v>
      </c>
      <c r="AC13" s="420">
        <v>106293.79999999999</v>
      </c>
      <c r="AD13" s="420">
        <v>5662.1900000000005</v>
      </c>
      <c r="AE13" s="420">
        <v>0</v>
      </c>
      <c r="AF13" s="445">
        <v>524942.15</v>
      </c>
      <c r="AG13" s="447">
        <v>0</v>
      </c>
      <c r="AH13" s="430">
        <f t="shared" si="0"/>
        <v>17088172.669999994</v>
      </c>
    </row>
    <row r="14" spans="1:114" s="413" customFormat="1" ht="15" customHeight="1">
      <c r="A14" s="431">
        <v>5</v>
      </c>
      <c r="B14" s="432">
        <f t="shared" si="1"/>
        <v>45565</v>
      </c>
      <c r="C14" s="442"/>
      <c r="D14" s="440"/>
      <c r="E14" s="440"/>
      <c r="F14" s="442"/>
      <c r="G14" s="420">
        <v>24339.98</v>
      </c>
      <c r="H14" s="420">
        <v>7032139.7800000003</v>
      </c>
      <c r="I14" s="420">
        <v>6893137.1500000004</v>
      </c>
      <c r="J14" s="420">
        <v>1964635.7400000002</v>
      </c>
      <c r="K14" s="420">
        <v>2141665.8600000003</v>
      </c>
      <c r="L14" s="420">
        <v>851458.12</v>
      </c>
      <c r="M14" s="420">
        <v>1142665.44</v>
      </c>
      <c r="N14" s="420">
        <v>671779.4</v>
      </c>
      <c r="O14" s="420">
        <v>525444.93000000005</v>
      </c>
      <c r="P14" s="420">
        <v>149149.01</v>
      </c>
      <c r="Q14" s="420">
        <v>16120.39</v>
      </c>
      <c r="R14" s="420">
        <v>20236.04</v>
      </c>
      <c r="S14" s="421">
        <v>0</v>
      </c>
      <c r="T14" s="421">
        <v>0</v>
      </c>
      <c r="U14" s="421">
        <v>0</v>
      </c>
      <c r="V14" s="420">
        <v>15246.19</v>
      </c>
      <c r="W14" s="420">
        <v>13400.25</v>
      </c>
      <c r="X14" s="421">
        <v>0</v>
      </c>
      <c r="Y14" s="421">
        <v>0</v>
      </c>
      <c r="Z14" s="420">
        <v>14188.5</v>
      </c>
      <c r="AA14" s="420">
        <v>4237.38</v>
      </c>
      <c r="AB14" s="420">
        <v>1214155.3199999998</v>
      </c>
      <c r="AC14" s="420">
        <v>0</v>
      </c>
      <c r="AD14" s="420">
        <v>0</v>
      </c>
      <c r="AE14" s="420">
        <v>34683</v>
      </c>
      <c r="AF14" s="445">
        <v>0</v>
      </c>
      <c r="AG14" s="448">
        <v>0</v>
      </c>
      <c r="AH14" s="430">
        <f t="shared" si="0"/>
        <v>22728682.480000004</v>
      </c>
    </row>
    <row r="15" spans="1:114" s="413" customFormat="1" ht="15" customHeight="1">
      <c r="A15" s="431">
        <v>6</v>
      </c>
      <c r="B15" s="432">
        <f t="shared" si="1"/>
        <v>45535</v>
      </c>
      <c r="C15" s="442"/>
      <c r="D15" s="440"/>
      <c r="E15" s="440"/>
      <c r="F15" s="440"/>
      <c r="G15" s="442"/>
      <c r="H15" s="420">
        <v>0</v>
      </c>
      <c r="I15" s="420">
        <v>5867037.8199999994</v>
      </c>
      <c r="J15" s="420">
        <v>6587791.8000000007</v>
      </c>
      <c r="K15" s="420">
        <v>2832704.3899999997</v>
      </c>
      <c r="L15" s="420">
        <v>555560.26</v>
      </c>
      <c r="M15" s="420">
        <v>313239.85000000003</v>
      </c>
      <c r="N15" s="420">
        <v>129269.09</v>
      </c>
      <c r="O15" s="420">
        <v>166633.46999999997</v>
      </c>
      <c r="P15" s="420">
        <v>297056.21000000002</v>
      </c>
      <c r="Q15" s="420">
        <v>1439527.24</v>
      </c>
      <c r="R15" s="420">
        <v>185390.93999999997</v>
      </c>
      <c r="S15" s="421">
        <v>121907.19</v>
      </c>
      <c r="T15" s="421">
        <v>130608.6</v>
      </c>
      <c r="U15" s="421">
        <v>143254.41999999998</v>
      </c>
      <c r="V15" s="420">
        <v>60642.479999999996</v>
      </c>
      <c r="W15" s="420">
        <v>18981.849999999999</v>
      </c>
      <c r="X15" s="421">
        <v>21649.03</v>
      </c>
      <c r="Y15" s="421">
        <v>12600</v>
      </c>
      <c r="Z15" s="420">
        <v>0</v>
      </c>
      <c r="AA15" s="420">
        <v>8979.76</v>
      </c>
      <c r="AB15" s="420">
        <v>1176564.25</v>
      </c>
      <c r="AC15" s="420">
        <v>0</v>
      </c>
      <c r="AD15" s="420">
        <v>0</v>
      </c>
      <c r="AE15" s="420">
        <v>31655.61</v>
      </c>
      <c r="AF15" s="445">
        <v>44323.69</v>
      </c>
      <c r="AG15" s="448">
        <v>0</v>
      </c>
      <c r="AH15" s="430">
        <f t="shared" si="0"/>
        <v>20145377.950000014</v>
      </c>
    </row>
    <row r="16" spans="1:114" s="413" customFormat="1" ht="15" customHeight="1">
      <c r="A16" s="431">
        <v>7</v>
      </c>
      <c r="B16" s="432">
        <f t="shared" si="1"/>
        <v>45504</v>
      </c>
      <c r="C16" s="442"/>
      <c r="D16" s="440"/>
      <c r="E16" s="440"/>
      <c r="F16" s="443"/>
      <c r="G16" s="440"/>
      <c r="H16" s="442"/>
      <c r="I16" s="420">
        <v>0</v>
      </c>
      <c r="J16" s="420">
        <v>5313674.8100000005</v>
      </c>
      <c r="K16" s="420">
        <v>7703079.3800000008</v>
      </c>
      <c r="L16" s="420">
        <v>3832305.8500000006</v>
      </c>
      <c r="M16" s="420">
        <v>1754666.8599999999</v>
      </c>
      <c r="N16" s="420">
        <v>597466.63</v>
      </c>
      <c r="O16" s="420">
        <v>121817.98000000001</v>
      </c>
      <c r="P16" s="420">
        <v>699036.71</v>
      </c>
      <c r="Q16" s="420">
        <v>24871.37</v>
      </c>
      <c r="R16" s="420">
        <v>85100.6</v>
      </c>
      <c r="S16" s="421">
        <v>364105.74999999994</v>
      </c>
      <c r="T16" s="421">
        <v>236395.24</v>
      </c>
      <c r="U16" s="421">
        <v>407331.09</v>
      </c>
      <c r="V16" s="420">
        <v>94729.569999999992</v>
      </c>
      <c r="W16" s="420">
        <v>19685.170000000002</v>
      </c>
      <c r="X16" s="421">
        <v>2057.91</v>
      </c>
      <c r="Y16" s="421">
        <v>0</v>
      </c>
      <c r="Z16" s="420">
        <v>0</v>
      </c>
      <c r="AA16" s="420">
        <v>106803.38</v>
      </c>
      <c r="AB16" s="420">
        <v>4022.2</v>
      </c>
      <c r="AC16" s="420">
        <v>0</v>
      </c>
      <c r="AD16" s="420">
        <v>0</v>
      </c>
      <c r="AE16" s="420">
        <v>0</v>
      </c>
      <c r="AF16" s="445">
        <v>4024.8999999999996</v>
      </c>
      <c r="AG16" s="448">
        <v>0</v>
      </c>
      <c r="AH16" s="430">
        <f t="shared" si="0"/>
        <v>21371175.400000002</v>
      </c>
    </row>
    <row r="17" spans="1:34" s="413" customFormat="1" ht="15" customHeight="1">
      <c r="A17" s="431">
        <v>8</v>
      </c>
      <c r="B17" s="432">
        <f t="shared" si="1"/>
        <v>45473</v>
      </c>
      <c r="C17" s="442"/>
      <c r="D17" s="440"/>
      <c r="E17" s="440"/>
      <c r="F17" s="440"/>
      <c r="G17" s="440"/>
      <c r="H17" s="440"/>
      <c r="I17" s="442"/>
      <c r="J17" s="420">
        <v>0</v>
      </c>
      <c r="K17" s="420">
        <v>6671073.2799999993</v>
      </c>
      <c r="L17" s="420">
        <v>8753061.1400000006</v>
      </c>
      <c r="M17" s="420">
        <v>3513032.38</v>
      </c>
      <c r="N17" s="420">
        <v>1599702</v>
      </c>
      <c r="O17" s="420">
        <v>162706.58000000002</v>
      </c>
      <c r="P17" s="420">
        <v>166794.18</v>
      </c>
      <c r="Q17" s="420">
        <v>540071.57000000007</v>
      </c>
      <c r="R17" s="420">
        <v>1161545.47</v>
      </c>
      <c r="S17" s="421">
        <v>445300.44</v>
      </c>
      <c r="T17" s="421">
        <v>170839.07</v>
      </c>
      <c r="U17" s="421">
        <v>330588.76</v>
      </c>
      <c r="V17" s="420">
        <v>835599.2</v>
      </c>
      <c r="W17" s="420">
        <v>406748.17000000004</v>
      </c>
      <c r="X17" s="421">
        <v>201614.43</v>
      </c>
      <c r="Y17" s="421">
        <v>122085.26</v>
      </c>
      <c r="Z17" s="420">
        <v>733267.33000000007</v>
      </c>
      <c r="AA17" s="420">
        <v>360120.88999999996</v>
      </c>
      <c r="AB17" s="420">
        <v>141908.12000000002</v>
      </c>
      <c r="AC17" s="420">
        <v>305201.48000000004</v>
      </c>
      <c r="AD17" s="420">
        <v>499793.13</v>
      </c>
      <c r="AE17" s="420">
        <v>608474.42000000004</v>
      </c>
      <c r="AF17" s="445">
        <v>493401.42</v>
      </c>
      <c r="AG17" s="448">
        <v>0</v>
      </c>
      <c r="AH17" s="430">
        <f t="shared" si="0"/>
        <v>28222928.72000001</v>
      </c>
    </row>
    <row r="18" spans="1:34" s="413" customFormat="1" ht="15" customHeight="1">
      <c r="A18" s="431">
        <v>9</v>
      </c>
      <c r="B18" s="432">
        <f t="shared" si="1"/>
        <v>45443</v>
      </c>
      <c r="C18" s="442"/>
      <c r="D18" s="440"/>
      <c r="E18" s="440"/>
      <c r="F18" s="440"/>
      <c r="G18" s="440"/>
      <c r="H18" s="440"/>
      <c r="I18" s="440"/>
      <c r="J18" s="442"/>
      <c r="K18" s="420">
        <v>0</v>
      </c>
      <c r="L18" s="420">
        <v>6724437.5100000007</v>
      </c>
      <c r="M18" s="420">
        <v>9185725.5999999996</v>
      </c>
      <c r="N18" s="420">
        <v>4662514.16</v>
      </c>
      <c r="O18" s="420">
        <v>1021530.28</v>
      </c>
      <c r="P18" s="420">
        <v>240320.9</v>
      </c>
      <c r="Q18" s="420">
        <v>290702.81</v>
      </c>
      <c r="R18" s="420">
        <v>66119.67</v>
      </c>
      <c r="S18" s="421">
        <v>205195.33000000002</v>
      </c>
      <c r="T18" s="421">
        <v>120755.41</v>
      </c>
      <c r="U18" s="421">
        <v>17447.63</v>
      </c>
      <c r="V18" s="420">
        <v>10343.51</v>
      </c>
      <c r="W18" s="420">
        <v>25621.72</v>
      </c>
      <c r="X18" s="421">
        <v>345829.75</v>
      </c>
      <c r="Y18" s="421">
        <v>0</v>
      </c>
      <c r="Z18" s="420">
        <v>39918.43</v>
      </c>
      <c r="AA18" s="420">
        <v>0</v>
      </c>
      <c r="AB18" s="420">
        <v>28566.09</v>
      </c>
      <c r="AC18" s="420">
        <v>0</v>
      </c>
      <c r="AD18" s="420">
        <v>0</v>
      </c>
      <c r="AE18" s="420">
        <v>28313.81</v>
      </c>
      <c r="AF18" s="445">
        <v>15581.19</v>
      </c>
      <c r="AG18" s="448">
        <v>0</v>
      </c>
      <c r="AH18" s="430">
        <f t="shared" si="0"/>
        <v>23028923.799999997</v>
      </c>
    </row>
    <row r="19" spans="1:34" s="413" customFormat="1" ht="15" customHeight="1">
      <c r="A19" s="431">
        <v>10</v>
      </c>
      <c r="B19" s="432">
        <f t="shared" si="1"/>
        <v>45412</v>
      </c>
      <c r="C19" s="442"/>
      <c r="D19" s="440"/>
      <c r="E19" s="440"/>
      <c r="F19" s="440"/>
      <c r="G19" s="440"/>
      <c r="H19" s="440"/>
      <c r="I19" s="440"/>
      <c r="J19" s="440"/>
      <c r="K19" s="442"/>
      <c r="L19" s="420">
        <v>0</v>
      </c>
      <c r="M19" s="420">
        <v>4814367.1400000006</v>
      </c>
      <c r="N19" s="420">
        <v>5317654.5600000005</v>
      </c>
      <c r="O19" s="420">
        <v>1843076.06</v>
      </c>
      <c r="P19" s="420">
        <v>2486407.3200000003</v>
      </c>
      <c r="Q19" s="420">
        <v>678671.19000000006</v>
      </c>
      <c r="R19" s="420">
        <v>221112.53999999998</v>
      </c>
      <c r="S19" s="421">
        <v>376424.81999999995</v>
      </c>
      <c r="T19" s="421">
        <v>220730.47</v>
      </c>
      <c r="U19" s="421">
        <v>0</v>
      </c>
      <c r="V19" s="420">
        <v>6464.19</v>
      </c>
      <c r="W19" s="420">
        <v>13787.91</v>
      </c>
      <c r="X19" s="421">
        <v>6811.34</v>
      </c>
      <c r="Y19" s="421">
        <v>22883.600000000002</v>
      </c>
      <c r="Z19" s="420">
        <v>62538.8</v>
      </c>
      <c r="AA19" s="420">
        <v>103900.06</v>
      </c>
      <c r="AB19" s="420">
        <v>100748.51999999999</v>
      </c>
      <c r="AC19" s="420">
        <v>16125.82</v>
      </c>
      <c r="AD19" s="420">
        <v>33122.51</v>
      </c>
      <c r="AE19" s="420">
        <v>56517.829999999994</v>
      </c>
      <c r="AF19" s="445">
        <v>0</v>
      </c>
      <c r="AG19" s="448">
        <v>0</v>
      </c>
      <c r="AH19" s="430">
        <f t="shared" si="0"/>
        <v>16381344.680000002</v>
      </c>
    </row>
    <row r="20" spans="1:34" s="413" customFormat="1" ht="15" customHeight="1">
      <c r="A20" s="431">
        <v>11</v>
      </c>
      <c r="B20" s="432">
        <f t="shared" si="1"/>
        <v>45382</v>
      </c>
      <c r="C20" s="442"/>
      <c r="D20" s="440"/>
      <c r="E20" s="440"/>
      <c r="F20" s="440"/>
      <c r="G20" s="440"/>
      <c r="H20" s="440"/>
      <c r="I20" s="440"/>
      <c r="J20" s="440"/>
      <c r="K20" s="440"/>
      <c r="L20" s="442"/>
      <c r="M20" s="420">
        <v>6591.86</v>
      </c>
      <c r="N20" s="420">
        <v>9714895.3599999994</v>
      </c>
      <c r="O20" s="420">
        <v>7414045.8900000006</v>
      </c>
      <c r="P20" s="420">
        <v>1582665.25</v>
      </c>
      <c r="Q20" s="420">
        <v>1791780.6600000001</v>
      </c>
      <c r="R20" s="420">
        <v>1851510.5700000003</v>
      </c>
      <c r="S20" s="421">
        <v>2281993.69</v>
      </c>
      <c r="T20" s="421">
        <v>2713857.36</v>
      </c>
      <c r="U20" s="421">
        <v>2263208.41</v>
      </c>
      <c r="V20" s="420">
        <v>2540759.36</v>
      </c>
      <c r="W20" s="420">
        <v>2201093.62</v>
      </c>
      <c r="X20" s="421">
        <v>865175.15999999992</v>
      </c>
      <c r="Y20" s="421">
        <v>774645.14</v>
      </c>
      <c r="Z20" s="420">
        <v>379429.85</v>
      </c>
      <c r="AA20" s="420">
        <v>750015.57</v>
      </c>
      <c r="AB20" s="420">
        <v>887749.11</v>
      </c>
      <c r="AC20" s="420">
        <v>411348.04000000004</v>
      </c>
      <c r="AD20" s="420">
        <v>385646.66</v>
      </c>
      <c r="AE20" s="420">
        <v>332827.22000000003</v>
      </c>
      <c r="AF20" s="445">
        <v>694634.42999999993</v>
      </c>
      <c r="AG20" s="448">
        <v>0</v>
      </c>
      <c r="AH20" s="430">
        <f t="shared" si="0"/>
        <v>39843873.209999993</v>
      </c>
    </row>
    <row r="21" spans="1:34" s="413" customFormat="1" ht="15" customHeight="1">
      <c r="A21" s="431">
        <v>12</v>
      </c>
      <c r="B21" s="432">
        <f t="shared" si="1"/>
        <v>45351</v>
      </c>
      <c r="C21" s="442"/>
      <c r="D21" s="440"/>
      <c r="E21" s="440"/>
      <c r="F21" s="440"/>
      <c r="G21" s="440"/>
      <c r="H21" s="440"/>
      <c r="I21" s="440"/>
      <c r="J21" s="440"/>
      <c r="K21" s="440"/>
      <c r="L21" s="440"/>
      <c r="M21" s="442"/>
      <c r="N21" s="420">
        <v>214277.15</v>
      </c>
      <c r="O21" s="420">
        <v>10462684.449999999</v>
      </c>
      <c r="P21" s="420">
        <v>8250996.6399999987</v>
      </c>
      <c r="Q21" s="420">
        <v>2210013.4500000002</v>
      </c>
      <c r="R21" s="420">
        <v>1063712.46</v>
      </c>
      <c r="S21" s="421">
        <v>836342.5</v>
      </c>
      <c r="T21" s="421">
        <v>603459.73</v>
      </c>
      <c r="U21" s="421">
        <v>1616569.93</v>
      </c>
      <c r="V21" s="420">
        <v>2005892.9200000002</v>
      </c>
      <c r="W21" s="420">
        <v>532311.88</v>
      </c>
      <c r="X21" s="421">
        <v>554203.30999999994</v>
      </c>
      <c r="Y21" s="421">
        <v>407729.96</v>
      </c>
      <c r="Z21" s="420">
        <v>473190.34</v>
      </c>
      <c r="AA21" s="420">
        <v>376682.87</v>
      </c>
      <c r="AB21" s="420">
        <v>508707.61000000004</v>
      </c>
      <c r="AC21" s="420">
        <v>1852960.76</v>
      </c>
      <c r="AD21" s="420">
        <v>1029121.91</v>
      </c>
      <c r="AE21" s="420">
        <v>562445.82000000007</v>
      </c>
      <c r="AF21" s="445">
        <v>472317.02000000008</v>
      </c>
      <c r="AG21" s="448">
        <v>0</v>
      </c>
      <c r="AH21" s="430">
        <f t="shared" si="0"/>
        <v>34033620.710000001</v>
      </c>
    </row>
    <row r="22" spans="1:34" s="413" customFormat="1" ht="15" customHeight="1">
      <c r="A22" s="431">
        <v>13</v>
      </c>
      <c r="B22" s="432">
        <f t="shared" si="1"/>
        <v>45322</v>
      </c>
      <c r="C22" s="442"/>
      <c r="D22" s="440"/>
      <c r="E22" s="440"/>
      <c r="F22" s="440"/>
      <c r="G22" s="440"/>
      <c r="H22" s="440"/>
      <c r="I22" s="440"/>
      <c r="J22" s="440"/>
      <c r="K22" s="440"/>
      <c r="L22" s="440"/>
      <c r="M22" s="440"/>
      <c r="N22" s="442"/>
      <c r="O22" s="420">
        <v>0</v>
      </c>
      <c r="P22" s="420">
        <v>8615134.1899999995</v>
      </c>
      <c r="Q22" s="420">
        <v>6882253.8900000006</v>
      </c>
      <c r="R22" s="420">
        <v>1851462.5699999998</v>
      </c>
      <c r="S22" s="421">
        <v>725271.64999999991</v>
      </c>
      <c r="T22" s="421">
        <v>1127479.3500000001</v>
      </c>
      <c r="U22" s="421">
        <v>1063000.5999999999</v>
      </c>
      <c r="V22" s="420">
        <v>433205.48</v>
      </c>
      <c r="W22" s="420">
        <v>344069.36</v>
      </c>
      <c r="X22" s="421">
        <v>285206.39</v>
      </c>
      <c r="Y22" s="421">
        <v>362736.4</v>
      </c>
      <c r="Z22" s="420">
        <v>228249.58000000002</v>
      </c>
      <c r="AA22" s="420">
        <v>321395.58</v>
      </c>
      <c r="AB22" s="420">
        <v>395264.96</v>
      </c>
      <c r="AC22" s="420">
        <v>255268.16</v>
      </c>
      <c r="AD22" s="420">
        <v>44630.82</v>
      </c>
      <c r="AE22" s="420">
        <v>456179.18</v>
      </c>
      <c r="AF22" s="445">
        <v>541812.16</v>
      </c>
      <c r="AG22" s="448">
        <v>0</v>
      </c>
      <c r="AH22" s="430">
        <f t="shared" si="0"/>
        <v>23932620.319999997</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44302.74</v>
      </c>
      <c r="Q23" s="420">
        <v>10344594.76</v>
      </c>
      <c r="R23" s="420">
        <v>8389702.0199999996</v>
      </c>
      <c r="S23" s="421">
        <v>2057439.4</v>
      </c>
      <c r="T23" s="421">
        <v>531326.18000000005</v>
      </c>
      <c r="U23" s="421">
        <v>328305.77</v>
      </c>
      <c r="V23" s="420">
        <v>174083.84</v>
      </c>
      <c r="W23" s="420">
        <v>413936.39</v>
      </c>
      <c r="X23" s="421">
        <v>230181.13</v>
      </c>
      <c r="Y23" s="421">
        <v>326014.81000000006</v>
      </c>
      <c r="Z23" s="420">
        <v>740732.7</v>
      </c>
      <c r="AA23" s="420">
        <v>297301.83</v>
      </c>
      <c r="AB23" s="420">
        <v>245586.50999999998</v>
      </c>
      <c r="AC23" s="420">
        <v>61189.7</v>
      </c>
      <c r="AD23" s="420">
        <v>118674.65</v>
      </c>
      <c r="AE23" s="420">
        <v>154908.07</v>
      </c>
      <c r="AF23" s="445">
        <v>154170.29</v>
      </c>
      <c r="AG23" s="448">
        <v>0</v>
      </c>
      <c r="AH23" s="430">
        <f t="shared" si="0"/>
        <v>24612450.789999992</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0</v>
      </c>
      <c r="R24" s="420">
        <v>7748811.9000000004</v>
      </c>
      <c r="S24" s="421">
        <v>6960985.2400000002</v>
      </c>
      <c r="T24" s="421">
        <v>1280116.3399999999</v>
      </c>
      <c r="U24" s="421">
        <v>360180.24</v>
      </c>
      <c r="V24" s="420">
        <v>1456955.8699999999</v>
      </c>
      <c r="W24" s="420">
        <v>761550.01</v>
      </c>
      <c r="X24" s="421">
        <v>651674.92000000004</v>
      </c>
      <c r="Y24" s="421">
        <v>986872.53999999992</v>
      </c>
      <c r="Z24" s="420">
        <v>436586</v>
      </c>
      <c r="AA24" s="420">
        <v>334410.05</v>
      </c>
      <c r="AB24" s="420">
        <v>539879.80999999994</v>
      </c>
      <c r="AC24" s="420">
        <v>377478.67</v>
      </c>
      <c r="AD24" s="420">
        <v>480215.16000000003</v>
      </c>
      <c r="AE24" s="420">
        <v>247910.99</v>
      </c>
      <c r="AF24" s="445">
        <v>831584.92999999993</v>
      </c>
      <c r="AG24" s="448">
        <v>0</v>
      </c>
      <c r="AH24" s="430">
        <f t="shared" si="0"/>
        <v>23455212.670000002</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4483.8999999999996</v>
      </c>
      <c r="S25" s="421">
        <v>9700631.209999999</v>
      </c>
      <c r="T25" s="421">
        <v>6768094.8499999996</v>
      </c>
      <c r="U25" s="421">
        <v>898020.31999999983</v>
      </c>
      <c r="V25" s="420">
        <v>434654.74</v>
      </c>
      <c r="W25" s="420">
        <v>689102.35</v>
      </c>
      <c r="X25" s="421">
        <v>628159.69000000006</v>
      </c>
      <c r="Y25" s="421">
        <v>614504.12</v>
      </c>
      <c r="Z25" s="420">
        <v>544645.5</v>
      </c>
      <c r="AA25" s="420">
        <v>527707.34000000008</v>
      </c>
      <c r="AB25" s="420">
        <v>621881.86</v>
      </c>
      <c r="AC25" s="420">
        <v>480346.05</v>
      </c>
      <c r="AD25" s="420">
        <v>499061.42999999993</v>
      </c>
      <c r="AE25" s="420">
        <v>767239.27</v>
      </c>
      <c r="AF25" s="445">
        <v>795664.65999999992</v>
      </c>
      <c r="AG25" s="448">
        <v>0</v>
      </c>
      <c r="AH25" s="430">
        <f t="shared" si="0"/>
        <v>23974197.289999999</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122118.81</v>
      </c>
      <c r="T26" s="421">
        <v>10866477.829999998</v>
      </c>
      <c r="U26" s="421">
        <v>7533010.04</v>
      </c>
      <c r="V26" s="420">
        <v>1967114.9900000002</v>
      </c>
      <c r="W26" s="420">
        <v>1652188.91</v>
      </c>
      <c r="X26" s="421">
        <v>1983918.02</v>
      </c>
      <c r="Y26" s="421">
        <v>1830419.24</v>
      </c>
      <c r="Z26" s="420">
        <v>118919.37</v>
      </c>
      <c r="AA26" s="420">
        <v>539507.98</v>
      </c>
      <c r="AB26" s="420">
        <v>811084.24</v>
      </c>
      <c r="AC26" s="420">
        <v>86129.079999999987</v>
      </c>
      <c r="AD26" s="420">
        <v>125758.85999999999</v>
      </c>
      <c r="AE26" s="420">
        <v>253655.18000000002</v>
      </c>
      <c r="AF26" s="451">
        <v>327675.92000000004</v>
      </c>
      <c r="AG26" s="448">
        <v>0</v>
      </c>
      <c r="AH26" s="430">
        <f t="shared" si="0"/>
        <v>28217978.469999999</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0</v>
      </c>
      <c r="U27" s="421">
        <v>9435800.4499999993</v>
      </c>
      <c r="V27" s="420">
        <v>7353177.0800000001</v>
      </c>
      <c r="W27" s="420">
        <v>2313224.2000000002</v>
      </c>
      <c r="X27" s="421">
        <v>735172.01</v>
      </c>
      <c r="Y27" s="421">
        <v>405857.81000000006</v>
      </c>
      <c r="Z27" s="420">
        <v>36896.54</v>
      </c>
      <c r="AA27" s="420">
        <v>87610.36</v>
      </c>
      <c r="AB27" s="420">
        <v>0</v>
      </c>
      <c r="AC27" s="420">
        <v>2994.63</v>
      </c>
      <c r="AD27" s="420">
        <v>9219.1</v>
      </c>
      <c r="AE27" s="420">
        <v>302250.26</v>
      </c>
      <c r="AF27" s="445">
        <v>24946.400000000001</v>
      </c>
      <c r="AG27" s="452">
        <v>142848.31</v>
      </c>
      <c r="AH27" s="430">
        <f t="shared" si="0"/>
        <v>20849997.149999999</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0</v>
      </c>
      <c r="V28" s="420">
        <v>8355034.6799999997</v>
      </c>
      <c r="W28" s="420">
        <v>6936323.8300000001</v>
      </c>
      <c r="X28" s="421">
        <v>1796521.81</v>
      </c>
      <c r="Y28" s="421">
        <v>1132134.1099999999</v>
      </c>
      <c r="Z28" s="420">
        <v>854310.06</v>
      </c>
      <c r="AA28" s="420">
        <v>534121.68000000005</v>
      </c>
      <c r="AB28" s="420">
        <v>307549.32</v>
      </c>
      <c r="AC28" s="420">
        <v>663183.77</v>
      </c>
      <c r="AD28" s="420">
        <v>181525.69999999998</v>
      </c>
      <c r="AE28" s="420">
        <v>209314.03</v>
      </c>
      <c r="AF28" s="445">
        <v>723525.43</v>
      </c>
      <c r="AG28" s="449">
        <v>0</v>
      </c>
      <c r="AH28" s="430">
        <f t="shared" si="0"/>
        <v>21693544.419999998</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40876.839999999997</v>
      </c>
      <c r="W29" s="420">
        <v>10653141.649999999</v>
      </c>
      <c r="X29" s="421">
        <v>6456933.6600000001</v>
      </c>
      <c r="Y29" s="421">
        <v>2229777.38</v>
      </c>
      <c r="Z29" s="420">
        <v>511801.06</v>
      </c>
      <c r="AA29" s="420">
        <v>357405.73</v>
      </c>
      <c r="AB29" s="420">
        <v>633245.07999999996</v>
      </c>
      <c r="AC29" s="420">
        <v>425188.95</v>
      </c>
      <c r="AD29" s="420">
        <v>80999.94</v>
      </c>
      <c r="AE29" s="420">
        <v>11148.75</v>
      </c>
      <c r="AF29" s="445">
        <v>404785.78</v>
      </c>
      <c r="AG29" s="448">
        <v>431720.95999999996</v>
      </c>
      <c r="AH29" s="430">
        <f t="shared" si="0"/>
        <v>22237025.779999997</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0</v>
      </c>
      <c r="X30" s="421">
        <v>9807363.4199999999</v>
      </c>
      <c r="Y30" s="421">
        <v>9087542.25</v>
      </c>
      <c r="Z30" s="420">
        <v>2957530.42</v>
      </c>
      <c r="AA30" s="420">
        <v>1802571.2999999998</v>
      </c>
      <c r="AB30" s="420">
        <v>2434791.39</v>
      </c>
      <c r="AC30" s="420">
        <v>1397226.39</v>
      </c>
      <c r="AD30" s="420">
        <v>1327657.0299999998</v>
      </c>
      <c r="AE30" s="420">
        <v>1368085.51</v>
      </c>
      <c r="AF30" s="445">
        <v>1190662.58</v>
      </c>
      <c r="AG30" s="448">
        <v>469891.79</v>
      </c>
      <c r="AH30" s="430">
        <f t="shared" si="0"/>
        <v>31843322.080000006</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6860.71</v>
      </c>
      <c r="Y31" s="421">
        <v>8588897.6899999995</v>
      </c>
      <c r="Z31" s="420">
        <v>5467949.9499999993</v>
      </c>
      <c r="AA31" s="420">
        <v>1644094.2</v>
      </c>
      <c r="AB31" s="420">
        <v>1200542.1499999999</v>
      </c>
      <c r="AC31" s="420">
        <v>482435.84000000008</v>
      </c>
      <c r="AD31" s="420">
        <v>302851.03999999998</v>
      </c>
      <c r="AE31" s="420">
        <v>1005806.1100000001</v>
      </c>
      <c r="AF31" s="445">
        <v>119074.32</v>
      </c>
      <c r="AG31" s="448">
        <v>499012.02999999997</v>
      </c>
      <c r="AH31" s="430">
        <f t="shared" si="0"/>
        <v>19317524.039999999</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112158.5</v>
      </c>
      <c r="Z32" s="420">
        <v>10071175.109999999</v>
      </c>
      <c r="AA32" s="420">
        <v>6277633.3899999997</v>
      </c>
      <c r="AB32" s="420">
        <v>2418257.34</v>
      </c>
      <c r="AC32" s="420">
        <v>1945325.05</v>
      </c>
      <c r="AD32" s="420">
        <v>2479166.86</v>
      </c>
      <c r="AE32" s="420">
        <v>2835453</v>
      </c>
      <c r="AF32" s="445">
        <v>2516111.9500000002</v>
      </c>
      <c r="AG32" s="448">
        <v>1610512.91</v>
      </c>
      <c r="AH32" s="430">
        <f t="shared" si="0"/>
        <v>30265794.109999999</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0</v>
      </c>
      <c r="AA33" s="420">
        <v>7006817.6100000003</v>
      </c>
      <c r="AB33" s="420">
        <v>4949379.7100000009</v>
      </c>
      <c r="AC33" s="420">
        <v>2809460.5</v>
      </c>
      <c r="AD33" s="420">
        <v>2953359.41</v>
      </c>
      <c r="AE33" s="420">
        <v>1348863.98</v>
      </c>
      <c r="AF33" s="445">
        <v>907360.5</v>
      </c>
      <c r="AG33" s="448">
        <v>1267470.1500000001</v>
      </c>
      <c r="AH33" s="430">
        <f t="shared" si="0"/>
        <v>21242711.859999999</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6791.57</v>
      </c>
      <c r="AB34" s="420">
        <v>8102203.3100000005</v>
      </c>
      <c r="AC34" s="420">
        <v>3455568.2199999997</v>
      </c>
      <c r="AD34" s="420">
        <v>1513846.51</v>
      </c>
      <c r="AE34" s="420">
        <v>1077951.58</v>
      </c>
      <c r="AF34" s="445">
        <v>1368558.92</v>
      </c>
      <c r="AG34" s="448">
        <v>216838.71</v>
      </c>
      <c r="AH34" s="430">
        <f t="shared" si="0"/>
        <v>15741758.820000002</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287412.18</v>
      </c>
      <c r="AC35" s="420">
        <v>9780339.0700000003</v>
      </c>
      <c r="AD35" s="420">
        <v>6184512.0600000005</v>
      </c>
      <c r="AE35" s="420">
        <v>2871412.5300000003</v>
      </c>
      <c r="AF35" s="445">
        <v>1331455.8400000001</v>
      </c>
      <c r="AG35" s="448">
        <v>2841059.72</v>
      </c>
      <c r="AH35" s="430">
        <f t="shared" si="0"/>
        <v>23296191.399999999</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0</v>
      </c>
      <c r="AD36" s="420">
        <v>5552163.0199999996</v>
      </c>
      <c r="AE36" s="420">
        <v>4595460.1000000006</v>
      </c>
      <c r="AF36" s="445">
        <v>2066892.6400000001</v>
      </c>
      <c r="AG36" s="448">
        <v>3615212.1</v>
      </c>
      <c r="AH36" s="430">
        <f t="shared" si="0"/>
        <v>15829727.860000001</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53121.17</v>
      </c>
      <c r="AE37" s="420">
        <v>7553809.6200000001</v>
      </c>
      <c r="AF37" s="445">
        <v>11005117.24</v>
      </c>
      <c r="AG37" s="448">
        <v>7854429.4400000004</v>
      </c>
      <c r="AH37" s="430">
        <f t="shared" si="0"/>
        <v>26466477.470000003</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0</v>
      </c>
      <c r="AF38" s="445">
        <v>699068.37</v>
      </c>
      <c r="AG38" s="448">
        <v>13435287.860000001</v>
      </c>
      <c r="AH38" s="430">
        <f t="shared" si="0"/>
        <v>14134356.23</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0</v>
      </c>
      <c r="AG39" s="448">
        <v>20810636</v>
      </c>
      <c r="AH39" s="430">
        <f t="shared" si="0"/>
        <v>20810636</v>
      </c>
    </row>
    <row r="40" spans="1:79" s="413" customFormat="1" ht="31.35" customHeight="1" thickBot="1">
      <c r="A40" s="431">
        <v>31</v>
      </c>
      <c r="B40" s="432" t="s">
        <v>1576</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502090699.18000019</v>
      </c>
      <c r="AH40" s="430">
        <f>SUM(C40:AG40)</f>
        <v>502090699.18000019</v>
      </c>
    </row>
    <row r="41" spans="1:79" s="413" customFormat="1" ht="40.35" customHeight="1">
      <c r="A41" s="952">
        <v>32</v>
      </c>
      <c r="B41" s="953" t="s">
        <v>1578</v>
      </c>
      <c r="C41" s="954">
        <f>SUM(C10:C40)</f>
        <v>82.83</v>
      </c>
      <c r="D41" s="954">
        <f>SUM(D10:D40)</f>
        <v>5818064.4700000007</v>
      </c>
      <c r="E41" s="954">
        <f t="shared" ref="E41:AC41" si="2">SUM(E10:E40)</f>
        <v>14749673.560000001</v>
      </c>
      <c r="F41" s="954">
        <f t="shared" si="2"/>
        <v>19527056.559999999</v>
      </c>
      <c r="G41" s="954">
        <f t="shared" si="2"/>
        <v>21806880.550000001</v>
      </c>
      <c r="H41" s="954">
        <f t="shared" si="2"/>
        <v>20260608.690000001</v>
      </c>
      <c r="I41" s="954">
        <f t="shared" si="2"/>
        <v>23571891.77</v>
      </c>
      <c r="J41" s="954">
        <f t="shared" si="2"/>
        <v>21278744.410000004</v>
      </c>
      <c r="K41" s="954">
        <f t="shared" si="2"/>
        <v>23270892.760000002</v>
      </c>
      <c r="L41" s="954">
        <f t="shared" si="2"/>
        <v>21526270.340000004</v>
      </c>
      <c r="M41" s="954">
        <f t="shared" si="2"/>
        <v>21311051.129999999</v>
      </c>
      <c r="N41" s="954">
        <f t="shared" si="2"/>
        <v>23262464.559999999</v>
      </c>
      <c r="O41" s="954">
        <f t="shared" si="2"/>
        <v>22049590.380000003</v>
      </c>
      <c r="P41" s="954">
        <f t="shared" si="2"/>
        <v>23617683.279999997</v>
      </c>
      <c r="Q41" s="954">
        <f t="shared" si="2"/>
        <v>24390261.82</v>
      </c>
      <c r="R41" s="954">
        <f t="shared" si="2"/>
        <v>22704935.399999999</v>
      </c>
      <c r="S41" s="954">
        <f t="shared" si="2"/>
        <v>26225122.009999998</v>
      </c>
      <c r="T41" s="954">
        <f t="shared" si="2"/>
        <v>25307808.129999995</v>
      </c>
      <c r="U41" s="954">
        <f t="shared" si="2"/>
        <v>24440224.829999998</v>
      </c>
      <c r="V41" s="954">
        <f t="shared" si="2"/>
        <v>26951077.009999998</v>
      </c>
      <c r="W41" s="954">
        <f t="shared" si="2"/>
        <v>27099304.629999999</v>
      </c>
      <c r="X41" s="954">
        <f t="shared" si="2"/>
        <v>24579332.690000001</v>
      </c>
      <c r="Y41" s="954">
        <f t="shared" si="2"/>
        <v>27040960.810000002</v>
      </c>
      <c r="Z41" s="954">
        <f t="shared" si="2"/>
        <v>23750495.82</v>
      </c>
      <c r="AA41" s="954">
        <f t="shared" si="2"/>
        <v>22788822.759999998</v>
      </c>
      <c r="AB41" s="954">
        <f t="shared" si="2"/>
        <v>28593623.800000004</v>
      </c>
      <c r="AC41" s="954">
        <f t="shared" si="2"/>
        <v>24914063.98</v>
      </c>
      <c r="AD41" s="954">
        <f>SUM(AD10:AD40)</f>
        <v>23862473.91</v>
      </c>
      <c r="AE41" s="954">
        <f>SUM(AE10:AE40)</f>
        <v>26714365.870000005</v>
      </c>
      <c r="AF41" s="954">
        <f>SUM(AF10:AF40)</f>
        <v>27681313.620000001</v>
      </c>
      <c r="AG41" s="955">
        <f>SUM(AG10:AG40)</f>
        <v>555285619.16000021</v>
      </c>
      <c r="AH41" s="956">
        <f>SUM(AH10:AH40)</f>
        <v>1224380761.5400002</v>
      </c>
    </row>
    <row r="42" spans="1:79" s="413" customFormat="1" ht="40.35" customHeight="1">
      <c r="A42" s="433">
        <v>33</v>
      </c>
      <c r="B42" s="434" t="s">
        <v>1579</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1580</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1581</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53.85" customHeight="1">
      <c r="A45" s="433">
        <v>36</v>
      </c>
      <c r="B45" s="436" t="s">
        <v>1582</v>
      </c>
      <c r="C45" s="424">
        <f>SUM(C41:C44)</f>
        <v>82.83</v>
      </c>
      <c r="D45" s="424">
        <f t="shared" ref="D45:AD45" si="3">SUM(D41:D44)</f>
        <v>5818064.4700000007</v>
      </c>
      <c r="E45" s="425">
        <f t="shared" si="3"/>
        <v>14749673.560000001</v>
      </c>
      <c r="F45" s="425">
        <f t="shared" si="3"/>
        <v>19527056.559999999</v>
      </c>
      <c r="G45" s="425">
        <f t="shared" si="3"/>
        <v>21806880.550000001</v>
      </c>
      <c r="H45" s="425">
        <f t="shared" si="3"/>
        <v>20260608.690000001</v>
      </c>
      <c r="I45" s="425">
        <f t="shared" si="3"/>
        <v>23571891.77</v>
      </c>
      <c r="J45" s="425">
        <f t="shared" si="3"/>
        <v>21278744.410000004</v>
      </c>
      <c r="K45" s="425">
        <f t="shared" si="3"/>
        <v>23270892.760000002</v>
      </c>
      <c r="L45" s="425">
        <f t="shared" si="3"/>
        <v>21526270.340000004</v>
      </c>
      <c r="M45" s="425">
        <f t="shared" si="3"/>
        <v>21311051.129999999</v>
      </c>
      <c r="N45" s="425">
        <f t="shared" si="3"/>
        <v>23262464.559999999</v>
      </c>
      <c r="O45" s="425">
        <f t="shared" si="3"/>
        <v>22049590.380000003</v>
      </c>
      <c r="P45" s="425">
        <f t="shared" si="3"/>
        <v>23617683.279999997</v>
      </c>
      <c r="Q45" s="425">
        <f t="shared" si="3"/>
        <v>24390261.82</v>
      </c>
      <c r="R45" s="425">
        <f t="shared" si="3"/>
        <v>22704935.399999999</v>
      </c>
      <c r="S45" s="425">
        <f t="shared" si="3"/>
        <v>26225122.009999998</v>
      </c>
      <c r="T45" s="425">
        <f t="shared" si="3"/>
        <v>25307808.129999995</v>
      </c>
      <c r="U45" s="425">
        <f t="shared" si="3"/>
        <v>24440224.829999998</v>
      </c>
      <c r="V45" s="425">
        <f t="shared" si="3"/>
        <v>26951077.009999998</v>
      </c>
      <c r="W45" s="425">
        <f t="shared" si="3"/>
        <v>27099304.629999999</v>
      </c>
      <c r="X45" s="425">
        <f t="shared" si="3"/>
        <v>24579332.690000001</v>
      </c>
      <c r="Y45" s="425">
        <f t="shared" si="3"/>
        <v>27040960.810000002</v>
      </c>
      <c r="Z45" s="425">
        <f t="shared" si="3"/>
        <v>23750495.82</v>
      </c>
      <c r="AA45" s="425">
        <f t="shared" si="3"/>
        <v>22788822.759999998</v>
      </c>
      <c r="AB45" s="425">
        <f t="shared" si="3"/>
        <v>28593623.800000004</v>
      </c>
      <c r="AC45" s="425">
        <f t="shared" si="3"/>
        <v>24914063.98</v>
      </c>
      <c r="AD45" s="425">
        <f t="shared" si="3"/>
        <v>23862473.91</v>
      </c>
      <c r="AE45" s="425">
        <f>SUM(AE41:AE44)</f>
        <v>26714365.870000005</v>
      </c>
      <c r="AF45" s="425">
        <f>SUM(AF41:AF44)</f>
        <v>27681313.620000001</v>
      </c>
      <c r="AG45" s="427">
        <f>SUM(AG41:AG44)</f>
        <v>555285619.16000021</v>
      </c>
      <c r="AH45" s="426">
        <f>SUM(AH41:AH44)</f>
        <v>1224380761.5400002</v>
      </c>
    </row>
    <row r="46" spans="1:79" s="413" customFormat="1" ht="53.25" customHeight="1">
      <c r="A46" s="433">
        <v>37</v>
      </c>
      <c r="B46" s="436" t="s">
        <v>1583</v>
      </c>
      <c r="C46" s="422">
        <v>22575597.930700742</v>
      </c>
      <c r="D46" s="420">
        <v>10857524.995907199</v>
      </c>
      <c r="E46" s="420">
        <v>3227185.8481626101</v>
      </c>
      <c r="F46" s="420">
        <v>755962.85020764917</v>
      </c>
      <c r="G46" s="423">
        <v>46212.615084931298</v>
      </c>
      <c r="H46" s="420">
        <v>-162849.69863655407</v>
      </c>
      <c r="I46" s="420">
        <v>-404816.54049319739</v>
      </c>
      <c r="J46" s="420">
        <v>-307720.59235721058</v>
      </c>
      <c r="K46" s="420">
        <v>-436979.47353992827</v>
      </c>
      <c r="L46" s="420">
        <v>136854.34832332292</v>
      </c>
      <c r="M46" s="420">
        <v>177183.47310983588</v>
      </c>
      <c r="N46" s="420">
        <v>180518.17053977132</v>
      </c>
      <c r="O46" s="421">
        <v>150502.93678215172</v>
      </c>
      <c r="P46" s="420">
        <v>132321.62394465698</v>
      </c>
      <c r="Q46" s="421">
        <v>91828.332462798004</v>
      </c>
      <c r="R46" s="420">
        <v>73312.051875398902</v>
      </c>
      <c r="S46" s="421">
        <v>14067.664276140486</v>
      </c>
      <c r="T46" s="421">
        <v>-12942.627985341416</v>
      </c>
      <c r="U46" s="421">
        <v>-13529.504640051053</v>
      </c>
      <c r="V46" s="420">
        <v>-17301.229248438383</v>
      </c>
      <c r="W46" s="421">
        <v>-65128.545286359666</v>
      </c>
      <c r="X46" s="421">
        <v>-50474.107580135991</v>
      </c>
      <c r="Y46" s="421">
        <v>-61845.115454019608</v>
      </c>
      <c r="Z46" s="420">
        <v>-79234.534375789226</v>
      </c>
      <c r="AA46" s="421">
        <v>-72204.610202589392</v>
      </c>
      <c r="AB46" s="420">
        <v>-81131.238009351611</v>
      </c>
      <c r="AC46" s="421">
        <v>-72755.795209755888</v>
      </c>
      <c r="AD46" s="421">
        <v>-90362.641802534185</v>
      </c>
      <c r="AE46" s="420">
        <v>-91406.204195859536</v>
      </c>
      <c r="AF46" s="463">
        <v>-73198.608793114283</v>
      </c>
      <c r="AG46" s="423">
        <v>0</v>
      </c>
      <c r="AH46" s="426">
        <f>SUM(C46:AG46)</f>
        <v>36325191.773566976</v>
      </c>
    </row>
    <row r="47" spans="1:79" s="413" customFormat="1" ht="40.35" customHeight="1" thickBot="1">
      <c r="A47" s="437">
        <v>38</v>
      </c>
      <c r="B47" s="438" t="s">
        <v>1584</v>
      </c>
      <c r="C47" s="428">
        <f>SUM(C45:C46)</f>
        <v>22575680.76070074</v>
      </c>
      <c r="D47" s="428">
        <f t="shared" ref="D47:AB47" si="4">SUM(D45:D46)</f>
        <v>16675589.465907199</v>
      </c>
      <c r="E47" s="428">
        <f t="shared" si="4"/>
        <v>17976859.408162609</v>
      </c>
      <c r="F47" s="428">
        <f t="shared" si="4"/>
        <v>20283019.410207648</v>
      </c>
      <c r="G47" s="428">
        <f t="shared" si="4"/>
        <v>21853093.165084932</v>
      </c>
      <c r="H47" s="428">
        <f t="shared" si="4"/>
        <v>20097758.991363447</v>
      </c>
      <c r="I47" s="428">
        <f t="shared" si="4"/>
        <v>23167075.229506802</v>
      </c>
      <c r="J47" s="428">
        <f t="shared" si="4"/>
        <v>20971023.817642793</v>
      </c>
      <c r="K47" s="428">
        <f t="shared" si="4"/>
        <v>22833913.286460072</v>
      </c>
      <c r="L47" s="428">
        <f t="shared" si="4"/>
        <v>21663124.688323326</v>
      </c>
      <c r="M47" s="428">
        <f t="shared" si="4"/>
        <v>21488234.603109837</v>
      </c>
      <c r="N47" s="428">
        <f t="shared" si="4"/>
        <v>23442982.730539769</v>
      </c>
      <c r="O47" s="428">
        <f t="shared" si="4"/>
        <v>22200093.316782154</v>
      </c>
      <c r="P47" s="428">
        <f t="shared" si="4"/>
        <v>23750004.903944656</v>
      </c>
      <c r="Q47" s="428">
        <f t="shared" si="4"/>
        <v>24482090.152462799</v>
      </c>
      <c r="R47" s="428">
        <f t="shared" si="4"/>
        <v>22778247.451875396</v>
      </c>
      <c r="S47" s="428">
        <f t="shared" si="4"/>
        <v>26239189.67427614</v>
      </c>
      <c r="T47" s="428">
        <f t="shared" si="4"/>
        <v>25294865.502014656</v>
      </c>
      <c r="U47" s="428">
        <f t="shared" si="4"/>
        <v>24426695.325359948</v>
      </c>
      <c r="V47" s="428">
        <f t="shared" si="4"/>
        <v>26933775.78075156</v>
      </c>
      <c r="W47" s="428">
        <f t="shared" si="4"/>
        <v>27034176.084713638</v>
      </c>
      <c r="X47" s="428">
        <f t="shared" si="4"/>
        <v>24528858.582419865</v>
      </c>
      <c r="Y47" s="428">
        <f t="shared" si="4"/>
        <v>26979115.694545984</v>
      </c>
      <c r="Z47" s="428">
        <f t="shared" si="4"/>
        <v>23671261.28562421</v>
      </c>
      <c r="AA47" s="428">
        <f t="shared" si="4"/>
        <v>22716618.14979741</v>
      </c>
      <c r="AB47" s="428">
        <f t="shared" si="4"/>
        <v>28512492.561990652</v>
      </c>
      <c r="AC47" s="428">
        <f t="shared" ref="AC47:AH47" si="5">SUM(AC45:AC46)</f>
        <v>24841308.184790246</v>
      </c>
      <c r="AD47" s="428">
        <f t="shared" si="5"/>
        <v>23772111.268197466</v>
      </c>
      <c r="AE47" s="428">
        <f t="shared" si="5"/>
        <v>26622959.665804144</v>
      </c>
      <c r="AF47" s="428">
        <f t="shared" si="5"/>
        <v>27608115.011206888</v>
      </c>
      <c r="AG47" s="446">
        <f t="shared" si="5"/>
        <v>555285619.16000021</v>
      </c>
      <c r="AH47" s="429">
        <f t="shared" si="5"/>
        <v>1260705953.3135672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1586</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45957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1573</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1574</v>
      </c>
      <c r="D8" s="937"/>
      <c r="E8" s="938"/>
      <c r="F8" s="938"/>
      <c r="G8" s="938"/>
      <c r="H8" s="937"/>
      <c r="I8" s="937"/>
      <c r="J8" s="938"/>
      <c r="K8" s="938"/>
      <c r="L8" s="939"/>
      <c r="M8" s="937" t="s">
        <v>1574</v>
      </c>
      <c r="N8" s="937"/>
      <c r="O8" s="938"/>
      <c r="P8" s="939"/>
      <c r="Q8" s="938"/>
      <c r="R8" s="937"/>
      <c r="S8" s="937"/>
      <c r="T8" s="938"/>
      <c r="U8" s="938"/>
      <c r="V8" s="939"/>
      <c r="W8" s="937" t="s">
        <v>1574</v>
      </c>
      <c r="X8" s="937"/>
      <c r="Y8" s="938"/>
      <c r="Z8" s="938"/>
      <c r="AA8" s="938"/>
      <c r="AB8" s="940"/>
      <c r="AC8" s="937"/>
      <c r="AD8" s="937"/>
      <c r="AE8" s="937"/>
      <c r="AF8" s="937"/>
      <c r="AG8" s="941"/>
      <c r="AH8" s="942"/>
    </row>
    <row r="9" spans="1:114" s="414" customFormat="1" ht="26.25" thickBot="1">
      <c r="A9" s="444" t="s">
        <v>489</v>
      </c>
      <c r="B9" s="943" t="s">
        <v>1575</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1576</v>
      </c>
      <c r="AH9" s="948" t="s">
        <v>1577</v>
      </c>
    </row>
    <row r="10" spans="1:114" s="414" customFormat="1">
      <c r="A10" s="431">
        <v>1</v>
      </c>
      <c r="B10" s="455">
        <f>EOMONTH(B11,1)</f>
        <v>45688</v>
      </c>
      <c r="C10" s="949">
        <v>666727.27</v>
      </c>
      <c r="D10" s="949">
        <v>12448529.5</v>
      </c>
      <c r="E10" s="949">
        <v>4509422.7200000007</v>
      </c>
      <c r="F10" s="949">
        <v>1569418.67</v>
      </c>
      <c r="G10" s="949">
        <v>1345596.19</v>
      </c>
      <c r="H10" s="949">
        <v>1226645.6300000001</v>
      </c>
      <c r="I10" s="949">
        <v>1399561.8599999999</v>
      </c>
      <c r="J10" s="949">
        <v>1134667.94</v>
      </c>
      <c r="K10" s="949">
        <v>1306256.2500000002</v>
      </c>
      <c r="L10" s="949">
        <v>126497.14</v>
      </c>
      <c r="M10" s="949">
        <v>110160.30999999998</v>
      </c>
      <c r="N10" s="949">
        <v>154603.57</v>
      </c>
      <c r="O10" s="949">
        <v>205973.91</v>
      </c>
      <c r="P10" s="949">
        <v>220204</v>
      </c>
      <c r="Q10" s="949">
        <v>253806.89</v>
      </c>
      <c r="R10" s="949">
        <v>207368.81</v>
      </c>
      <c r="S10" s="949">
        <v>271832.64999999997</v>
      </c>
      <c r="T10" s="949">
        <v>301249.5</v>
      </c>
      <c r="U10" s="949">
        <v>338758.68</v>
      </c>
      <c r="V10" s="949">
        <v>338179.12</v>
      </c>
      <c r="W10" s="949">
        <v>334796.57</v>
      </c>
      <c r="X10" s="949">
        <v>253068.41999999998</v>
      </c>
      <c r="Y10" s="949">
        <v>298652.46000000002</v>
      </c>
      <c r="Z10" s="949">
        <v>337167.25</v>
      </c>
      <c r="AA10" s="949">
        <v>201510.18000000002</v>
      </c>
      <c r="AB10" s="949">
        <v>215694.22999999998</v>
      </c>
      <c r="AC10" s="949">
        <v>173895.02000000002</v>
      </c>
      <c r="AD10" s="949">
        <v>310785.11</v>
      </c>
      <c r="AE10" s="949">
        <v>316134.17</v>
      </c>
      <c r="AF10" s="950">
        <v>306790.77</v>
      </c>
      <c r="AG10" s="951">
        <v>115</v>
      </c>
      <c r="AH10" s="430">
        <f t="shared" ref="AH10:AH38" si="0">SUM(C10:AG10)</f>
        <v>30884069.790000007</v>
      </c>
    </row>
    <row r="11" spans="1:114" s="414" customFormat="1">
      <c r="A11" s="431">
        <v>2</v>
      </c>
      <c r="B11" s="432">
        <f>'Schedule 2_Balance Sheet'!C4</f>
        <v>45657</v>
      </c>
      <c r="C11" s="442"/>
      <c r="D11" s="460">
        <v>527209.61</v>
      </c>
      <c r="E11" s="460">
        <v>13093005.52</v>
      </c>
      <c r="F11" s="460">
        <v>2578194.58</v>
      </c>
      <c r="G11" s="460">
        <v>656044.47</v>
      </c>
      <c r="H11" s="460">
        <v>255523.75999999998</v>
      </c>
      <c r="I11" s="460">
        <v>217818.00999999998</v>
      </c>
      <c r="J11" s="460">
        <v>152238.20000000001</v>
      </c>
      <c r="K11" s="460">
        <v>78234.209999999992</v>
      </c>
      <c r="L11" s="460">
        <v>81972.719999999987</v>
      </c>
      <c r="M11" s="460">
        <v>46702.2</v>
      </c>
      <c r="N11" s="460">
        <v>58304.62</v>
      </c>
      <c r="O11" s="460">
        <v>11120.52</v>
      </c>
      <c r="P11" s="460">
        <v>12789.07</v>
      </c>
      <c r="Q11" s="460">
        <v>8731.33</v>
      </c>
      <c r="R11" s="460">
        <v>11228.09</v>
      </c>
      <c r="S11" s="460">
        <v>7289.22</v>
      </c>
      <c r="T11" s="460">
        <v>15354.86</v>
      </c>
      <c r="U11" s="460">
        <v>8364.77</v>
      </c>
      <c r="V11" s="460">
        <v>8071.83</v>
      </c>
      <c r="W11" s="460">
        <v>4753.2299999999996</v>
      </c>
      <c r="X11" s="460">
        <v>1686.96</v>
      </c>
      <c r="Y11" s="460">
        <v>2106.73</v>
      </c>
      <c r="Z11" s="460">
        <v>4635.5</v>
      </c>
      <c r="AA11" s="460">
        <v>932.07</v>
      </c>
      <c r="AB11" s="460">
        <v>0</v>
      </c>
      <c r="AC11" s="460">
        <v>7559.43</v>
      </c>
      <c r="AD11" s="460">
        <v>119.03</v>
      </c>
      <c r="AE11" s="460">
        <v>212.34</v>
      </c>
      <c r="AF11" s="451">
        <v>19823.5</v>
      </c>
      <c r="AG11" s="449">
        <v>0</v>
      </c>
      <c r="AH11" s="430">
        <f t="shared" si="0"/>
        <v>17870026.379999999</v>
      </c>
    </row>
    <row r="12" spans="1:114" s="413" customFormat="1" ht="15" customHeight="1">
      <c r="A12" s="431">
        <v>3</v>
      </c>
      <c r="B12" s="432">
        <f>EOMONTH(B11,-1)</f>
        <v>45626</v>
      </c>
      <c r="C12" s="442"/>
      <c r="D12" s="442"/>
      <c r="E12" s="420">
        <v>1414007.5</v>
      </c>
      <c r="F12" s="420">
        <v>15276547.98</v>
      </c>
      <c r="G12" s="420">
        <v>3989581.4800000004</v>
      </c>
      <c r="H12" s="420">
        <v>732313.29999999981</v>
      </c>
      <c r="I12" s="420">
        <v>633633.01</v>
      </c>
      <c r="J12" s="420">
        <v>394467.54000000004</v>
      </c>
      <c r="K12" s="420">
        <v>361192.18000000005</v>
      </c>
      <c r="L12" s="420">
        <v>93003.64</v>
      </c>
      <c r="M12" s="420">
        <v>80269.38</v>
      </c>
      <c r="N12" s="420">
        <v>184845.97000000003</v>
      </c>
      <c r="O12" s="420">
        <v>85970.290000000008</v>
      </c>
      <c r="P12" s="420">
        <v>24905.85</v>
      </c>
      <c r="Q12" s="420">
        <v>9335.59</v>
      </c>
      <c r="R12" s="420">
        <v>72447.990000000005</v>
      </c>
      <c r="S12" s="420">
        <v>16701.990000000002</v>
      </c>
      <c r="T12" s="420">
        <v>10066.49</v>
      </c>
      <c r="U12" s="420">
        <v>789.23</v>
      </c>
      <c r="V12" s="420">
        <v>17369.37</v>
      </c>
      <c r="W12" s="420">
        <v>28880.23</v>
      </c>
      <c r="X12" s="420">
        <v>14123.57</v>
      </c>
      <c r="Y12" s="420">
        <v>3952.51</v>
      </c>
      <c r="Z12" s="420">
        <v>4292.76</v>
      </c>
      <c r="AA12" s="420">
        <v>4543.38</v>
      </c>
      <c r="AB12" s="420">
        <v>1510.2199999999998</v>
      </c>
      <c r="AC12" s="420">
        <v>3870.76</v>
      </c>
      <c r="AD12" s="420">
        <v>4721.91</v>
      </c>
      <c r="AE12" s="420">
        <v>1973.45</v>
      </c>
      <c r="AF12" s="445">
        <v>10254.5</v>
      </c>
      <c r="AG12" s="449">
        <v>0</v>
      </c>
      <c r="AH12" s="430">
        <f t="shared" si="0"/>
        <v>23475572.07</v>
      </c>
    </row>
    <row r="13" spans="1:114" s="413" customFormat="1" ht="15" customHeight="1">
      <c r="A13" s="431">
        <v>4</v>
      </c>
      <c r="B13" s="432">
        <f t="shared" ref="B13:B39" si="1">EOMONTH(B12,-1)</f>
        <v>45596</v>
      </c>
      <c r="C13" s="442"/>
      <c r="D13" s="440"/>
      <c r="E13" s="442"/>
      <c r="F13" s="420">
        <v>244162.39999999997</v>
      </c>
      <c r="G13" s="420">
        <v>14024674.84</v>
      </c>
      <c r="H13" s="420">
        <v>2976063.1</v>
      </c>
      <c r="I13" s="420">
        <v>689071.94000000006</v>
      </c>
      <c r="J13" s="420">
        <v>410380.44999999995</v>
      </c>
      <c r="K13" s="420">
        <v>242010.71000000002</v>
      </c>
      <c r="L13" s="420">
        <v>96880.69</v>
      </c>
      <c r="M13" s="420">
        <v>101051.61</v>
      </c>
      <c r="N13" s="420">
        <v>76930.25</v>
      </c>
      <c r="O13" s="420">
        <v>96003.4</v>
      </c>
      <c r="P13" s="420">
        <v>50218.41</v>
      </c>
      <c r="Q13" s="420">
        <v>75455.260000000009</v>
      </c>
      <c r="R13" s="420">
        <v>48513.05</v>
      </c>
      <c r="S13" s="421">
        <v>55037.86</v>
      </c>
      <c r="T13" s="421">
        <v>95729.670000000013</v>
      </c>
      <c r="U13" s="421">
        <v>68102.399999999994</v>
      </c>
      <c r="V13" s="420">
        <v>52167.48</v>
      </c>
      <c r="W13" s="420">
        <v>125549.41</v>
      </c>
      <c r="X13" s="421">
        <v>2610.3200000000002</v>
      </c>
      <c r="Y13" s="421">
        <v>1604.62</v>
      </c>
      <c r="Z13" s="420">
        <v>14746.2</v>
      </c>
      <c r="AA13" s="420">
        <v>29213.989999999998</v>
      </c>
      <c r="AB13" s="420">
        <v>18861.169999999998</v>
      </c>
      <c r="AC13" s="420">
        <v>15680.68</v>
      </c>
      <c r="AD13" s="420">
        <v>14781.54</v>
      </c>
      <c r="AE13" s="420">
        <v>15218.319999999998</v>
      </c>
      <c r="AF13" s="445">
        <v>14901.029999999999</v>
      </c>
      <c r="AG13" s="447">
        <v>0</v>
      </c>
      <c r="AH13" s="430">
        <f t="shared" si="0"/>
        <v>19655620.800000004</v>
      </c>
    </row>
    <row r="14" spans="1:114" s="413" customFormat="1" ht="15" customHeight="1">
      <c r="A14" s="431">
        <v>5</v>
      </c>
      <c r="B14" s="432">
        <f t="shared" si="1"/>
        <v>45565</v>
      </c>
      <c r="C14" s="442"/>
      <c r="D14" s="440"/>
      <c r="E14" s="440"/>
      <c r="F14" s="442"/>
      <c r="G14" s="420">
        <v>781177.83</v>
      </c>
      <c r="H14" s="420">
        <v>15678691.83</v>
      </c>
      <c r="I14" s="420">
        <v>5700019.9199999999</v>
      </c>
      <c r="J14" s="420">
        <v>1072839.97</v>
      </c>
      <c r="K14" s="420">
        <v>619081.85</v>
      </c>
      <c r="L14" s="420">
        <v>291935.79000000004</v>
      </c>
      <c r="M14" s="420">
        <v>313667.88</v>
      </c>
      <c r="N14" s="420">
        <v>243215.14</v>
      </c>
      <c r="O14" s="420">
        <v>179662.75999999998</v>
      </c>
      <c r="P14" s="420">
        <v>191399.21999999997</v>
      </c>
      <c r="Q14" s="420">
        <v>85469.680000000008</v>
      </c>
      <c r="R14" s="420">
        <v>69142.77</v>
      </c>
      <c r="S14" s="421">
        <v>60030.750000000007</v>
      </c>
      <c r="T14" s="421">
        <v>91787.16</v>
      </c>
      <c r="U14" s="421">
        <v>30386.490000000005</v>
      </c>
      <c r="V14" s="420">
        <v>65813.279999999999</v>
      </c>
      <c r="W14" s="420">
        <v>22479.97</v>
      </c>
      <c r="X14" s="421">
        <v>17270.259999999998</v>
      </c>
      <c r="Y14" s="421">
        <v>15750.83</v>
      </c>
      <c r="Z14" s="420">
        <v>15529.79</v>
      </c>
      <c r="AA14" s="420">
        <v>5365.59</v>
      </c>
      <c r="AB14" s="420">
        <v>4748.04</v>
      </c>
      <c r="AC14" s="420">
        <v>2839.8799999999997</v>
      </c>
      <c r="AD14" s="420">
        <v>43133.45</v>
      </c>
      <c r="AE14" s="420">
        <v>3110.1000000000004</v>
      </c>
      <c r="AF14" s="445">
        <v>22046.37</v>
      </c>
      <c r="AG14" s="448">
        <v>0</v>
      </c>
      <c r="AH14" s="430">
        <f t="shared" si="0"/>
        <v>25626596.599999994</v>
      </c>
    </row>
    <row r="15" spans="1:114" s="413" customFormat="1" ht="15" customHeight="1">
      <c r="A15" s="431">
        <v>6</v>
      </c>
      <c r="B15" s="432">
        <f t="shared" si="1"/>
        <v>45535</v>
      </c>
      <c r="C15" s="442"/>
      <c r="D15" s="440"/>
      <c r="E15" s="440"/>
      <c r="F15" s="440"/>
      <c r="G15" s="442"/>
      <c r="H15" s="420">
        <v>100201.37</v>
      </c>
      <c r="I15" s="420">
        <v>12113066.48</v>
      </c>
      <c r="J15" s="420">
        <v>3909360.96</v>
      </c>
      <c r="K15" s="420">
        <v>954056.14</v>
      </c>
      <c r="L15" s="420">
        <v>265137.59999999998</v>
      </c>
      <c r="M15" s="420">
        <v>184733.01</v>
      </c>
      <c r="N15" s="420">
        <v>120141.68</v>
      </c>
      <c r="O15" s="420">
        <v>117799.76000000001</v>
      </c>
      <c r="P15" s="420">
        <v>93093.24</v>
      </c>
      <c r="Q15" s="420">
        <v>66126.760000000009</v>
      </c>
      <c r="R15" s="420">
        <v>58119.979999999996</v>
      </c>
      <c r="S15" s="421">
        <v>48590.180000000008</v>
      </c>
      <c r="T15" s="421">
        <v>38513.730000000003</v>
      </c>
      <c r="U15" s="421">
        <v>35889.25</v>
      </c>
      <c r="V15" s="420">
        <v>40068.160000000003</v>
      </c>
      <c r="W15" s="420">
        <v>47057.54</v>
      </c>
      <c r="X15" s="421">
        <v>42405.11</v>
      </c>
      <c r="Y15" s="421">
        <v>29879.15</v>
      </c>
      <c r="Z15" s="420">
        <v>33942.519999999997</v>
      </c>
      <c r="AA15" s="420">
        <v>31030.43</v>
      </c>
      <c r="AB15" s="420">
        <v>30477.18</v>
      </c>
      <c r="AC15" s="420">
        <v>18480.900000000001</v>
      </c>
      <c r="AD15" s="420">
        <v>29416.98</v>
      </c>
      <c r="AE15" s="420">
        <v>30168.76</v>
      </c>
      <c r="AF15" s="445">
        <v>26516.719999999998</v>
      </c>
      <c r="AG15" s="448">
        <v>0</v>
      </c>
      <c r="AH15" s="430">
        <f t="shared" si="0"/>
        <v>18464273.59</v>
      </c>
    </row>
    <row r="16" spans="1:114" s="413" customFormat="1" ht="15" customHeight="1">
      <c r="A16" s="431">
        <v>7</v>
      </c>
      <c r="B16" s="432">
        <f t="shared" si="1"/>
        <v>45504</v>
      </c>
      <c r="C16" s="442"/>
      <c r="D16" s="440"/>
      <c r="E16" s="440"/>
      <c r="F16" s="443"/>
      <c r="G16" s="440"/>
      <c r="H16" s="442"/>
      <c r="I16" s="420">
        <v>285228.12</v>
      </c>
      <c r="J16" s="420">
        <v>11744487.65</v>
      </c>
      <c r="K16" s="420">
        <v>4646660.92</v>
      </c>
      <c r="L16" s="420">
        <v>862591.53</v>
      </c>
      <c r="M16" s="420">
        <v>527174.0199999999</v>
      </c>
      <c r="N16" s="420">
        <v>795547.98</v>
      </c>
      <c r="O16" s="420">
        <v>254913.97000000003</v>
      </c>
      <c r="P16" s="420">
        <v>250032.05999999997</v>
      </c>
      <c r="Q16" s="420">
        <v>185050.71</v>
      </c>
      <c r="R16" s="420">
        <v>49747.76</v>
      </c>
      <c r="S16" s="421">
        <v>39649.54</v>
      </c>
      <c r="T16" s="421">
        <v>40402.880000000005</v>
      </c>
      <c r="U16" s="421">
        <v>33175.409999999996</v>
      </c>
      <c r="V16" s="420">
        <v>21853.010000000002</v>
      </c>
      <c r="W16" s="420">
        <v>17850.169999999998</v>
      </c>
      <c r="X16" s="421">
        <v>10005.449999999999</v>
      </c>
      <c r="Y16" s="421">
        <v>10839.650000000001</v>
      </c>
      <c r="Z16" s="420">
        <v>55540.47</v>
      </c>
      <c r="AA16" s="420">
        <v>11338.7</v>
      </c>
      <c r="AB16" s="420">
        <v>11192.06</v>
      </c>
      <c r="AC16" s="420">
        <v>9170.9800000000014</v>
      </c>
      <c r="AD16" s="420">
        <v>9228.48</v>
      </c>
      <c r="AE16" s="420">
        <v>14761.869999999999</v>
      </c>
      <c r="AF16" s="445">
        <v>21923.79</v>
      </c>
      <c r="AG16" s="448">
        <v>0</v>
      </c>
      <c r="AH16" s="430">
        <f t="shared" si="0"/>
        <v>19908367.179999996</v>
      </c>
    </row>
    <row r="17" spans="1:34" s="413" customFormat="1" ht="15" customHeight="1">
      <c r="A17" s="431">
        <v>8</v>
      </c>
      <c r="B17" s="432">
        <f t="shared" si="1"/>
        <v>45473</v>
      </c>
      <c r="C17" s="442"/>
      <c r="D17" s="440"/>
      <c r="E17" s="440"/>
      <c r="F17" s="440"/>
      <c r="G17" s="440"/>
      <c r="H17" s="440"/>
      <c r="I17" s="442"/>
      <c r="J17" s="420">
        <v>264302.34000000003</v>
      </c>
      <c r="K17" s="420">
        <v>13002151.559999999</v>
      </c>
      <c r="L17" s="420">
        <v>3424437.52</v>
      </c>
      <c r="M17" s="420">
        <v>805230.3600000001</v>
      </c>
      <c r="N17" s="420">
        <v>641930.55000000005</v>
      </c>
      <c r="O17" s="420">
        <v>238044.58000000002</v>
      </c>
      <c r="P17" s="420">
        <v>134273.29</v>
      </c>
      <c r="Q17" s="420">
        <v>250506.48999999996</v>
      </c>
      <c r="R17" s="420">
        <v>177701.63</v>
      </c>
      <c r="S17" s="421">
        <v>351699.66</v>
      </c>
      <c r="T17" s="421">
        <v>339456.13999999996</v>
      </c>
      <c r="U17" s="421">
        <v>354698.93999999994</v>
      </c>
      <c r="V17" s="420">
        <v>388582.5</v>
      </c>
      <c r="W17" s="420">
        <v>773420.56</v>
      </c>
      <c r="X17" s="421">
        <v>366878.57</v>
      </c>
      <c r="Y17" s="421">
        <v>467948.61</v>
      </c>
      <c r="Z17" s="420">
        <v>433933.69999999995</v>
      </c>
      <c r="AA17" s="420">
        <v>574064.02</v>
      </c>
      <c r="AB17" s="420">
        <v>528582.29999999993</v>
      </c>
      <c r="AC17" s="420">
        <v>412075.3</v>
      </c>
      <c r="AD17" s="420">
        <v>373239.07999999996</v>
      </c>
      <c r="AE17" s="420">
        <v>487048.42999999993</v>
      </c>
      <c r="AF17" s="445">
        <v>486327.19999999995</v>
      </c>
      <c r="AG17" s="448">
        <v>0</v>
      </c>
      <c r="AH17" s="430">
        <f t="shared" si="0"/>
        <v>25276533.329999991</v>
      </c>
    </row>
    <row r="18" spans="1:34" s="413" customFormat="1" ht="15" customHeight="1">
      <c r="A18" s="431">
        <v>9</v>
      </c>
      <c r="B18" s="432">
        <f t="shared" si="1"/>
        <v>45443</v>
      </c>
      <c r="C18" s="442"/>
      <c r="D18" s="440"/>
      <c r="E18" s="440"/>
      <c r="F18" s="440"/>
      <c r="G18" s="440"/>
      <c r="H18" s="440"/>
      <c r="I18" s="440"/>
      <c r="J18" s="442"/>
      <c r="K18" s="420">
        <v>546842.06000000006</v>
      </c>
      <c r="L18" s="420">
        <v>14938334.07</v>
      </c>
      <c r="M18" s="420">
        <v>4666592.4400000004</v>
      </c>
      <c r="N18" s="420">
        <v>1358767.8800000001</v>
      </c>
      <c r="O18" s="420">
        <v>430496.31</v>
      </c>
      <c r="P18" s="420">
        <v>343839.34</v>
      </c>
      <c r="Q18" s="420">
        <v>225380.26</v>
      </c>
      <c r="R18" s="420">
        <v>213841.87</v>
      </c>
      <c r="S18" s="421">
        <v>270947.66000000003</v>
      </c>
      <c r="T18" s="421">
        <v>265134.51</v>
      </c>
      <c r="U18" s="421">
        <v>220464.24999999997</v>
      </c>
      <c r="V18" s="420">
        <v>239555.07</v>
      </c>
      <c r="W18" s="420">
        <v>292140.16000000003</v>
      </c>
      <c r="X18" s="421">
        <v>250252.84000000003</v>
      </c>
      <c r="Y18" s="421">
        <v>278808.58999999997</v>
      </c>
      <c r="Z18" s="420">
        <v>297963.3</v>
      </c>
      <c r="AA18" s="420">
        <v>197559.46000000002</v>
      </c>
      <c r="AB18" s="420">
        <v>289341.68</v>
      </c>
      <c r="AC18" s="420">
        <v>219868.79</v>
      </c>
      <c r="AD18" s="420">
        <v>263786.71000000002</v>
      </c>
      <c r="AE18" s="420">
        <v>306089.93</v>
      </c>
      <c r="AF18" s="445">
        <v>324858.69999999995</v>
      </c>
      <c r="AG18" s="448">
        <v>0</v>
      </c>
      <c r="AH18" s="430">
        <f t="shared" si="0"/>
        <v>26440865.880000003</v>
      </c>
    </row>
    <row r="19" spans="1:34" s="413" customFormat="1" ht="15" customHeight="1">
      <c r="A19" s="431">
        <v>10</v>
      </c>
      <c r="B19" s="432">
        <f t="shared" si="1"/>
        <v>45412</v>
      </c>
      <c r="C19" s="442"/>
      <c r="D19" s="440"/>
      <c r="E19" s="440"/>
      <c r="F19" s="440"/>
      <c r="G19" s="440"/>
      <c r="H19" s="440"/>
      <c r="I19" s="440"/>
      <c r="J19" s="440"/>
      <c r="K19" s="442"/>
      <c r="L19" s="420">
        <v>158931.53</v>
      </c>
      <c r="M19" s="420">
        <v>12970265.33</v>
      </c>
      <c r="N19" s="420">
        <v>4240385.55</v>
      </c>
      <c r="O19" s="420">
        <v>1092730.5</v>
      </c>
      <c r="P19" s="420">
        <v>309463.92000000004</v>
      </c>
      <c r="Q19" s="420">
        <v>254539.86</v>
      </c>
      <c r="R19" s="420">
        <v>97581.91</v>
      </c>
      <c r="S19" s="421">
        <v>89488.4</v>
      </c>
      <c r="T19" s="421">
        <v>73537.930000000008</v>
      </c>
      <c r="U19" s="421">
        <v>137414.57</v>
      </c>
      <c r="V19" s="420">
        <v>72164.52</v>
      </c>
      <c r="W19" s="420">
        <v>89108.66</v>
      </c>
      <c r="X19" s="421">
        <v>90456.95</v>
      </c>
      <c r="Y19" s="421">
        <v>71454.14</v>
      </c>
      <c r="Z19" s="420">
        <v>73401.069999999992</v>
      </c>
      <c r="AA19" s="420">
        <v>123329.81</v>
      </c>
      <c r="AB19" s="420">
        <v>106950.39999999999</v>
      </c>
      <c r="AC19" s="420">
        <v>114202.78</v>
      </c>
      <c r="AD19" s="420">
        <v>93546.12</v>
      </c>
      <c r="AE19" s="420">
        <v>64184.09</v>
      </c>
      <c r="AF19" s="445">
        <v>74468.92</v>
      </c>
      <c r="AG19" s="448">
        <v>0</v>
      </c>
      <c r="AH19" s="430">
        <f t="shared" si="0"/>
        <v>20397606.960000001</v>
      </c>
    </row>
    <row r="20" spans="1:34" s="413" customFormat="1" ht="15" customHeight="1">
      <c r="A20" s="431">
        <v>11</v>
      </c>
      <c r="B20" s="432">
        <f t="shared" si="1"/>
        <v>45382</v>
      </c>
      <c r="C20" s="442"/>
      <c r="D20" s="440"/>
      <c r="E20" s="440"/>
      <c r="F20" s="440"/>
      <c r="G20" s="440"/>
      <c r="H20" s="440"/>
      <c r="I20" s="440"/>
      <c r="J20" s="440"/>
      <c r="K20" s="440"/>
      <c r="L20" s="442"/>
      <c r="M20" s="420">
        <v>403189.45</v>
      </c>
      <c r="N20" s="420">
        <v>13460353.420000002</v>
      </c>
      <c r="O20" s="420">
        <v>1889764.12</v>
      </c>
      <c r="P20" s="420">
        <v>430829.29000000004</v>
      </c>
      <c r="Q20" s="420">
        <v>574852.14</v>
      </c>
      <c r="R20" s="420">
        <v>693229.24</v>
      </c>
      <c r="S20" s="421">
        <v>1245691.0799999998</v>
      </c>
      <c r="T20" s="421">
        <v>1362402.94</v>
      </c>
      <c r="U20" s="421">
        <v>1287696.2900000003</v>
      </c>
      <c r="V20" s="420">
        <v>1126629.44</v>
      </c>
      <c r="W20" s="420">
        <v>1178013.17</v>
      </c>
      <c r="X20" s="421">
        <v>1076555.92</v>
      </c>
      <c r="Y20" s="421">
        <v>1144357.6100000001</v>
      </c>
      <c r="Z20" s="420">
        <v>1072772.1499999999</v>
      </c>
      <c r="AA20" s="420">
        <v>1699400.0599999998</v>
      </c>
      <c r="AB20" s="420">
        <v>2033580.85</v>
      </c>
      <c r="AC20" s="420">
        <v>1809603.95</v>
      </c>
      <c r="AD20" s="420">
        <v>1868369.17</v>
      </c>
      <c r="AE20" s="420">
        <v>1826459.02</v>
      </c>
      <c r="AF20" s="445">
        <v>1443353.81</v>
      </c>
      <c r="AG20" s="448">
        <v>0</v>
      </c>
      <c r="AH20" s="430">
        <f t="shared" si="0"/>
        <v>37627103.120000005</v>
      </c>
    </row>
    <row r="21" spans="1:34" s="413" customFormat="1" ht="15" customHeight="1">
      <c r="A21" s="431">
        <v>12</v>
      </c>
      <c r="B21" s="432">
        <f t="shared" si="1"/>
        <v>45351</v>
      </c>
      <c r="C21" s="442"/>
      <c r="D21" s="440"/>
      <c r="E21" s="440"/>
      <c r="F21" s="440"/>
      <c r="G21" s="440"/>
      <c r="H21" s="440"/>
      <c r="I21" s="440"/>
      <c r="J21" s="440"/>
      <c r="K21" s="440"/>
      <c r="L21" s="440"/>
      <c r="M21" s="442"/>
      <c r="N21" s="420">
        <v>1687038.73</v>
      </c>
      <c r="O21" s="420">
        <v>16299818.869999999</v>
      </c>
      <c r="P21" s="420">
        <v>5199151.96</v>
      </c>
      <c r="Q21" s="420">
        <v>1058228.76</v>
      </c>
      <c r="R21" s="420">
        <v>1052004.1199999999</v>
      </c>
      <c r="S21" s="421">
        <v>1102353.93</v>
      </c>
      <c r="T21" s="421">
        <v>1199167.9200000002</v>
      </c>
      <c r="U21" s="421">
        <v>1162464.8399999999</v>
      </c>
      <c r="V21" s="420">
        <v>1059336.54</v>
      </c>
      <c r="W21" s="420">
        <v>936568.74</v>
      </c>
      <c r="X21" s="421">
        <v>689443.88</v>
      </c>
      <c r="Y21" s="421">
        <v>789062.33</v>
      </c>
      <c r="Z21" s="420">
        <v>967568.52999999991</v>
      </c>
      <c r="AA21" s="420">
        <v>1038484.23</v>
      </c>
      <c r="AB21" s="420">
        <v>1033810</v>
      </c>
      <c r="AC21" s="420">
        <v>1000456.4999999999</v>
      </c>
      <c r="AD21" s="420">
        <v>1013499.2899999999</v>
      </c>
      <c r="AE21" s="420">
        <v>713290.0199999999</v>
      </c>
      <c r="AF21" s="445">
        <v>858829.17999999993</v>
      </c>
      <c r="AG21" s="448">
        <v>0</v>
      </c>
      <c r="AH21" s="430">
        <f t="shared" si="0"/>
        <v>38860578.369999997</v>
      </c>
    </row>
    <row r="22" spans="1:34" s="413" customFormat="1" ht="15" customHeight="1">
      <c r="A22" s="431">
        <v>13</v>
      </c>
      <c r="B22" s="432">
        <f t="shared" si="1"/>
        <v>45322</v>
      </c>
      <c r="C22" s="442"/>
      <c r="D22" s="440"/>
      <c r="E22" s="440"/>
      <c r="F22" s="440"/>
      <c r="G22" s="440"/>
      <c r="H22" s="440"/>
      <c r="I22" s="440"/>
      <c r="J22" s="440"/>
      <c r="K22" s="440"/>
      <c r="L22" s="440"/>
      <c r="M22" s="440"/>
      <c r="N22" s="442"/>
      <c r="O22" s="420">
        <v>109973.41999999998</v>
      </c>
      <c r="P22" s="420">
        <v>13800760.52</v>
      </c>
      <c r="Q22" s="420">
        <v>2543661.86</v>
      </c>
      <c r="R22" s="420">
        <v>653264.42999999993</v>
      </c>
      <c r="S22" s="421">
        <v>360713.28999999992</v>
      </c>
      <c r="T22" s="421">
        <v>312402.37</v>
      </c>
      <c r="U22" s="421">
        <v>244267.2</v>
      </c>
      <c r="V22" s="420">
        <v>179569.69000000003</v>
      </c>
      <c r="W22" s="420">
        <v>91325.84</v>
      </c>
      <c r="X22" s="421">
        <v>288727.03999999998</v>
      </c>
      <c r="Y22" s="421">
        <v>265826.77</v>
      </c>
      <c r="Z22" s="420">
        <v>318563.37</v>
      </c>
      <c r="AA22" s="420">
        <v>384627.13999999996</v>
      </c>
      <c r="AB22" s="420">
        <v>472171.16</v>
      </c>
      <c r="AC22" s="420">
        <v>428537.60000000003</v>
      </c>
      <c r="AD22" s="420">
        <v>350469.67000000004</v>
      </c>
      <c r="AE22" s="420">
        <v>381235.33</v>
      </c>
      <c r="AF22" s="445">
        <v>277993.51</v>
      </c>
      <c r="AG22" s="448">
        <v>0</v>
      </c>
      <c r="AH22" s="430">
        <f t="shared" si="0"/>
        <v>21464090.210000005</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819946.78</v>
      </c>
      <c r="Q23" s="420">
        <v>16094316.470000001</v>
      </c>
      <c r="R23" s="420">
        <v>5710816.9199999999</v>
      </c>
      <c r="S23" s="421">
        <v>770746.56</v>
      </c>
      <c r="T23" s="421">
        <v>684102.47000000009</v>
      </c>
      <c r="U23" s="421">
        <v>333783.92000000004</v>
      </c>
      <c r="V23" s="420">
        <v>227504.08</v>
      </c>
      <c r="W23" s="420">
        <v>195417.11</v>
      </c>
      <c r="X23" s="421">
        <v>230703.71</v>
      </c>
      <c r="Y23" s="421">
        <v>263426.04000000004</v>
      </c>
      <c r="Z23" s="420">
        <v>515269.19999999995</v>
      </c>
      <c r="AA23" s="420">
        <v>491861.17</v>
      </c>
      <c r="AB23" s="420">
        <v>381237.50999999995</v>
      </c>
      <c r="AC23" s="420">
        <v>244269.7</v>
      </c>
      <c r="AD23" s="420">
        <v>210084.19999999998</v>
      </c>
      <c r="AE23" s="420">
        <v>144912.49</v>
      </c>
      <c r="AF23" s="445">
        <v>178044.25999999998</v>
      </c>
      <c r="AG23" s="448">
        <v>0</v>
      </c>
      <c r="AH23" s="430">
        <f t="shared" si="0"/>
        <v>27496442.59</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99157.94</v>
      </c>
      <c r="R24" s="420">
        <v>10803181.58</v>
      </c>
      <c r="S24" s="421">
        <v>2987874.0500000003</v>
      </c>
      <c r="T24" s="421">
        <v>415148.15</v>
      </c>
      <c r="U24" s="421">
        <v>259090.31</v>
      </c>
      <c r="V24" s="420">
        <v>204010.80000000002</v>
      </c>
      <c r="W24" s="420">
        <v>147481.90000000002</v>
      </c>
      <c r="X24" s="421">
        <v>37851.56</v>
      </c>
      <c r="Y24" s="421">
        <v>56551.689999999995</v>
      </c>
      <c r="Z24" s="420">
        <v>102183.86</v>
      </c>
      <c r="AA24" s="420">
        <v>135740.20000000001</v>
      </c>
      <c r="AB24" s="420">
        <v>88032.670000000013</v>
      </c>
      <c r="AC24" s="420">
        <v>22877.98</v>
      </c>
      <c r="AD24" s="420">
        <v>20346.400000000001</v>
      </c>
      <c r="AE24" s="420">
        <v>22473.41</v>
      </c>
      <c r="AF24" s="445">
        <v>19880.539999999997</v>
      </c>
      <c r="AG24" s="448">
        <v>0</v>
      </c>
      <c r="AH24" s="430">
        <f t="shared" si="0"/>
        <v>15421883.040000001</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255676.36000000002</v>
      </c>
      <c r="S25" s="421">
        <v>13544519.680000002</v>
      </c>
      <c r="T25" s="421">
        <v>2235873.12</v>
      </c>
      <c r="U25" s="421">
        <v>675052.28</v>
      </c>
      <c r="V25" s="420">
        <v>327526.57</v>
      </c>
      <c r="W25" s="420">
        <v>109871.87</v>
      </c>
      <c r="X25" s="421">
        <v>255505.27</v>
      </c>
      <c r="Y25" s="421">
        <v>292664</v>
      </c>
      <c r="Z25" s="420">
        <v>173902.53000000003</v>
      </c>
      <c r="AA25" s="420">
        <v>109422.74999999999</v>
      </c>
      <c r="AB25" s="420">
        <v>122534.41</v>
      </c>
      <c r="AC25" s="420">
        <v>135697.27000000002</v>
      </c>
      <c r="AD25" s="420">
        <v>104325.73999999999</v>
      </c>
      <c r="AE25" s="420">
        <v>60568.880000000005</v>
      </c>
      <c r="AF25" s="445">
        <v>78897.350000000006</v>
      </c>
      <c r="AG25" s="448">
        <v>0</v>
      </c>
      <c r="AH25" s="430">
        <f t="shared" si="0"/>
        <v>18482038.079999998</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1122622.92</v>
      </c>
      <c r="T26" s="421">
        <v>14607235.439999999</v>
      </c>
      <c r="U26" s="421">
        <v>4481278.3899999997</v>
      </c>
      <c r="V26" s="420">
        <v>800066.97</v>
      </c>
      <c r="W26" s="420">
        <v>592638.73</v>
      </c>
      <c r="X26" s="421">
        <v>256187.57</v>
      </c>
      <c r="Y26" s="421">
        <v>208294.88999999998</v>
      </c>
      <c r="Z26" s="420">
        <v>158141.96999999997</v>
      </c>
      <c r="AA26" s="420">
        <v>167279.81000000003</v>
      </c>
      <c r="AB26" s="420">
        <v>150125.09000000003</v>
      </c>
      <c r="AC26" s="420">
        <v>146448.5</v>
      </c>
      <c r="AD26" s="420">
        <v>110811.63</v>
      </c>
      <c r="AE26" s="420">
        <v>167181.27000000002</v>
      </c>
      <c r="AF26" s="451">
        <v>107953.22</v>
      </c>
      <c r="AG26" s="448">
        <v>0</v>
      </c>
      <c r="AH26" s="430">
        <f t="shared" si="0"/>
        <v>23076266.399999995</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114388.55</v>
      </c>
      <c r="U27" s="421">
        <v>12583794.310000001</v>
      </c>
      <c r="V27" s="420">
        <v>3982705.4</v>
      </c>
      <c r="W27" s="420">
        <v>665267.08000000007</v>
      </c>
      <c r="X27" s="421">
        <v>323266.40000000002</v>
      </c>
      <c r="Y27" s="421">
        <v>174056.23</v>
      </c>
      <c r="Z27" s="420">
        <v>126040.11999999998</v>
      </c>
      <c r="AA27" s="420">
        <v>149323.01</v>
      </c>
      <c r="AB27" s="420">
        <v>135200.33999999997</v>
      </c>
      <c r="AC27" s="420">
        <v>113643.35</v>
      </c>
      <c r="AD27" s="420">
        <v>125723.27</v>
      </c>
      <c r="AE27" s="420">
        <v>99930.32</v>
      </c>
      <c r="AF27" s="445">
        <v>95901.969999999987</v>
      </c>
      <c r="AG27" s="452">
        <v>1639.3899999999999</v>
      </c>
      <c r="AH27" s="430">
        <f t="shared" si="0"/>
        <v>18690879.740000006</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378708.55</v>
      </c>
      <c r="V28" s="420">
        <v>10762319.83</v>
      </c>
      <c r="W28" s="420">
        <v>2552896.9</v>
      </c>
      <c r="X28" s="421">
        <v>578829.4</v>
      </c>
      <c r="Y28" s="421">
        <v>315480.03999999998</v>
      </c>
      <c r="Z28" s="420">
        <v>279740.61</v>
      </c>
      <c r="AA28" s="420">
        <v>145727.39000000001</v>
      </c>
      <c r="AB28" s="420">
        <v>176436.97</v>
      </c>
      <c r="AC28" s="420">
        <v>161306.81</v>
      </c>
      <c r="AD28" s="420">
        <v>169172.13999999998</v>
      </c>
      <c r="AE28" s="420">
        <v>150320.38</v>
      </c>
      <c r="AF28" s="445">
        <v>96594.920000000013</v>
      </c>
      <c r="AG28" s="449">
        <v>53775.530000000006</v>
      </c>
      <c r="AH28" s="430">
        <f t="shared" si="0"/>
        <v>15821309.470000003</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580232.73</v>
      </c>
      <c r="W29" s="420">
        <v>14149218.77</v>
      </c>
      <c r="X29" s="421">
        <v>1880831.05</v>
      </c>
      <c r="Y29" s="421">
        <v>565612.91999999993</v>
      </c>
      <c r="Z29" s="420">
        <v>229429.84000000003</v>
      </c>
      <c r="AA29" s="420">
        <v>184809.51999999996</v>
      </c>
      <c r="AB29" s="420">
        <v>132977.17000000001</v>
      </c>
      <c r="AC29" s="420">
        <v>152563.44</v>
      </c>
      <c r="AD29" s="420">
        <v>84054.28</v>
      </c>
      <c r="AE29" s="420">
        <v>103190.88</v>
      </c>
      <c r="AF29" s="445">
        <v>75470</v>
      </c>
      <c r="AG29" s="448">
        <v>89377.36</v>
      </c>
      <c r="AH29" s="430">
        <f t="shared" si="0"/>
        <v>18227767.960000001</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0</v>
      </c>
      <c r="X30" s="421">
        <v>12559287.68</v>
      </c>
      <c r="Y30" s="421">
        <v>3229139.43</v>
      </c>
      <c r="Z30" s="420">
        <v>1002819.24</v>
      </c>
      <c r="AA30" s="420">
        <v>397986.65</v>
      </c>
      <c r="AB30" s="420">
        <v>271487.35000000003</v>
      </c>
      <c r="AC30" s="420">
        <v>152052.53999999998</v>
      </c>
      <c r="AD30" s="420">
        <v>164111.06</v>
      </c>
      <c r="AE30" s="420">
        <v>271297.05</v>
      </c>
      <c r="AF30" s="445">
        <v>273327.35999999999</v>
      </c>
      <c r="AG30" s="448">
        <v>124284.16000000003</v>
      </c>
      <c r="AH30" s="430">
        <f t="shared" si="0"/>
        <v>18445792.519999996</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414821.56999999995</v>
      </c>
      <c r="Y31" s="421">
        <v>10968990.109999999</v>
      </c>
      <c r="Z31" s="420">
        <v>2952167.32</v>
      </c>
      <c r="AA31" s="420">
        <v>1809939.76</v>
      </c>
      <c r="AB31" s="420">
        <v>1870481.97</v>
      </c>
      <c r="AC31" s="420">
        <v>1877424.76</v>
      </c>
      <c r="AD31" s="420">
        <v>1865380.1800000004</v>
      </c>
      <c r="AE31" s="420">
        <v>1730199.67</v>
      </c>
      <c r="AF31" s="445">
        <v>1771020.5899999999</v>
      </c>
      <c r="AG31" s="448">
        <v>373592.68999999994</v>
      </c>
      <c r="AH31" s="430">
        <f t="shared" si="0"/>
        <v>25634018.620000005</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911313.86</v>
      </c>
      <c r="Z32" s="420">
        <v>12870317.649999999</v>
      </c>
      <c r="AA32" s="420">
        <v>3529876.05</v>
      </c>
      <c r="AB32" s="420">
        <v>969753.17999999993</v>
      </c>
      <c r="AC32" s="420">
        <v>1113731.33</v>
      </c>
      <c r="AD32" s="420">
        <v>1050029.4000000001</v>
      </c>
      <c r="AE32" s="420">
        <v>1021746.81</v>
      </c>
      <c r="AF32" s="445">
        <v>1030114.5000000001</v>
      </c>
      <c r="AG32" s="448">
        <v>302783.76999999996</v>
      </c>
      <c r="AH32" s="430">
        <f t="shared" si="0"/>
        <v>22799666.549999997</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114820.37999999999</v>
      </c>
      <c r="AA33" s="420">
        <v>8590286.4499999993</v>
      </c>
      <c r="AB33" s="420">
        <v>3087163.2699999996</v>
      </c>
      <c r="AC33" s="420">
        <v>2047950.52</v>
      </c>
      <c r="AD33" s="420">
        <v>1911446.75</v>
      </c>
      <c r="AE33" s="420">
        <v>1802163.45</v>
      </c>
      <c r="AF33" s="445">
        <v>1691638.01</v>
      </c>
      <c r="AG33" s="448">
        <v>98512.16</v>
      </c>
      <c r="AH33" s="430">
        <f t="shared" si="0"/>
        <v>19343980.990000002</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225179.32000000004</v>
      </c>
      <c r="AB34" s="420">
        <v>9107830.4900000002</v>
      </c>
      <c r="AC34" s="420">
        <v>1928462.16</v>
      </c>
      <c r="AD34" s="420">
        <v>1068333.0100000002</v>
      </c>
      <c r="AE34" s="420">
        <v>1113449.26</v>
      </c>
      <c r="AF34" s="445">
        <v>948177.2</v>
      </c>
      <c r="AG34" s="448">
        <v>711376.83000000019</v>
      </c>
      <c r="AH34" s="430">
        <f t="shared" si="0"/>
        <v>15102808.27</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753070.15</v>
      </c>
      <c r="AC35" s="420">
        <v>7661251.8700000001</v>
      </c>
      <c r="AD35" s="420">
        <v>2870582.0399999996</v>
      </c>
      <c r="AE35" s="420">
        <v>1250094.6499999999</v>
      </c>
      <c r="AF35" s="445">
        <v>1071771.6000000001</v>
      </c>
      <c r="AG35" s="448">
        <v>1370764.42</v>
      </c>
      <c r="AH35" s="430">
        <f t="shared" si="0"/>
        <v>14977534.729999999</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42680.34</v>
      </c>
      <c r="AD36" s="420">
        <v>5184835.830000001</v>
      </c>
      <c r="AE36" s="420">
        <v>1376487.88</v>
      </c>
      <c r="AF36" s="445">
        <v>577365.68999999994</v>
      </c>
      <c r="AG36" s="448">
        <v>1503442.0499999998</v>
      </c>
      <c r="AH36" s="430">
        <f t="shared" si="0"/>
        <v>8684811.7899999991</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201540.28</v>
      </c>
      <c r="AE37" s="420">
        <v>6361307.0699999994</v>
      </c>
      <c r="AF37" s="445">
        <v>4234610.8600000003</v>
      </c>
      <c r="AG37" s="448">
        <v>3007169.0899999985</v>
      </c>
      <c r="AH37" s="430">
        <f t="shared" si="0"/>
        <v>13804627.299999999</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43175.280000000006</v>
      </c>
      <c r="AF38" s="445">
        <v>2933228.2300000004</v>
      </c>
      <c r="AG38" s="448">
        <v>6340814.8200000003</v>
      </c>
      <c r="AH38" s="430">
        <f t="shared" si="0"/>
        <v>9317218.3300000001</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26702.899999999998</v>
      </c>
      <c r="AG39" s="448">
        <v>17998590.210000001</v>
      </c>
      <c r="AH39" s="430">
        <f>SUM(C39:AG39)</f>
        <v>18025293.109999999</v>
      </c>
    </row>
    <row r="40" spans="1:79" s="413" customFormat="1" ht="31.35" customHeight="1" thickBot="1">
      <c r="A40" s="431">
        <v>31</v>
      </c>
      <c r="B40" s="432" t="s">
        <v>1576</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430479459.42999971</v>
      </c>
      <c r="AH40" s="430">
        <f>SUM(C40:AG40)</f>
        <v>430479459.42999971</v>
      </c>
    </row>
    <row r="41" spans="1:79" s="413" customFormat="1" ht="40.35" customHeight="1">
      <c r="A41" s="952">
        <v>32</v>
      </c>
      <c r="B41" s="953" t="s">
        <v>1578</v>
      </c>
      <c r="C41" s="954">
        <f>SUM(C10:C40)</f>
        <v>666727.27</v>
      </c>
      <c r="D41" s="954">
        <f>SUM(D10:D40)</f>
        <v>12975739.109999999</v>
      </c>
      <c r="E41" s="954">
        <f t="shared" ref="E41:AC41" si="2">SUM(E10:E40)</f>
        <v>19016435.740000002</v>
      </c>
      <c r="F41" s="954">
        <f t="shared" si="2"/>
        <v>19668323.629999999</v>
      </c>
      <c r="G41" s="954">
        <f t="shared" si="2"/>
        <v>20797074.809999999</v>
      </c>
      <c r="H41" s="954">
        <f t="shared" si="2"/>
        <v>20969438.990000002</v>
      </c>
      <c r="I41" s="954">
        <f t="shared" si="2"/>
        <v>21038399.34</v>
      </c>
      <c r="J41" s="954">
        <f t="shared" si="2"/>
        <v>19082745.050000001</v>
      </c>
      <c r="K41" s="954">
        <f t="shared" si="2"/>
        <v>21756485.879999999</v>
      </c>
      <c r="L41" s="954">
        <f t="shared" si="2"/>
        <v>20339722.23</v>
      </c>
      <c r="M41" s="954">
        <f t="shared" si="2"/>
        <v>20209035.989999998</v>
      </c>
      <c r="N41" s="954">
        <f t="shared" si="2"/>
        <v>23022065.34</v>
      </c>
      <c r="O41" s="954">
        <f t="shared" si="2"/>
        <v>21012272.41</v>
      </c>
      <c r="P41" s="954">
        <f t="shared" si="2"/>
        <v>21880906.950000003</v>
      </c>
      <c r="Q41" s="954">
        <f t="shared" si="2"/>
        <v>21784620.000000004</v>
      </c>
      <c r="R41" s="954">
        <f t="shared" si="2"/>
        <v>20173866.509999998</v>
      </c>
      <c r="S41" s="954">
        <f t="shared" si="2"/>
        <v>22345789.420000002</v>
      </c>
      <c r="T41" s="954">
        <f t="shared" si="2"/>
        <v>22201953.830000002</v>
      </c>
      <c r="U41" s="954">
        <f t="shared" si="2"/>
        <v>22634180.080000002</v>
      </c>
      <c r="V41" s="954">
        <f t="shared" si="2"/>
        <v>20493726.390000001</v>
      </c>
      <c r="W41" s="954">
        <f t="shared" si="2"/>
        <v>22354736.609999999</v>
      </c>
      <c r="X41" s="954">
        <f t="shared" si="2"/>
        <v>19640769.5</v>
      </c>
      <c r="Y41" s="954">
        <f t="shared" si="2"/>
        <v>20365773.210000001</v>
      </c>
      <c r="Z41" s="954">
        <f t="shared" si="2"/>
        <v>22154889.329999998</v>
      </c>
      <c r="AA41" s="954">
        <f t="shared" si="2"/>
        <v>20238831.139999997</v>
      </c>
      <c r="AB41" s="954">
        <f t="shared" si="2"/>
        <v>21993249.859999999</v>
      </c>
      <c r="AC41" s="954">
        <f t="shared" si="2"/>
        <v>20016603.140000001</v>
      </c>
      <c r="AD41" s="954">
        <f>SUM(AD10:AD40)</f>
        <v>19515872.75</v>
      </c>
      <c r="AE41" s="954">
        <f>SUM(AE10:AE40)</f>
        <v>19878384.580000002</v>
      </c>
      <c r="AF41" s="954">
        <f>SUM(AF10:AF40)</f>
        <v>19098787.199999996</v>
      </c>
      <c r="AG41" s="955">
        <f>SUM(AG10:AG40)</f>
        <v>462455696.90999973</v>
      </c>
      <c r="AH41" s="956">
        <f>SUM(AH10:AH40)</f>
        <v>1059783103.1999996</v>
      </c>
    </row>
    <row r="42" spans="1:79" s="413" customFormat="1" ht="40.35" customHeight="1">
      <c r="A42" s="433">
        <v>33</v>
      </c>
      <c r="B42" s="434" t="s">
        <v>1579</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1580</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1581</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53.85" customHeight="1">
      <c r="A45" s="433">
        <v>36</v>
      </c>
      <c r="B45" s="436" t="s">
        <v>1582</v>
      </c>
      <c r="C45" s="424">
        <f>SUM(C41:C44)</f>
        <v>666727.27</v>
      </c>
      <c r="D45" s="424">
        <f>SUM(D41:D44)</f>
        <v>12975739.109999999</v>
      </c>
      <c r="E45" s="425">
        <f t="shared" ref="E45:AB45" si="3">SUM(E41:E44)</f>
        <v>19016435.740000002</v>
      </c>
      <c r="F45" s="425">
        <f>SUM(F41:F44)</f>
        <v>19668323.629999999</v>
      </c>
      <c r="G45" s="425">
        <f t="shared" si="3"/>
        <v>20797074.809999999</v>
      </c>
      <c r="H45" s="425">
        <f t="shared" si="3"/>
        <v>20969438.990000002</v>
      </c>
      <c r="I45" s="425">
        <f t="shared" si="3"/>
        <v>21038399.34</v>
      </c>
      <c r="J45" s="425">
        <f t="shared" si="3"/>
        <v>19082745.050000001</v>
      </c>
      <c r="K45" s="425">
        <f t="shared" si="3"/>
        <v>21756485.879999999</v>
      </c>
      <c r="L45" s="425">
        <f t="shared" si="3"/>
        <v>20339722.23</v>
      </c>
      <c r="M45" s="425">
        <f t="shared" si="3"/>
        <v>20209035.989999998</v>
      </c>
      <c r="N45" s="425">
        <f t="shared" si="3"/>
        <v>23022065.34</v>
      </c>
      <c r="O45" s="425">
        <f t="shared" si="3"/>
        <v>21012272.41</v>
      </c>
      <c r="P45" s="425">
        <f t="shared" si="3"/>
        <v>21880906.950000003</v>
      </c>
      <c r="Q45" s="425">
        <f t="shared" si="3"/>
        <v>21784620.000000004</v>
      </c>
      <c r="R45" s="425">
        <f t="shared" si="3"/>
        <v>20173866.509999998</v>
      </c>
      <c r="S45" s="425">
        <f t="shared" si="3"/>
        <v>22345789.420000002</v>
      </c>
      <c r="T45" s="425">
        <f t="shared" si="3"/>
        <v>22201953.830000002</v>
      </c>
      <c r="U45" s="425">
        <f t="shared" si="3"/>
        <v>22634180.080000002</v>
      </c>
      <c r="V45" s="425">
        <f t="shared" si="3"/>
        <v>20493726.390000001</v>
      </c>
      <c r="W45" s="425">
        <f t="shared" si="3"/>
        <v>22354736.609999999</v>
      </c>
      <c r="X45" s="425">
        <f t="shared" si="3"/>
        <v>19640769.5</v>
      </c>
      <c r="Y45" s="425">
        <f t="shared" si="3"/>
        <v>20365773.210000001</v>
      </c>
      <c r="Z45" s="425">
        <f t="shared" si="3"/>
        <v>22154889.329999998</v>
      </c>
      <c r="AA45" s="425">
        <f t="shared" si="3"/>
        <v>20238831.139999997</v>
      </c>
      <c r="AB45" s="425">
        <f t="shared" si="3"/>
        <v>21993249.859999999</v>
      </c>
      <c r="AC45" s="425">
        <f t="shared" ref="AC45:AH45" si="4">SUM(AC41:AC44)</f>
        <v>20016603.140000001</v>
      </c>
      <c r="AD45" s="425">
        <f t="shared" si="4"/>
        <v>19515872.75</v>
      </c>
      <c r="AE45" s="425">
        <f t="shared" si="4"/>
        <v>19878384.580000002</v>
      </c>
      <c r="AF45" s="425">
        <f t="shared" si="4"/>
        <v>19098787.199999996</v>
      </c>
      <c r="AG45" s="427">
        <f t="shared" si="4"/>
        <v>462455696.90999973</v>
      </c>
      <c r="AH45" s="426">
        <f t="shared" si="4"/>
        <v>1059783103.1999996</v>
      </c>
    </row>
    <row r="46" spans="1:79" s="413" customFormat="1" ht="53.25" customHeight="1">
      <c r="A46" s="433">
        <v>37</v>
      </c>
      <c r="B46" s="436" t="s">
        <v>1583</v>
      </c>
      <c r="C46" s="422">
        <v>20678457.434165239</v>
      </c>
      <c r="D46" s="420">
        <v>9945112.8230331279</v>
      </c>
      <c r="E46" s="420">
        <v>2955989.2676251074</v>
      </c>
      <c r="F46" s="420">
        <v>692435.50792383752</v>
      </c>
      <c r="G46" s="423">
        <v>42329.137721560772</v>
      </c>
      <c r="H46" s="420">
        <v>-149164.62331405873</v>
      </c>
      <c r="I46" s="420">
        <v>-370797.78028163954</v>
      </c>
      <c r="J46" s="420">
        <v>-281861.29068242048</v>
      </c>
      <c r="K46" s="420">
        <v>-400257.90107251721</v>
      </c>
      <c r="L46" s="420">
        <v>175657.50996281271</v>
      </c>
      <c r="M46" s="420">
        <v>163419.1517924603</v>
      </c>
      <c r="N46" s="420">
        <v>156108.76485264476</v>
      </c>
      <c r="O46" s="421">
        <v>142272.03765033482</v>
      </c>
      <c r="P46" s="420">
        <v>122130.48438827238</v>
      </c>
      <c r="Q46" s="421">
        <v>93561.878378606183</v>
      </c>
      <c r="R46" s="420">
        <v>31497.029313233892</v>
      </c>
      <c r="S46" s="421">
        <v>-2711.4755137570228</v>
      </c>
      <c r="T46" s="421">
        <v>-17704.125687250023</v>
      </c>
      <c r="U46" s="421">
        <v>-15628.932116624605</v>
      </c>
      <c r="V46" s="420">
        <v>-21601.499965697847</v>
      </c>
      <c r="W46" s="421">
        <v>-50549.484916534369</v>
      </c>
      <c r="X46" s="421">
        <v>-46232.515671443034</v>
      </c>
      <c r="Y46" s="421">
        <v>-56647.960835971688</v>
      </c>
      <c r="Z46" s="420">
        <v>-72576.0598428058</v>
      </c>
      <c r="AA46" s="421">
        <v>-66136.895386247386</v>
      </c>
      <c r="AB46" s="420">
        <v>-74313.373976067785</v>
      </c>
      <c r="AC46" s="421">
        <v>-66641.761558298691</v>
      </c>
      <c r="AD46" s="421">
        <v>-82769.016700609864</v>
      </c>
      <c r="AE46" s="420">
        <v>-83724.883322460359</v>
      </c>
      <c r="AF46" s="463">
        <v>-67047.363299738921</v>
      </c>
      <c r="AG46" s="423">
        <v>0</v>
      </c>
      <c r="AH46" s="426">
        <f>SUM(C46:AG46)</f>
        <v>33272604.082663085</v>
      </c>
    </row>
    <row r="47" spans="1:79" s="413" customFormat="1" ht="40.35" customHeight="1" thickBot="1">
      <c r="A47" s="437">
        <v>38</v>
      </c>
      <c r="B47" s="438" t="s">
        <v>1584</v>
      </c>
      <c r="C47" s="428">
        <f>SUM(C45:C46)</f>
        <v>21345184.704165239</v>
      </c>
      <c r="D47" s="428">
        <f t="shared" ref="D47:AC47" si="5">SUM(D45:D46)</f>
        <v>22920851.933033127</v>
      </c>
      <c r="E47" s="428">
        <f t="shared" si="5"/>
        <v>21972425.00762511</v>
      </c>
      <c r="F47" s="428">
        <f t="shared" si="5"/>
        <v>20360759.137923837</v>
      </c>
      <c r="G47" s="428">
        <f t="shared" si="5"/>
        <v>20839403.94772156</v>
      </c>
      <c r="H47" s="428">
        <f t="shared" si="5"/>
        <v>20820274.366685942</v>
      </c>
      <c r="I47" s="428">
        <f t="shared" si="5"/>
        <v>20667601.559718359</v>
      </c>
      <c r="J47" s="428">
        <f t="shared" si="5"/>
        <v>18800883.759317581</v>
      </c>
      <c r="K47" s="428">
        <f t="shared" si="5"/>
        <v>21356227.978927482</v>
      </c>
      <c r="L47" s="428">
        <f t="shared" si="5"/>
        <v>20515379.739962813</v>
      </c>
      <c r="M47" s="428">
        <f t="shared" si="5"/>
        <v>20372455.141792458</v>
      </c>
      <c r="N47" s="428">
        <f t="shared" si="5"/>
        <v>23178174.104852643</v>
      </c>
      <c r="O47" s="428">
        <f t="shared" si="5"/>
        <v>21154544.447650336</v>
      </c>
      <c r="P47" s="428">
        <f t="shared" si="5"/>
        <v>22003037.434388276</v>
      </c>
      <c r="Q47" s="428">
        <f t="shared" si="5"/>
        <v>21878181.878378611</v>
      </c>
      <c r="R47" s="428">
        <f t="shared" si="5"/>
        <v>20205363.539313231</v>
      </c>
      <c r="S47" s="428">
        <f t="shared" si="5"/>
        <v>22343077.944486246</v>
      </c>
      <c r="T47" s="428">
        <f t="shared" si="5"/>
        <v>22184249.704312753</v>
      </c>
      <c r="U47" s="428">
        <f t="shared" si="5"/>
        <v>22618551.147883378</v>
      </c>
      <c r="V47" s="428">
        <f t="shared" si="5"/>
        <v>20472124.890034303</v>
      </c>
      <c r="W47" s="428">
        <f t="shared" si="5"/>
        <v>22304187.125083465</v>
      </c>
      <c r="X47" s="428">
        <f t="shared" si="5"/>
        <v>19594536.984328557</v>
      </c>
      <c r="Y47" s="428">
        <f t="shared" si="5"/>
        <v>20309125.24916403</v>
      </c>
      <c r="Z47" s="428">
        <f t="shared" si="5"/>
        <v>22082313.270157192</v>
      </c>
      <c r="AA47" s="428">
        <f t="shared" si="5"/>
        <v>20172694.244613748</v>
      </c>
      <c r="AB47" s="428">
        <f t="shared" si="5"/>
        <v>21918936.486023933</v>
      </c>
      <c r="AC47" s="428">
        <f t="shared" si="5"/>
        <v>19949961.378441703</v>
      </c>
      <c r="AD47" s="428">
        <f>SUM(AD45:AD46)</f>
        <v>19433103.733299389</v>
      </c>
      <c r="AE47" s="428">
        <f>SUM(AE45:AE46)</f>
        <v>19794659.696677543</v>
      </c>
      <c r="AF47" s="428">
        <f>SUM(AF45:AF46)</f>
        <v>19031739.836700257</v>
      </c>
      <c r="AG47" s="446">
        <f>SUM(AG45:AG46)</f>
        <v>462455696.90999973</v>
      </c>
      <c r="AH47" s="429">
        <f>SUM(AH45:AH46)</f>
        <v>1093055707.2826626</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C46" sqref="C46:AG46"/>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1587</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45957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1573</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1574</v>
      </c>
      <c r="D8" s="937"/>
      <c r="E8" s="938"/>
      <c r="F8" s="938"/>
      <c r="G8" s="938"/>
      <c r="H8" s="937"/>
      <c r="I8" s="937"/>
      <c r="J8" s="938"/>
      <c r="K8" s="938"/>
      <c r="L8" s="939"/>
      <c r="M8" s="937" t="s">
        <v>1574</v>
      </c>
      <c r="N8" s="937"/>
      <c r="O8" s="938"/>
      <c r="P8" s="939"/>
      <c r="Q8" s="938"/>
      <c r="R8" s="937"/>
      <c r="S8" s="937"/>
      <c r="T8" s="938"/>
      <c r="U8" s="938"/>
      <c r="V8" s="939"/>
      <c r="W8" s="937" t="s">
        <v>1574</v>
      </c>
      <c r="X8" s="937"/>
      <c r="Y8" s="938"/>
      <c r="Z8" s="938"/>
      <c r="AA8" s="938"/>
      <c r="AB8" s="940"/>
      <c r="AC8" s="937"/>
      <c r="AD8" s="937"/>
      <c r="AE8" s="937"/>
      <c r="AF8" s="937"/>
      <c r="AG8" s="941"/>
      <c r="AH8" s="942"/>
    </row>
    <row r="9" spans="1:114" s="414" customFormat="1" ht="26.25" thickBot="1">
      <c r="A9" s="444" t="s">
        <v>489</v>
      </c>
      <c r="B9" s="943" t="s">
        <v>1575</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1576</v>
      </c>
      <c r="AH9" s="948" t="s">
        <v>1577</v>
      </c>
    </row>
    <row r="10" spans="1:114" s="414" customFormat="1">
      <c r="A10" s="431">
        <v>1</v>
      </c>
      <c r="B10" s="455">
        <f>EOMONTH(B11,1)</f>
        <v>45688</v>
      </c>
      <c r="C10" s="949">
        <v>35708699.0031</v>
      </c>
      <c r="D10" s="949">
        <v>403815.16000000003</v>
      </c>
      <c r="E10" s="949">
        <v>57978.69</v>
      </c>
      <c r="F10" s="949">
        <v>7244.72</v>
      </c>
      <c r="G10" s="949">
        <v>515.48</v>
      </c>
      <c r="H10" s="949">
        <v>50727.81</v>
      </c>
      <c r="I10" s="949">
        <v>3043.1400000000003</v>
      </c>
      <c r="J10" s="949">
        <v>4361.18</v>
      </c>
      <c r="K10" s="949">
        <v>6411.3600000000006</v>
      </c>
      <c r="L10" s="949">
        <v>1402.16</v>
      </c>
      <c r="M10" s="949">
        <v>1572.06</v>
      </c>
      <c r="N10" s="949">
        <v>775.32</v>
      </c>
      <c r="O10" s="949">
        <v>361.33</v>
      </c>
      <c r="P10" s="949">
        <v>125.59</v>
      </c>
      <c r="Q10" s="949">
        <v>1181.54</v>
      </c>
      <c r="R10" s="949">
        <v>1466.47</v>
      </c>
      <c r="S10" s="949">
        <v>2950.4</v>
      </c>
      <c r="T10" s="949">
        <v>2326.48</v>
      </c>
      <c r="U10" s="949">
        <v>2985.13</v>
      </c>
      <c r="V10" s="949">
        <v>307.18</v>
      </c>
      <c r="W10" s="949">
        <v>910.34</v>
      </c>
      <c r="X10" s="949">
        <v>31.72</v>
      </c>
      <c r="Y10" s="949">
        <v>10603.88</v>
      </c>
      <c r="Z10" s="949">
        <v>249.58</v>
      </c>
      <c r="AA10" s="949">
        <v>40.47</v>
      </c>
      <c r="AB10" s="949">
        <v>14.13</v>
      </c>
      <c r="AC10" s="949">
        <v>0</v>
      </c>
      <c r="AD10" s="949">
        <v>2.08</v>
      </c>
      <c r="AE10" s="949">
        <v>1918.8</v>
      </c>
      <c r="AF10" s="950">
        <v>0</v>
      </c>
      <c r="AG10" s="951">
        <v>0</v>
      </c>
      <c r="AH10" s="430">
        <f t="shared" ref="AH10:AH38" si="0">SUM(C10:AG10)</f>
        <v>36272021.203099988</v>
      </c>
    </row>
    <row r="11" spans="1:114" s="414" customFormat="1">
      <c r="A11" s="431">
        <v>2</v>
      </c>
      <c r="B11" s="432">
        <f>'Schedule 2_Balance Sheet'!C4</f>
        <v>45657</v>
      </c>
      <c r="C11" s="442"/>
      <c r="D11" s="460">
        <v>34953395.878399998</v>
      </c>
      <c r="E11" s="460">
        <v>522121.56000000006</v>
      </c>
      <c r="F11" s="460">
        <v>56793.83</v>
      </c>
      <c r="G11" s="460">
        <v>8672.85</v>
      </c>
      <c r="H11" s="460">
        <v>4915.7700000000004</v>
      </c>
      <c r="I11" s="460">
        <v>933.21</v>
      </c>
      <c r="J11" s="460">
        <v>3702.6</v>
      </c>
      <c r="K11" s="460">
        <v>6260.5</v>
      </c>
      <c r="L11" s="460">
        <v>18.36</v>
      </c>
      <c r="M11" s="460">
        <v>27258.1</v>
      </c>
      <c r="N11" s="460">
        <v>764.32</v>
      </c>
      <c r="O11" s="460">
        <v>0</v>
      </c>
      <c r="P11" s="460">
        <v>0</v>
      </c>
      <c r="Q11" s="460">
        <v>0</v>
      </c>
      <c r="R11" s="460">
        <v>0</v>
      </c>
      <c r="S11" s="460">
        <v>0</v>
      </c>
      <c r="T11" s="460">
        <v>0</v>
      </c>
      <c r="U11" s="460">
        <v>0</v>
      </c>
      <c r="V11" s="460">
        <v>0</v>
      </c>
      <c r="W11" s="460">
        <v>0</v>
      </c>
      <c r="X11" s="460">
        <v>0</v>
      </c>
      <c r="Y11" s="460">
        <v>0</v>
      </c>
      <c r="Z11" s="460">
        <v>21.9</v>
      </c>
      <c r="AA11" s="460">
        <v>326.69</v>
      </c>
      <c r="AB11" s="460">
        <v>0</v>
      </c>
      <c r="AC11" s="460">
        <v>324.83999999999997</v>
      </c>
      <c r="AD11" s="460">
        <v>221.4</v>
      </c>
      <c r="AE11" s="460">
        <v>0</v>
      </c>
      <c r="AF11" s="451">
        <v>8.98</v>
      </c>
      <c r="AG11" s="449">
        <v>0</v>
      </c>
      <c r="AH11" s="430">
        <f t="shared" si="0"/>
        <v>35585740.788400002</v>
      </c>
    </row>
    <row r="12" spans="1:114" s="413" customFormat="1" ht="15" customHeight="1">
      <c r="A12" s="431">
        <v>3</v>
      </c>
      <c r="B12" s="432">
        <f>EOMONTH(B11,-1)</f>
        <v>45626</v>
      </c>
      <c r="C12" s="442"/>
      <c r="D12" s="442"/>
      <c r="E12" s="420">
        <v>35844874.555500001</v>
      </c>
      <c r="F12" s="420">
        <v>760498.34000000008</v>
      </c>
      <c r="G12" s="420">
        <v>135681.91</v>
      </c>
      <c r="H12" s="420">
        <v>74491.28</v>
      </c>
      <c r="I12" s="420">
        <v>9720.49</v>
      </c>
      <c r="J12" s="420">
        <v>11105.789999999999</v>
      </c>
      <c r="K12" s="420">
        <v>6746.35</v>
      </c>
      <c r="L12" s="420">
        <v>380.57</v>
      </c>
      <c r="M12" s="420">
        <v>3236.65</v>
      </c>
      <c r="N12" s="420">
        <v>1352.66</v>
      </c>
      <c r="O12" s="420">
        <v>1755.78</v>
      </c>
      <c r="P12" s="420">
        <v>3824</v>
      </c>
      <c r="Q12" s="420">
        <v>8.86</v>
      </c>
      <c r="R12" s="420">
        <v>0</v>
      </c>
      <c r="S12" s="420">
        <v>0</v>
      </c>
      <c r="T12" s="420">
        <v>0</v>
      </c>
      <c r="U12" s="420">
        <v>0</v>
      </c>
      <c r="V12" s="420">
        <v>0</v>
      </c>
      <c r="W12" s="420">
        <v>0</v>
      </c>
      <c r="X12" s="420">
        <v>650.74</v>
      </c>
      <c r="Y12" s="420">
        <v>306.07</v>
      </c>
      <c r="Z12" s="420">
        <v>155.94</v>
      </c>
      <c r="AA12" s="420">
        <v>33.49</v>
      </c>
      <c r="AB12" s="420">
        <v>0</v>
      </c>
      <c r="AC12" s="420">
        <v>0</v>
      </c>
      <c r="AD12" s="420">
        <v>0</v>
      </c>
      <c r="AE12" s="420">
        <v>368.72</v>
      </c>
      <c r="AF12" s="445">
        <v>0</v>
      </c>
      <c r="AG12" s="449">
        <v>0</v>
      </c>
      <c r="AH12" s="430">
        <f t="shared" si="0"/>
        <v>36855192.195500001</v>
      </c>
    </row>
    <row r="13" spans="1:114" s="413" customFormat="1" ht="15" customHeight="1">
      <c r="A13" s="431">
        <v>4</v>
      </c>
      <c r="B13" s="432">
        <f t="shared" ref="B13:B39" si="1">EOMONTH(B12,-1)</f>
        <v>45596</v>
      </c>
      <c r="C13" s="442"/>
      <c r="D13" s="440"/>
      <c r="E13" s="442"/>
      <c r="F13" s="420">
        <v>33618687.793499999</v>
      </c>
      <c r="G13" s="420">
        <v>648335.74</v>
      </c>
      <c r="H13" s="420">
        <v>118201.84999999999</v>
      </c>
      <c r="I13" s="420">
        <v>102835.88</v>
      </c>
      <c r="J13" s="420">
        <v>1606.39</v>
      </c>
      <c r="K13" s="420">
        <v>4006.72</v>
      </c>
      <c r="L13" s="420">
        <v>0</v>
      </c>
      <c r="M13" s="420">
        <v>34.909999999999997</v>
      </c>
      <c r="N13" s="420">
        <v>864.06</v>
      </c>
      <c r="O13" s="420">
        <v>0.28999999999999998</v>
      </c>
      <c r="P13" s="420">
        <v>176.78</v>
      </c>
      <c r="Q13" s="420">
        <v>176.78</v>
      </c>
      <c r="R13" s="420">
        <v>0</v>
      </c>
      <c r="S13" s="421">
        <v>1567.25</v>
      </c>
      <c r="T13" s="421">
        <v>0</v>
      </c>
      <c r="U13" s="421">
        <v>0</v>
      </c>
      <c r="V13" s="420">
        <v>0</v>
      </c>
      <c r="W13" s="420">
        <v>0</v>
      </c>
      <c r="X13" s="421">
        <v>0</v>
      </c>
      <c r="Y13" s="421">
        <v>0</v>
      </c>
      <c r="Z13" s="420">
        <v>33.49</v>
      </c>
      <c r="AA13" s="420">
        <v>0</v>
      </c>
      <c r="AB13" s="420">
        <v>0</v>
      </c>
      <c r="AC13" s="420">
        <v>0</v>
      </c>
      <c r="AD13" s="420">
        <v>0</v>
      </c>
      <c r="AE13" s="420">
        <v>0</v>
      </c>
      <c r="AF13" s="445">
        <v>0</v>
      </c>
      <c r="AG13" s="447">
        <v>0</v>
      </c>
      <c r="AH13" s="430">
        <f t="shared" si="0"/>
        <v>34496527.933500007</v>
      </c>
    </row>
    <row r="14" spans="1:114" s="413" customFormat="1" ht="15" customHeight="1">
      <c r="A14" s="431">
        <v>5</v>
      </c>
      <c r="B14" s="432">
        <f t="shared" si="1"/>
        <v>45565</v>
      </c>
      <c r="C14" s="442"/>
      <c r="D14" s="440"/>
      <c r="E14" s="440"/>
      <c r="F14" s="442"/>
      <c r="G14" s="420">
        <v>33702270.523399994</v>
      </c>
      <c r="H14" s="420">
        <v>522410.89</v>
      </c>
      <c r="I14" s="420">
        <v>176187.91</v>
      </c>
      <c r="J14" s="420">
        <v>46653.109999999993</v>
      </c>
      <c r="K14" s="420">
        <v>18953.12</v>
      </c>
      <c r="L14" s="420">
        <v>6728.52</v>
      </c>
      <c r="M14" s="420">
        <v>18691.8</v>
      </c>
      <c r="N14" s="420">
        <v>4634.12</v>
      </c>
      <c r="O14" s="420">
        <v>49.18</v>
      </c>
      <c r="P14" s="420">
        <v>41.46</v>
      </c>
      <c r="Q14" s="420">
        <v>1735.28</v>
      </c>
      <c r="R14" s="420">
        <v>617.12</v>
      </c>
      <c r="S14" s="421">
        <v>365.09</v>
      </c>
      <c r="T14" s="421">
        <v>5519.8600000000006</v>
      </c>
      <c r="U14" s="421">
        <v>152.21</v>
      </c>
      <c r="V14" s="420">
        <v>2981.46</v>
      </c>
      <c r="W14" s="420">
        <v>127.34</v>
      </c>
      <c r="X14" s="421">
        <v>530.88</v>
      </c>
      <c r="Y14" s="421">
        <v>1145.23</v>
      </c>
      <c r="Z14" s="420">
        <v>558.13000000000011</v>
      </c>
      <c r="AA14" s="420">
        <v>10.94</v>
      </c>
      <c r="AB14" s="420">
        <v>218.56</v>
      </c>
      <c r="AC14" s="420">
        <v>383.05</v>
      </c>
      <c r="AD14" s="420">
        <v>363.52</v>
      </c>
      <c r="AE14" s="420">
        <v>101.41</v>
      </c>
      <c r="AF14" s="445">
        <v>25.08</v>
      </c>
      <c r="AG14" s="448">
        <v>0</v>
      </c>
      <c r="AH14" s="430">
        <f t="shared" si="0"/>
        <v>34511455.79339999</v>
      </c>
    </row>
    <row r="15" spans="1:114" s="413" customFormat="1" ht="15" customHeight="1">
      <c r="A15" s="431">
        <v>6</v>
      </c>
      <c r="B15" s="432">
        <f t="shared" si="1"/>
        <v>45535</v>
      </c>
      <c r="C15" s="442"/>
      <c r="D15" s="440"/>
      <c r="E15" s="440"/>
      <c r="F15" s="440"/>
      <c r="G15" s="442"/>
      <c r="H15" s="420">
        <v>33519926.3149</v>
      </c>
      <c r="I15" s="420">
        <v>529244.63</v>
      </c>
      <c r="J15" s="420">
        <v>144761.78</v>
      </c>
      <c r="K15" s="420">
        <v>53608.270000000004</v>
      </c>
      <c r="L15" s="420">
        <v>8018.9199999999992</v>
      </c>
      <c r="M15" s="420">
        <v>21498.309999999998</v>
      </c>
      <c r="N15" s="420">
        <v>4923.13</v>
      </c>
      <c r="O15" s="420">
        <v>2572.83</v>
      </c>
      <c r="P15" s="420">
        <v>2334.2200000000003</v>
      </c>
      <c r="Q15" s="420">
        <v>2404.42</v>
      </c>
      <c r="R15" s="420">
        <v>3060.52</v>
      </c>
      <c r="S15" s="421">
        <v>1.45</v>
      </c>
      <c r="T15" s="421">
        <v>426.98</v>
      </c>
      <c r="U15" s="421">
        <v>127.42999999999999</v>
      </c>
      <c r="V15" s="420">
        <v>0</v>
      </c>
      <c r="W15" s="420">
        <v>1241.03</v>
      </c>
      <c r="X15" s="421">
        <v>979.18</v>
      </c>
      <c r="Y15" s="421">
        <v>119.02</v>
      </c>
      <c r="Z15" s="420">
        <v>2776.02</v>
      </c>
      <c r="AA15" s="420">
        <v>729.58</v>
      </c>
      <c r="AB15" s="420">
        <v>471.76</v>
      </c>
      <c r="AC15" s="420">
        <v>3524.35</v>
      </c>
      <c r="AD15" s="420">
        <v>348.62</v>
      </c>
      <c r="AE15" s="420">
        <v>98.23</v>
      </c>
      <c r="AF15" s="445">
        <v>175.22</v>
      </c>
      <c r="AG15" s="448">
        <v>0</v>
      </c>
      <c r="AH15" s="430">
        <f t="shared" si="0"/>
        <v>34303372.214900009</v>
      </c>
    </row>
    <row r="16" spans="1:114" s="413" customFormat="1" ht="15" customHeight="1">
      <c r="A16" s="431">
        <v>7</v>
      </c>
      <c r="B16" s="432">
        <f t="shared" si="1"/>
        <v>45504</v>
      </c>
      <c r="C16" s="442"/>
      <c r="D16" s="440"/>
      <c r="E16" s="440"/>
      <c r="F16" s="443"/>
      <c r="G16" s="440"/>
      <c r="H16" s="442"/>
      <c r="I16" s="420">
        <v>33378299.685899999</v>
      </c>
      <c r="J16" s="420">
        <v>527962.09</v>
      </c>
      <c r="K16" s="420">
        <v>82314.28</v>
      </c>
      <c r="L16" s="420">
        <v>46335.54</v>
      </c>
      <c r="M16" s="420">
        <v>4276.12</v>
      </c>
      <c r="N16" s="420">
        <v>139.54</v>
      </c>
      <c r="O16" s="420">
        <v>128.69</v>
      </c>
      <c r="P16" s="420">
        <v>161.96</v>
      </c>
      <c r="Q16" s="420">
        <v>531.1</v>
      </c>
      <c r="R16" s="420">
        <v>93.86</v>
      </c>
      <c r="S16" s="421">
        <v>80.070000000000007</v>
      </c>
      <c r="T16" s="421">
        <v>71.53</v>
      </c>
      <c r="U16" s="421">
        <v>2033.7900000000002</v>
      </c>
      <c r="V16" s="420">
        <v>25.06</v>
      </c>
      <c r="W16" s="420">
        <v>0</v>
      </c>
      <c r="X16" s="421">
        <v>0</v>
      </c>
      <c r="Y16" s="421">
        <v>3586.23</v>
      </c>
      <c r="Z16" s="420">
        <v>0</v>
      </c>
      <c r="AA16" s="420">
        <v>238.5</v>
      </c>
      <c r="AB16" s="420">
        <v>0</v>
      </c>
      <c r="AC16" s="420">
        <v>362.97</v>
      </c>
      <c r="AD16" s="420">
        <v>0</v>
      </c>
      <c r="AE16" s="420">
        <v>21.73</v>
      </c>
      <c r="AF16" s="445">
        <v>224.85</v>
      </c>
      <c r="AG16" s="448">
        <v>0</v>
      </c>
      <c r="AH16" s="430">
        <f t="shared" si="0"/>
        <v>34046887.595899992</v>
      </c>
    </row>
    <row r="17" spans="1:34" s="413" customFormat="1" ht="15" customHeight="1">
      <c r="A17" s="431">
        <v>8</v>
      </c>
      <c r="B17" s="432">
        <f t="shared" si="1"/>
        <v>45473</v>
      </c>
      <c r="C17" s="442"/>
      <c r="D17" s="440"/>
      <c r="E17" s="440"/>
      <c r="F17" s="440"/>
      <c r="G17" s="440"/>
      <c r="H17" s="440"/>
      <c r="I17" s="442"/>
      <c r="J17" s="420">
        <v>29858425.629799999</v>
      </c>
      <c r="K17" s="420">
        <v>456553.81999999995</v>
      </c>
      <c r="L17" s="420">
        <v>36323.85</v>
      </c>
      <c r="M17" s="420">
        <v>1687.3899999999999</v>
      </c>
      <c r="N17" s="420">
        <v>8380.2699999999986</v>
      </c>
      <c r="O17" s="420">
        <v>2316.85</v>
      </c>
      <c r="P17" s="420">
        <v>697.31</v>
      </c>
      <c r="Q17" s="420">
        <v>379.28</v>
      </c>
      <c r="R17" s="420">
        <v>3979.85</v>
      </c>
      <c r="S17" s="421">
        <v>493.97999999999996</v>
      </c>
      <c r="T17" s="421">
        <v>120</v>
      </c>
      <c r="U17" s="421">
        <v>129.01999999999998</v>
      </c>
      <c r="V17" s="420">
        <v>380.98999999999995</v>
      </c>
      <c r="W17" s="420">
        <v>1.95</v>
      </c>
      <c r="X17" s="421">
        <v>1754.12</v>
      </c>
      <c r="Y17" s="421">
        <v>3549.17</v>
      </c>
      <c r="Z17" s="420">
        <v>1967.2099999999998</v>
      </c>
      <c r="AA17" s="420">
        <v>1958.35</v>
      </c>
      <c r="AB17" s="420">
        <v>1756.39</v>
      </c>
      <c r="AC17" s="420">
        <v>599.26</v>
      </c>
      <c r="AD17" s="420">
        <v>9521.31</v>
      </c>
      <c r="AE17" s="420">
        <v>953.82999999999993</v>
      </c>
      <c r="AF17" s="445">
        <v>1266.9100000000001</v>
      </c>
      <c r="AG17" s="448">
        <v>0</v>
      </c>
      <c r="AH17" s="430">
        <f t="shared" si="0"/>
        <v>30393196.739800006</v>
      </c>
    </row>
    <row r="18" spans="1:34" s="413" customFormat="1" ht="15" customHeight="1">
      <c r="A18" s="431">
        <v>9</v>
      </c>
      <c r="B18" s="432">
        <f t="shared" si="1"/>
        <v>45443</v>
      </c>
      <c r="C18" s="442"/>
      <c r="D18" s="440"/>
      <c r="E18" s="440"/>
      <c r="F18" s="440"/>
      <c r="G18" s="440"/>
      <c r="H18" s="440"/>
      <c r="I18" s="440"/>
      <c r="J18" s="442"/>
      <c r="K18" s="420">
        <v>32455984.711900003</v>
      </c>
      <c r="L18" s="420">
        <v>738276.80999999994</v>
      </c>
      <c r="M18" s="420">
        <v>116425.73</v>
      </c>
      <c r="N18" s="420">
        <v>9819.42</v>
      </c>
      <c r="O18" s="420">
        <v>3578.02</v>
      </c>
      <c r="P18" s="420">
        <v>76.92</v>
      </c>
      <c r="Q18" s="420">
        <v>12.18</v>
      </c>
      <c r="R18" s="420">
        <v>6073.7</v>
      </c>
      <c r="S18" s="421">
        <v>416.81</v>
      </c>
      <c r="T18" s="421">
        <v>392.96</v>
      </c>
      <c r="U18" s="421">
        <v>1432.93</v>
      </c>
      <c r="V18" s="420">
        <v>1484.54</v>
      </c>
      <c r="W18" s="420">
        <v>1488.96</v>
      </c>
      <c r="X18" s="421">
        <v>1931.69</v>
      </c>
      <c r="Y18" s="421">
        <v>4359.4399999999996</v>
      </c>
      <c r="Z18" s="420">
        <v>540.79999999999995</v>
      </c>
      <c r="AA18" s="420">
        <v>657.25</v>
      </c>
      <c r="AB18" s="420">
        <v>30.12</v>
      </c>
      <c r="AC18" s="420">
        <v>55.57</v>
      </c>
      <c r="AD18" s="420">
        <v>223.06</v>
      </c>
      <c r="AE18" s="420">
        <v>574.19000000000005</v>
      </c>
      <c r="AF18" s="445">
        <v>46.47</v>
      </c>
      <c r="AG18" s="448">
        <v>0</v>
      </c>
      <c r="AH18" s="430">
        <f t="shared" si="0"/>
        <v>33343882.281900007</v>
      </c>
    </row>
    <row r="19" spans="1:34" s="413" customFormat="1" ht="15" customHeight="1">
      <c r="A19" s="431">
        <v>10</v>
      </c>
      <c r="B19" s="432">
        <f t="shared" si="1"/>
        <v>45412</v>
      </c>
      <c r="C19" s="442"/>
      <c r="D19" s="440"/>
      <c r="E19" s="440"/>
      <c r="F19" s="440"/>
      <c r="G19" s="440"/>
      <c r="H19" s="440"/>
      <c r="I19" s="440"/>
      <c r="J19" s="440"/>
      <c r="K19" s="442"/>
      <c r="L19" s="420">
        <v>33199051.309999999</v>
      </c>
      <c r="M19" s="420">
        <v>573902.06000000006</v>
      </c>
      <c r="N19" s="420">
        <v>44209.51</v>
      </c>
      <c r="O19" s="420">
        <v>6887.2800000000007</v>
      </c>
      <c r="P19" s="420">
        <v>343.52000000000004</v>
      </c>
      <c r="Q19" s="420">
        <v>850.61</v>
      </c>
      <c r="R19" s="420">
        <v>1306.67</v>
      </c>
      <c r="S19" s="421">
        <v>43.38</v>
      </c>
      <c r="T19" s="421">
        <v>13.55</v>
      </c>
      <c r="U19" s="421">
        <v>16.97</v>
      </c>
      <c r="V19" s="420">
        <v>57.1</v>
      </c>
      <c r="W19" s="420">
        <v>12.25</v>
      </c>
      <c r="X19" s="421">
        <v>1005.82</v>
      </c>
      <c r="Y19" s="421">
        <v>4478.01</v>
      </c>
      <c r="Z19" s="420">
        <v>1646.29</v>
      </c>
      <c r="AA19" s="420">
        <v>786.63</v>
      </c>
      <c r="AB19" s="420">
        <v>2502.5</v>
      </c>
      <c r="AC19" s="420">
        <v>0</v>
      </c>
      <c r="AD19" s="420">
        <v>3018.13</v>
      </c>
      <c r="AE19" s="420">
        <v>1691</v>
      </c>
      <c r="AF19" s="445">
        <v>4183.7700000000004</v>
      </c>
      <c r="AG19" s="448">
        <v>0</v>
      </c>
      <c r="AH19" s="430">
        <f t="shared" si="0"/>
        <v>33846006.360000007</v>
      </c>
    </row>
    <row r="20" spans="1:34" s="413" customFormat="1" ht="15" customHeight="1">
      <c r="A20" s="431">
        <v>11</v>
      </c>
      <c r="B20" s="432">
        <f t="shared" si="1"/>
        <v>45382</v>
      </c>
      <c r="C20" s="442"/>
      <c r="D20" s="440"/>
      <c r="E20" s="440"/>
      <c r="F20" s="440"/>
      <c r="G20" s="440"/>
      <c r="H20" s="440"/>
      <c r="I20" s="440"/>
      <c r="J20" s="440"/>
      <c r="K20" s="440"/>
      <c r="L20" s="442"/>
      <c r="M20" s="420">
        <v>31464187.439999998</v>
      </c>
      <c r="N20" s="420">
        <v>608729.22</v>
      </c>
      <c r="O20" s="420">
        <v>23798.68</v>
      </c>
      <c r="P20" s="420">
        <v>8772.08</v>
      </c>
      <c r="Q20" s="420">
        <v>12457.36</v>
      </c>
      <c r="R20" s="420">
        <v>92418.099999999991</v>
      </c>
      <c r="S20" s="421">
        <v>78985.91</v>
      </c>
      <c r="T20" s="421">
        <v>70160.38</v>
      </c>
      <c r="U20" s="421">
        <v>140618.38999999998</v>
      </c>
      <c r="V20" s="420">
        <v>50617.94</v>
      </c>
      <c r="W20" s="420">
        <v>19851.910000000003</v>
      </c>
      <c r="X20" s="421">
        <v>59184.959999999999</v>
      </c>
      <c r="Y20" s="421">
        <v>12822.89</v>
      </c>
      <c r="Z20" s="420">
        <v>21099.82</v>
      </c>
      <c r="AA20" s="420">
        <v>12697.82</v>
      </c>
      <c r="AB20" s="420">
        <v>8743.119999999999</v>
      </c>
      <c r="AC20" s="420">
        <v>27495.45</v>
      </c>
      <c r="AD20" s="420">
        <v>23745.98</v>
      </c>
      <c r="AE20" s="420">
        <v>15094.460000000001</v>
      </c>
      <c r="AF20" s="445">
        <v>11640</v>
      </c>
      <c r="AG20" s="448">
        <v>0</v>
      </c>
      <c r="AH20" s="430">
        <f t="shared" si="0"/>
        <v>32763121.91</v>
      </c>
    </row>
    <row r="21" spans="1:34" s="413" customFormat="1" ht="15" customHeight="1">
      <c r="A21" s="431">
        <v>12</v>
      </c>
      <c r="B21" s="432">
        <f t="shared" si="1"/>
        <v>45351</v>
      </c>
      <c r="C21" s="442"/>
      <c r="D21" s="440"/>
      <c r="E21" s="440"/>
      <c r="F21" s="440"/>
      <c r="G21" s="440"/>
      <c r="H21" s="440"/>
      <c r="I21" s="440"/>
      <c r="J21" s="440"/>
      <c r="K21" s="440"/>
      <c r="L21" s="440"/>
      <c r="M21" s="442"/>
      <c r="N21" s="420">
        <v>34807386.75</v>
      </c>
      <c r="O21" s="420">
        <v>684139.4</v>
      </c>
      <c r="P21" s="420">
        <v>69089.320000000007</v>
      </c>
      <c r="Q21" s="420">
        <v>80635.16</v>
      </c>
      <c r="R21" s="420">
        <v>15970.51</v>
      </c>
      <c r="S21" s="421">
        <v>91087.4</v>
      </c>
      <c r="T21" s="421">
        <v>154614.49</v>
      </c>
      <c r="U21" s="421">
        <v>74406.649999999994</v>
      </c>
      <c r="V21" s="420">
        <v>127540.07</v>
      </c>
      <c r="W21" s="420">
        <v>91845.73</v>
      </c>
      <c r="X21" s="421">
        <v>115957.47</v>
      </c>
      <c r="Y21" s="421">
        <v>111694.44</v>
      </c>
      <c r="Z21" s="420">
        <v>130723.31</v>
      </c>
      <c r="AA21" s="420">
        <v>108126.34</v>
      </c>
      <c r="AB21" s="420">
        <v>97771.47</v>
      </c>
      <c r="AC21" s="420">
        <v>94916.76</v>
      </c>
      <c r="AD21" s="420">
        <v>81237.34</v>
      </c>
      <c r="AE21" s="420">
        <v>93399.48</v>
      </c>
      <c r="AF21" s="445">
        <v>117731.24</v>
      </c>
      <c r="AG21" s="448">
        <v>0</v>
      </c>
      <c r="AH21" s="430">
        <f t="shared" si="0"/>
        <v>37148273.329999991</v>
      </c>
    </row>
    <row r="22" spans="1:34" s="413" customFormat="1" ht="15" customHeight="1">
      <c r="A22" s="431">
        <v>13</v>
      </c>
      <c r="B22" s="432">
        <f t="shared" si="1"/>
        <v>45322</v>
      </c>
      <c r="C22" s="442"/>
      <c r="D22" s="440"/>
      <c r="E22" s="440"/>
      <c r="F22" s="440"/>
      <c r="G22" s="440"/>
      <c r="H22" s="440"/>
      <c r="I22" s="440"/>
      <c r="J22" s="440"/>
      <c r="K22" s="440"/>
      <c r="L22" s="440"/>
      <c r="M22" s="440"/>
      <c r="N22" s="442"/>
      <c r="O22" s="420">
        <v>32287488.59</v>
      </c>
      <c r="P22" s="420">
        <v>458734.54000000004</v>
      </c>
      <c r="Q22" s="420">
        <v>52827.5</v>
      </c>
      <c r="R22" s="420">
        <v>13816.32</v>
      </c>
      <c r="S22" s="421">
        <v>5968.52</v>
      </c>
      <c r="T22" s="421">
        <v>4060.23</v>
      </c>
      <c r="U22" s="421">
        <v>1170.03</v>
      </c>
      <c r="V22" s="420">
        <v>10025.16</v>
      </c>
      <c r="W22" s="420">
        <v>1626.74</v>
      </c>
      <c r="X22" s="421">
        <v>4335.9400000000005</v>
      </c>
      <c r="Y22" s="421">
        <v>8429.2000000000007</v>
      </c>
      <c r="Z22" s="420">
        <v>10582.46</v>
      </c>
      <c r="AA22" s="420">
        <v>4977</v>
      </c>
      <c r="AB22" s="420">
        <v>3945.3500000000004</v>
      </c>
      <c r="AC22" s="420">
        <v>717.97</v>
      </c>
      <c r="AD22" s="420">
        <v>4.4000000000000004</v>
      </c>
      <c r="AE22" s="420">
        <v>0</v>
      </c>
      <c r="AF22" s="445">
        <v>19708.86</v>
      </c>
      <c r="AG22" s="448">
        <v>0</v>
      </c>
      <c r="AH22" s="430">
        <f t="shared" si="0"/>
        <v>32888418.809999999</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31652481.030000001</v>
      </c>
      <c r="Q23" s="420">
        <v>551330.67000000004</v>
      </c>
      <c r="R23" s="420">
        <v>85540.43</v>
      </c>
      <c r="S23" s="421">
        <v>44169.29</v>
      </c>
      <c r="T23" s="421">
        <v>12285.050000000001</v>
      </c>
      <c r="U23" s="421">
        <v>13953.14</v>
      </c>
      <c r="V23" s="420">
        <v>4615.3100000000004</v>
      </c>
      <c r="W23" s="420">
        <v>322.93</v>
      </c>
      <c r="X23" s="421">
        <v>4574.2199999999993</v>
      </c>
      <c r="Y23" s="421">
        <v>7888.93</v>
      </c>
      <c r="Z23" s="420">
        <v>3678.7799999999997</v>
      </c>
      <c r="AA23" s="420">
        <v>9750.0299999999988</v>
      </c>
      <c r="AB23" s="420">
        <v>4286.51</v>
      </c>
      <c r="AC23" s="420">
        <v>8322.26</v>
      </c>
      <c r="AD23" s="420">
        <v>7249.6600000000008</v>
      </c>
      <c r="AE23" s="420">
        <v>5596.9699999999993</v>
      </c>
      <c r="AF23" s="445">
        <v>5430.74</v>
      </c>
      <c r="AG23" s="448">
        <v>0</v>
      </c>
      <c r="AH23" s="430">
        <f t="shared" si="0"/>
        <v>32421475.950000003</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34412595.280000001</v>
      </c>
      <c r="R24" s="420">
        <v>480439.04000000004</v>
      </c>
      <c r="S24" s="421">
        <v>108314.37999999999</v>
      </c>
      <c r="T24" s="421">
        <v>13395.76</v>
      </c>
      <c r="U24" s="421">
        <v>3223.57</v>
      </c>
      <c r="V24" s="420">
        <v>2336.7799999999997</v>
      </c>
      <c r="W24" s="420">
        <v>3462.75</v>
      </c>
      <c r="X24" s="421">
        <v>12722.720000000001</v>
      </c>
      <c r="Y24" s="421">
        <v>21843.69</v>
      </c>
      <c r="Z24" s="420">
        <v>24812.3</v>
      </c>
      <c r="AA24" s="420">
        <v>11438.560000000001</v>
      </c>
      <c r="AB24" s="420">
        <v>8735.64</v>
      </c>
      <c r="AC24" s="420">
        <v>8763.2200000000012</v>
      </c>
      <c r="AD24" s="420">
        <v>3867.3500000000004</v>
      </c>
      <c r="AE24" s="420">
        <v>4943.6000000000004</v>
      </c>
      <c r="AF24" s="445">
        <v>8161.67</v>
      </c>
      <c r="AG24" s="448">
        <v>0</v>
      </c>
      <c r="AH24" s="430">
        <f t="shared" si="0"/>
        <v>35129056.310000002</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30134610.140000001</v>
      </c>
      <c r="S25" s="421">
        <v>355751.04000000004</v>
      </c>
      <c r="T25" s="421">
        <v>29096.43</v>
      </c>
      <c r="U25" s="421">
        <v>13387.76</v>
      </c>
      <c r="V25" s="420">
        <v>5076.9299999999994</v>
      </c>
      <c r="W25" s="420">
        <v>4675.2</v>
      </c>
      <c r="X25" s="421">
        <v>7222.0199999999995</v>
      </c>
      <c r="Y25" s="421">
        <v>2569.7900000000004</v>
      </c>
      <c r="Z25" s="420">
        <v>1353.87</v>
      </c>
      <c r="AA25" s="420">
        <v>90.6</v>
      </c>
      <c r="AB25" s="420">
        <v>5.08</v>
      </c>
      <c r="AC25" s="420">
        <v>6.8599999999999994</v>
      </c>
      <c r="AD25" s="420">
        <v>1562.4</v>
      </c>
      <c r="AE25" s="420">
        <v>3245.27</v>
      </c>
      <c r="AF25" s="445">
        <v>302.32</v>
      </c>
      <c r="AG25" s="448">
        <v>0</v>
      </c>
      <c r="AH25" s="430">
        <f t="shared" si="0"/>
        <v>30558955.709999997</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32114170.759999998</v>
      </c>
      <c r="T26" s="421">
        <v>421363.55</v>
      </c>
      <c r="U26" s="421">
        <v>39772.75</v>
      </c>
      <c r="V26" s="420">
        <v>31216.780000000002</v>
      </c>
      <c r="W26" s="420">
        <v>6599.59</v>
      </c>
      <c r="X26" s="421">
        <v>13353.710000000001</v>
      </c>
      <c r="Y26" s="421">
        <v>18241.170000000002</v>
      </c>
      <c r="Z26" s="420">
        <v>17857.240000000002</v>
      </c>
      <c r="AA26" s="420">
        <v>1559.43</v>
      </c>
      <c r="AB26" s="420">
        <v>2271.23</v>
      </c>
      <c r="AC26" s="420">
        <v>1776.31</v>
      </c>
      <c r="AD26" s="420">
        <v>753.72</v>
      </c>
      <c r="AE26" s="420">
        <v>2781.12</v>
      </c>
      <c r="AF26" s="451">
        <v>579.41999999999996</v>
      </c>
      <c r="AG26" s="448">
        <v>0</v>
      </c>
      <c r="AH26" s="430">
        <f t="shared" si="0"/>
        <v>32672296.780000001</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32389270.899999999</v>
      </c>
      <c r="U27" s="421">
        <v>526959.91</v>
      </c>
      <c r="V27" s="420">
        <v>111110.07999999999</v>
      </c>
      <c r="W27" s="420">
        <v>11582.09</v>
      </c>
      <c r="X27" s="421">
        <v>5199.49</v>
      </c>
      <c r="Y27" s="421">
        <v>8528.91</v>
      </c>
      <c r="Z27" s="420">
        <v>6835.1100000000006</v>
      </c>
      <c r="AA27" s="420">
        <v>3758.02</v>
      </c>
      <c r="AB27" s="420">
        <v>2705.1800000000003</v>
      </c>
      <c r="AC27" s="420">
        <v>744.48</v>
      </c>
      <c r="AD27" s="420">
        <v>2949.95</v>
      </c>
      <c r="AE27" s="420">
        <v>1926.16</v>
      </c>
      <c r="AF27" s="445">
        <v>629.41999999999996</v>
      </c>
      <c r="AG27" s="452">
        <v>0</v>
      </c>
      <c r="AH27" s="430">
        <f t="shared" si="0"/>
        <v>33072199.699999996</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30972646.130000003</v>
      </c>
      <c r="V28" s="420">
        <v>395700.9</v>
      </c>
      <c r="W28" s="420">
        <v>31344.04</v>
      </c>
      <c r="X28" s="421">
        <v>19896.22</v>
      </c>
      <c r="Y28" s="421">
        <v>5611.9100000000008</v>
      </c>
      <c r="Z28" s="420">
        <v>4564.5199999999995</v>
      </c>
      <c r="AA28" s="420">
        <v>861.43999999999994</v>
      </c>
      <c r="AB28" s="420">
        <v>2875.4800000000005</v>
      </c>
      <c r="AC28" s="420">
        <v>5551.4100000000008</v>
      </c>
      <c r="AD28" s="420">
        <v>3330.57</v>
      </c>
      <c r="AE28" s="420">
        <v>5890.91</v>
      </c>
      <c r="AF28" s="445">
        <v>3333.84</v>
      </c>
      <c r="AG28" s="449">
        <v>8.9</v>
      </c>
      <c r="AH28" s="430">
        <f t="shared" si="0"/>
        <v>31451616.27</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29805980.770000003</v>
      </c>
      <c r="W29" s="420">
        <v>472146.23000000004</v>
      </c>
      <c r="X29" s="421">
        <v>39439.700000000004</v>
      </c>
      <c r="Y29" s="421">
        <v>24019.02</v>
      </c>
      <c r="Z29" s="420">
        <v>3866.2</v>
      </c>
      <c r="AA29" s="420">
        <v>1393.95</v>
      </c>
      <c r="AB29" s="420">
        <v>1054.1199999999999</v>
      </c>
      <c r="AC29" s="420">
        <v>5518.78</v>
      </c>
      <c r="AD29" s="420">
        <v>4144.91</v>
      </c>
      <c r="AE29" s="420">
        <v>5446.1799999999994</v>
      </c>
      <c r="AF29" s="445">
        <v>2967.94</v>
      </c>
      <c r="AG29" s="448">
        <v>1.17</v>
      </c>
      <c r="AH29" s="430">
        <f t="shared" si="0"/>
        <v>30365978.970000006</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32121037.949999999</v>
      </c>
      <c r="X30" s="421">
        <v>454343</v>
      </c>
      <c r="Y30" s="421">
        <v>75163.849999999991</v>
      </c>
      <c r="Z30" s="420">
        <v>55502.21</v>
      </c>
      <c r="AA30" s="420">
        <v>31577.129999999997</v>
      </c>
      <c r="AB30" s="420">
        <v>19223.239999999998</v>
      </c>
      <c r="AC30" s="420">
        <v>12601.400000000001</v>
      </c>
      <c r="AD30" s="420">
        <v>9349.9499999999989</v>
      </c>
      <c r="AE30" s="420">
        <v>10864.27</v>
      </c>
      <c r="AF30" s="445">
        <v>15560.51</v>
      </c>
      <c r="AG30" s="448">
        <v>27082.55</v>
      </c>
      <c r="AH30" s="430">
        <f t="shared" si="0"/>
        <v>32832306.059999999</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30319964.66</v>
      </c>
      <c r="Y31" s="421">
        <v>460323.76999999996</v>
      </c>
      <c r="Z31" s="420">
        <v>140435.85</v>
      </c>
      <c r="AA31" s="420">
        <v>19896.02</v>
      </c>
      <c r="AB31" s="420">
        <v>6807.2300000000005</v>
      </c>
      <c r="AC31" s="420">
        <v>11504.640000000001</v>
      </c>
      <c r="AD31" s="420">
        <v>16132.000000000002</v>
      </c>
      <c r="AE31" s="420">
        <v>15403.28</v>
      </c>
      <c r="AF31" s="445">
        <v>14664.230000000001</v>
      </c>
      <c r="AG31" s="448">
        <v>2571.91</v>
      </c>
      <c r="AH31" s="430">
        <f t="shared" si="0"/>
        <v>31007703.590000004</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30814761.219999999</v>
      </c>
      <c r="Z32" s="420">
        <v>365510.32</v>
      </c>
      <c r="AA32" s="420">
        <v>154887.28</v>
      </c>
      <c r="AB32" s="420">
        <v>26704.5</v>
      </c>
      <c r="AC32" s="420">
        <v>17448.679999999997</v>
      </c>
      <c r="AD32" s="420">
        <v>27610.530000000002</v>
      </c>
      <c r="AE32" s="420">
        <v>31015.95</v>
      </c>
      <c r="AF32" s="445">
        <v>20596.490000000002</v>
      </c>
      <c r="AG32" s="448">
        <v>15421.349999999999</v>
      </c>
      <c r="AH32" s="430">
        <f t="shared" si="0"/>
        <v>31473956.32</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32208220.169999998</v>
      </c>
      <c r="AA33" s="420">
        <v>408555.19</v>
      </c>
      <c r="AB33" s="420">
        <v>158757.26</v>
      </c>
      <c r="AC33" s="420">
        <v>92250.28</v>
      </c>
      <c r="AD33" s="420">
        <v>188224.34999999998</v>
      </c>
      <c r="AE33" s="420">
        <v>111090.39</v>
      </c>
      <c r="AF33" s="445">
        <v>96677.92</v>
      </c>
      <c r="AG33" s="448">
        <v>4368.7299999999996</v>
      </c>
      <c r="AH33" s="430">
        <f t="shared" si="0"/>
        <v>33268144.290000007</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28750304.780000001</v>
      </c>
      <c r="AB34" s="420">
        <v>423514.56</v>
      </c>
      <c r="AC34" s="420">
        <v>57408.71</v>
      </c>
      <c r="AD34" s="420">
        <v>34037.870000000003</v>
      </c>
      <c r="AE34" s="420">
        <v>61984.85</v>
      </c>
      <c r="AF34" s="445">
        <v>14959.08</v>
      </c>
      <c r="AG34" s="448">
        <v>1809.87</v>
      </c>
      <c r="AH34" s="430">
        <f t="shared" si="0"/>
        <v>29344019.720000003</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31800809.18</v>
      </c>
      <c r="AC35" s="420">
        <v>286554.03000000003</v>
      </c>
      <c r="AD35" s="420">
        <v>149683.04999999999</v>
      </c>
      <c r="AE35" s="420">
        <v>24138.100000000002</v>
      </c>
      <c r="AF35" s="445">
        <v>16650.21</v>
      </c>
      <c r="AG35" s="448">
        <v>45642.78</v>
      </c>
      <c r="AH35" s="430">
        <f t="shared" si="0"/>
        <v>32323477.350000005</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29174734.77</v>
      </c>
      <c r="AD36" s="420">
        <v>248179.52000000002</v>
      </c>
      <c r="AE36" s="420">
        <v>100387.6</v>
      </c>
      <c r="AF36" s="445">
        <v>92822.8</v>
      </c>
      <c r="AG36" s="448">
        <v>8448.6800000000021</v>
      </c>
      <c r="AH36" s="430">
        <f t="shared" si="0"/>
        <v>29624573.370000001</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29908436.41</v>
      </c>
      <c r="AE37" s="420">
        <v>339485.63</v>
      </c>
      <c r="AF37" s="445">
        <v>125325.72999999998</v>
      </c>
      <c r="AG37" s="448">
        <v>37304.979999999996</v>
      </c>
      <c r="AH37" s="430">
        <f t="shared" si="0"/>
        <v>30410552.75</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30049360.25</v>
      </c>
      <c r="AF38" s="445">
        <v>158593.69</v>
      </c>
      <c r="AG38" s="448">
        <v>198321.22</v>
      </c>
      <c r="AH38" s="430">
        <f t="shared" si="0"/>
        <v>30406275.16</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28017433.190000001</v>
      </c>
      <c r="AG39" s="448">
        <v>768730.32000000007</v>
      </c>
      <c r="AH39" s="430">
        <f>SUM(C39:AG39)</f>
        <v>28786163.510000002</v>
      </c>
    </row>
    <row r="40" spans="1:79" s="413" customFormat="1" ht="31.35" customHeight="1" thickBot="1">
      <c r="A40" s="431">
        <v>31</v>
      </c>
      <c r="B40" s="432" t="s">
        <v>1576</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685082763.36000001</v>
      </c>
      <c r="AH40" s="430">
        <f>SUM(C40:AG40)</f>
        <v>685082763.36000001</v>
      </c>
    </row>
    <row r="41" spans="1:79" s="413" customFormat="1" ht="40.35" customHeight="1">
      <c r="A41" s="952">
        <v>32</v>
      </c>
      <c r="B41" s="953" t="s">
        <v>1578</v>
      </c>
      <c r="C41" s="954">
        <f>SUM(C10:C40)</f>
        <v>35708699.0031</v>
      </c>
      <c r="D41" s="954">
        <f>SUM(D10:D40)</f>
        <v>35357211.038399994</v>
      </c>
      <c r="E41" s="954">
        <f t="shared" ref="E41:AC41" si="2">SUM(E10:E40)</f>
        <v>36424974.805500001</v>
      </c>
      <c r="F41" s="954">
        <f t="shared" si="2"/>
        <v>34443224.683499999</v>
      </c>
      <c r="G41" s="954">
        <f t="shared" si="2"/>
        <v>34495476.50339999</v>
      </c>
      <c r="H41" s="954">
        <f t="shared" si="2"/>
        <v>34290673.914899997</v>
      </c>
      <c r="I41" s="954">
        <f t="shared" si="2"/>
        <v>34200264.945900001</v>
      </c>
      <c r="J41" s="954">
        <f t="shared" si="2"/>
        <v>30598578.569800001</v>
      </c>
      <c r="K41" s="954">
        <f t="shared" si="2"/>
        <v>33090839.131900005</v>
      </c>
      <c r="L41" s="954">
        <f t="shared" si="2"/>
        <v>34036536.039999999</v>
      </c>
      <c r="M41" s="954">
        <f t="shared" si="2"/>
        <v>32232770.569999997</v>
      </c>
      <c r="N41" s="954">
        <f t="shared" si="2"/>
        <v>35491978.32</v>
      </c>
      <c r="O41" s="954">
        <f t="shared" si="2"/>
        <v>33013076.920000002</v>
      </c>
      <c r="P41" s="954">
        <f t="shared" si="2"/>
        <v>32196858.73</v>
      </c>
      <c r="Q41" s="954">
        <f t="shared" si="2"/>
        <v>35117126.020000003</v>
      </c>
      <c r="R41" s="954">
        <f t="shared" si="2"/>
        <v>30839392.73</v>
      </c>
      <c r="S41" s="954">
        <f t="shared" si="2"/>
        <v>32804365.729999997</v>
      </c>
      <c r="T41" s="954">
        <f t="shared" si="2"/>
        <v>33103118.149999999</v>
      </c>
      <c r="U41" s="954">
        <f t="shared" si="2"/>
        <v>31793015.810000002</v>
      </c>
      <c r="V41" s="954">
        <f t="shared" si="2"/>
        <v>30549457.050000004</v>
      </c>
      <c r="W41" s="954">
        <f t="shared" si="2"/>
        <v>32768277.030000001</v>
      </c>
      <c r="X41" s="954">
        <f t="shared" si="2"/>
        <v>31063078.260000002</v>
      </c>
      <c r="Y41" s="954">
        <f t="shared" si="2"/>
        <v>31600045.84</v>
      </c>
      <c r="Z41" s="954">
        <f t="shared" si="2"/>
        <v>33002991.52</v>
      </c>
      <c r="AA41" s="954">
        <f t="shared" si="2"/>
        <v>29524655.490000002</v>
      </c>
      <c r="AB41" s="954">
        <f t="shared" si="2"/>
        <v>32573202.609999999</v>
      </c>
      <c r="AC41" s="954">
        <f t="shared" si="2"/>
        <v>29811566.050000001</v>
      </c>
      <c r="AD41" s="954">
        <f>SUM(AD10:AD40)</f>
        <v>30724198.079999998</v>
      </c>
      <c r="AE41" s="954">
        <f>SUM(AE10:AE40)</f>
        <v>30887782.379999999</v>
      </c>
      <c r="AF41" s="954">
        <f>SUM(AF10:AF40)</f>
        <v>28749700.580000002</v>
      </c>
      <c r="AG41" s="955">
        <f>SUM(AG10:AG40)</f>
        <v>686192475.82000005</v>
      </c>
      <c r="AH41" s="956">
        <f>SUM(AH10:AH40)</f>
        <v>1666685612.3264</v>
      </c>
    </row>
    <row r="42" spans="1:79" s="413" customFormat="1" ht="40.35" customHeight="1">
      <c r="A42" s="433">
        <v>33</v>
      </c>
      <c r="B42" s="434" t="s">
        <v>1579</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1580</v>
      </c>
      <c r="C43" s="422">
        <v>-6240004.4425999997</v>
      </c>
      <c r="D43" s="420">
        <v>-6164944.6291000005</v>
      </c>
      <c r="E43" s="420">
        <v>-6322454.1112000002</v>
      </c>
      <c r="F43" s="420">
        <v>-6034647.0717000002</v>
      </c>
      <c r="G43" s="423">
        <v>-6195605.3191999998</v>
      </c>
      <c r="H43" s="420">
        <v>-6220774.4135999996</v>
      </c>
      <c r="I43" s="420">
        <v>-6104124.6979</v>
      </c>
      <c r="J43" s="420">
        <v>-5538401.3054999998</v>
      </c>
      <c r="K43" s="420">
        <v>-6212910.4120000005</v>
      </c>
      <c r="L43" s="420">
        <v>-5740584.6193891829</v>
      </c>
      <c r="M43" s="420">
        <v>-5435552.7297308296</v>
      </c>
      <c r="N43" s="420">
        <v>-5988367.0903599197</v>
      </c>
      <c r="O43" s="421">
        <v>-5585557.6485318281</v>
      </c>
      <c r="P43" s="420">
        <v>-5471479.4533168441</v>
      </c>
      <c r="Q43" s="421">
        <v>-5967757.7157972902</v>
      </c>
      <c r="R43" s="420">
        <v>-5213404.3293586448</v>
      </c>
      <c r="S43" s="421">
        <v>-5560994.9573511463</v>
      </c>
      <c r="T43" s="421">
        <v>-5625222.3990511373</v>
      </c>
      <c r="U43" s="421">
        <v>-5373186.3087660344</v>
      </c>
      <c r="V43" s="420">
        <v>-5175578.9938150411</v>
      </c>
      <c r="W43" s="421">
        <v>-5586479.6396279046</v>
      </c>
      <c r="X43" s="421">
        <v>-5808189.3642000007</v>
      </c>
      <c r="Y43" s="421">
        <v>-5835560.7563000005</v>
      </c>
      <c r="Z43" s="420">
        <v>-6067259.0793000003</v>
      </c>
      <c r="AA43" s="421">
        <v>-5504016.3461000007</v>
      </c>
      <c r="AB43" s="420">
        <v>-6046661.8601000002</v>
      </c>
      <c r="AC43" s="421">
        <v>-5674986.2337999996</v>
      </c>
      <c r="AD43" s="421">
        <v>-5731660.0382000003</v>
      </c>
      <c r="AE43" s="420">
        <v>-5862641.9306000005</v>
      </c>
      <c r="AF43" s="463">
        <v>-5384263.6111000003</v>
      </c>
      <c r="AG43" s="423">
        <v>-107222755.3193</v>
      </c>
      <c r="AH43" s="430"/>
    </row>
    <row r="44" spans="1:79" s="413" customFormat="1" ht="40.35" customHeight="1">
      <c r="A44" s="433">
        <v>35</v>
      </c>
      <c r="B44" s="435" t="s">
        <v>1581</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38.25">
      <c r="A45" s="433">
        <v>36</v>
      </c>
      <c r="B45" s="436" t="s">
        <v>1582</v>
      </c>
      <c r="C45" s="424">
        <f>SUM(C41:C44)</f>
        <v>29468694.5605</v>
      </c>
      <c r="D45" s="424">
        <f>SUM(D41:D44)</f>
        <v>29192266.409299992</v>
      </c>
      <c r="E45" s="425">
        <f t="shared" ref="E45:AB45" si="3">SUM(E41:E44)</f>
        <v>30102520.6943</v>
      </c>
      <c r="F45" s="425">
        <f>SUM(F41:F44)</f>
        <v>28408577.6118</v>
      </c>
      <c r="G45" s="425">
        <f t="shared" si="3"/>
        <v>28299871.184199989</v>
      </c>
      <c r="H45" s="425">
        <f t="shared" si="3"/>
        <v>28069899.5013</v>
      </c>
      <c r="I45" s="425">
        <f t="shared" si="3"/>
        <v>28096140.248</v>
      </c>
      <c r="J45" s="425">
        <f t="shared" si="3"/>
        <v>25060177.2643</v>
      </c>
      <c r="K45" s="425">
        <f t="shared" si="3"/>
        <v>26877928.719900005</v>
      </c>
      <c r="L45" s="425">
        <f t="shared" si="3"/>
        <v>28295951.420610815</v>
      </c>
      <c r="M45" s="425">
        <f t="shared" si="3"/>
        <v>26797217.840269167</v>
      </c>
      <c r="N45" s="425">
        <f t="shared" si="3"/>
        <v>29503611.229640082</v>
      </c>
      <c r="O45" s="425">
        <f t="shared" si="3"/>
        <v>27427519.271468174</v>
      </c>
      <c r="P45" s="425">
        <f t="shared" si="3"/>
        <v>26725379.276683155</v>
      </c>
      <c r="Q45" s="425">
        <f t="shared" si="3"/>
        <v>29149368.304202713</v>
      </c>
      <c r="R45" s="425">
        <f t="shared" si="3"/>
        <v>25625988.400641356</v>
      </c>
      <c r="S45" s="425">
        <f t="shared" si="3"/>
        <v>27243370.772648849</v>
      </c>
      <c r="T45" s="425">
        <f t="shared" si="3"/>
        <v>27477895.750948861</v>
      </c>
      <c r="U45" s="425">
        <f t="shared" si="3"/>
        <v>26419829.501233969</v>
      </c>
      <c r="V45" s="425">
        <f t="shared" si="3"/>
        <v>25373878.056184962</v>
      </c>
      <c r="W45" s="425">
        <f t="shared" si="3"/>
        <v>27181797.390372097</v>
      </c>
      <c r="X45" s="425">
        <f t="shared" si="3"/>
        <v>25254888.895800002</v>
      </c>
      <c r="Y45" s="425">
        <f t="shared" si="3"/>
        <v>25764485.083700001</v>
      </c>
      <c r="Z45" s="425">
        <f t="shared" si="3"/>
        <v>26935732.440699998</v>
      </c>
      <c r="AA45" s="425">
        <f t="shared" si="3"/>
        <v>24020639.1439</v>
      </c>
      <c r="AB45" s="425">
        <f t="shared" si="3"/>
        <v>26526540.749899998</v>
      </c>
      <c r="AC45" s="425">
        <f t="shared" ref="AC45:AH45" si="4">SUM(AC41:AC44)</f>
        <v>24136579.816200003</v>
      </c>
      <c r="AD45" s="425">
        <f t="shared" si="4"/>
        <v>24992538.0418</v>
      </c>
      <c r="AE45" s="425">
        <f t="shared" si="4"/>
        <v>25025140.4494</v>
      </c>
      <c r="AF45" s="425">
        <f t="shared" si="4"/>
        <v>23365436.968900003</v>
      </c>
      <c r="AG45" s="427">
        <f t="shared" si="4"/>
        <v>578969720.5007</v>
      </c>
      <c r="AH45" s="426">
        <f t="shared" si="4"/>
        <v>1666685612.3264</v>
      </c>
    </row>
    <row r="46" spans="1:79" s="413" customFormat="1" ht="53.25" customHeight="1">
      <c r="A46" s="433">
        <v>37</v>
      </c>
      <c r="B46" s="436" t="s">
        <v>1583</v>
      </c>
      <c r="C46" s="422">
        <v>416288.41852985526</v>
      </c>
      <c r="D46" s="420">
        <v>200210.06413956301</v>
      </c>
      <c r="E46" s="420">
        <v>59508.505473805744</v>
      </c>
      <c r="F46" s="420">
        <v>13939.767192270152</v>
      </c>
      <c r="G46" s="423">
        <v>852.14914390698686</v>
      </c>
      <c r="H46" s="420">
        <v>-3002.907994356292</v>
      </c>
      <c r="I46" s="420">
        <v>-7464.7164586266808</v>
      </c>
      <c r="J46" s="420">
        <v>-5674.2912916272535</v>
      </c>
      <c r="K46" s="420">
        <v>-8057.7929554000984</v>
      </c>
      <c r="L46" s="420">
        <v>5835.1137312479341</v>
      </c>
      <c r="M46" s="420">
        <v>6075.2914159546253</v>
      </c>
      <c r="N46" s="420">
        <v>4769.9415719607659</v>
      </c>
      <c r="O46" s="421">
        <v>4808.774010218347</v>
      </c>
      <c r="P46" s="420">
        <v>3244.72338611949</v>
      </c>
      <c r="Q46" s="421">
        <v>2665.3530681068237</v>
      </c>
      <c r="R46" s="420">
        <v>1613.7931843257488</v>
      </c>
      <c r="S46" s="421">
        <v>-10040.253361975168</v>
      </c>
      <c r="T46" s="421">
        <v>-785.0409065374439</v>
      </c>
      <c r="U46" s="421">
        <v>-490.65219993669143</v>
      </c>
      <c r="V46" s="420">
        <v>-508.64966505787675</v>
      </c>
      <c r="W46" s="421">
        <v>-1557.2621420962405</v>
      </c>
      <c r="X46" s="421">
        <v>-930.73000705183938</v>
      </c>
      <c r="Y46" s="421">
        <v>-1140.4085679227458</v>
      </c>
      <c r="Z46" s="420">
        <v>-1461.0651336676656</v>
      </c>
      <c r="AA46" s="421">
        <v>-1331.4350780018344</v>
      </c>
      <c r="AB46" s="420">
        <v>-1496.0398775685464</v>
      </c>
      <c r="AC46" s="421">
        <v>-1341.5987926310124</v>
      </c>
      <c r="AD46" s="421">
        <v>-1666.2646706247892</v>
      </c>
      <c r="AE46" s="420">
        <v>-1685.5077019583632</v>
      </c>
      <c r="AF46" s="463">
        <v>-1349.7641651223928</v>
      </c>
      <c r="AG46" s="423">
        <v>0</v>
      </c>
      <c r="AH46" s="426">
        <f>SUM(C46:AG46)</f>
        <v>669827.51387717179</v>
      </c>
    </row>
    <row r="47" spans="1:79" s="413" customFormat="1" ht="40.35" customHeight="1" thickBot="1">
      <c r="A47" s="437">
        <v>38</v>
      </c>
      <c r="B47" s="438" t="s">
        <v>1584</v>
      </c>
      <c r="C47" s="428">
        <f>SUM(C45:C46)</f>
        <v>29884982.979029857</v>
      </c>
      <c r="D47" s="428">
        <f t="shared" ref="D47:AC47" si="5">SUM(D45:D46)</f>
        <v>29392476.473439556</v>
      </c>
      <c r="E47" s="428">
        <f t="shared" si="5"/>
        <v>30162029.199773807</v>
      </c>
      <c r="F47" s="428">
        <f t="shared" si="5"/>
        <v>28422517.378992271</v>
      </c>
      <c r="G47" s="428">
        <f t="shared" si="5"/>
        <v>28300723.333343897</v>
      </c>
      <c r="H47" s="428">
        <f t="shared" si="5"/>
        <v>28066896.593305644</v>
      </c>
      <c r="I47" s="428">
        <f t="shared" si="5"/>
        <v>28088675.531541374</v>
      </c>
      <c r="J47" s="428">
        <f t="shared" si="5"/>
        <v>25054502.973008372</v>
      </c>
      <c r="K47" s="428">
        <f t="shared" si="5"/>
        <v>26869870.926944606</v>
      </c>
      <c r="L47" s="428">
        <f t="shared" si="5"/>
        <v>28301786.534342062</v>
      </c>
      <c r="M47" s="428">
        <f t="shared" si="5"/>
        <v>26803293.131685123</v>
      </c>
      <c r="N47" s="428">
        <f t="shared" si="5"/>
        <v>29508381.171212044</v>
      </c>
      <c r="O47" s="428">
        <f t="shared" si="5"/>
        <v>27432328.045478392</v>
      </c>
      <c r="P47" s="428">
        <f t="shared" si="5"/>
        <v>26728624.000069275</v>
      </c>
      <c r="Q47" s="428">
        <f t="shared" si="5"/>
        <v>29152033.657270819</v>
      </c>
      <c r="R47" s="428">
        <f t="shared" si="5"/>
        <v>25627602.193825681</v>
      </c>
      <c r="S47" s="428">
        <f t="shared" si="5"/>
        <v>27233330.519286875</v>
      </c>
      <c r="T47" s="428">
        <f t="shared" si="5"/>
        <v>27477110.710042324</v>
      </c>
      <c r="U47" s="428">
        <f t="shared" si="5"/>
        <v>26419338.849034034</v>
      </c>
      <c r="V47" s="428">
        <f t="shared" si="5"/>
        <v>25373369.406519905</v>
      </c>
      <c r="W47" s="428">
        <f t="shared" si="5"/>
        <v>27180240.128230002</v>
      </c>
      <c r="X47" s="428">
        <f t="shared" si="5"/>
        <v>25253958.165792949</v>
      </c>
      <c r="Y47" s="428">
        <f t="shared" si="5"/>
        <v>25763344.675132077</v>
      </c>
      <c r="Z47" s="428">
        <f t="shared" si="5"/>
        <v>26934271.37556633</v>
      </c>
      <c r="AA47" s="428">
        <f t="shared" si="5"/>
        <v>24019307.708821997</v>
      </c>
      <c r="AB47" s="428">
        <f t="shared" si="5"/>
        <v>26525044.710022431</v>
      </c>
      <c r="AC47" s="428">
        <f t="shared" si="5"/>
        <v>24135238.217407372</v>
      </c>
      <c r="AD47" s="428">
        <f>SUM(AD45:AD46)</f>
        <v>24990871.777129374</v>
      </c>
      <c r="AE47" s="428">
        <f>SUM(AE45:AE46)</f>
        <v>25023454.941698041</v>
      </c>
      <c r="AF47" s="428">
        <f>SUM(AF45:AF46)</f>
        <v>23364087.20473488</v>
      </c>
      <c r="AG47" s="446">
        <f>SUM(AG45:AG46)</f>
        <v>578969720.5007</v>
      </c>
      <c r="AH47" s="429">
        <f>SUM(AH45:AH46)</f>
        <v>1667355439.8402772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zoomScale="60" zoomScaleNormal="60" workbookViewId="0"/>
  </sheetViews>
  <sheetFormatPr defaultColWidth="9.42578125" defaultRowHeight="12.75"/>
  <cols>
    <col min="1" max="1" width="17.5703125" style="237" customWidth="1"/>
    <col min="2" max="2" width="63.5703125" style="236" customWidth="1"/>
    <col min="3" max="3" width="84" style="236" customWidth="1"/>
    <col min="4" max="16384" width="9.42578125" style="236"/>
  </cols>
  <sheetData>
    <row r="1" spans="1:3" s="235" customFormat="1" ht="26.25" thickBot="1">
      <c r="A1" s="234" t="s">
        <v>36</v>
      </c>
      <c r="B1" s="850" t="s">
        <v>37</v>
      </c>
      <c r="C1" s="851" t="s">
        <v>38</v>
      </c>
    </row>
    <row r="2" spans="1:3" ht="51.75" thickBot="1">
      <c r="A2" s="852"/>
      <c r="B2" s="853" t="s">
        <v>39</v>
      </c>
      <c r="C2" s="854" t="s">
        <v>40</v>
      </c>
    </row>
    <row r="3" spans="1:3" ht="38.25">
      <c r="A3" s="552" t="s">
        <v>41</v>
      </c>
      <c r="B3" s="855" t="s">
        <v>42</v>
      </c>
      <c r="C3" s="239" t="s">
        <v>43</v>
      </c>
    </row>
    <row r="4" spans="1:3" ht="38.25">
      <c r="A4" s="238" t="s">
        <v>44</v>
      </c>
      <c r="B4" s="855" t="s">
        <v>45</v>
      </c>
      <c r="C4" s="239" t="s">
        <v>46</v>
      </c>
    </row>
    <row r="5" spans="1:3" ht="25.5">
      <c r="A5" s="238">
        <v>1</v>
      </c>
      <c r="B5" s="855" t="s">
        <v>47</v>
      </c>
      <c r="C5" s="239" t="s">
        <v>48</v>
      </c>
    </row>
    <row r="6" spans="1:3" ht="25.5">
      <c r="A6" s="238">
        <v>2</v>
      </c>
      <c r="B6" s="855" t="s">
        <v>49</v>
      </c>
      <c r="C6" s="239" t="s">
        <v>50</v>
      </c>
    </row>
    <row r="7" spans="1:3" ht="38.25">
      <c r="A7" s="238">
        <v>3</v>
      </c>
      <c r="B7" s="855" t="s">
        <v>51</v>
      </c>
      <c r="C7" s="239" t="s">
        <v>52</v>
      </c>
    </row>
    <row r="8" spans="1:3" ht="26.25" thickBot="1">
      <c r="A8" s="238">
        <v>4</v>
      </c>
      <c r="B8" s="855" t="s">
        <v>53</v>
      </c>
      <c r="C8" s="239" t="s">
        <v>54</v>
      </c>
    </row>
    <row r="9" spans="1:3" ht="26.25" thickBot="1">
      <c r="A9" s="852"/>
      <c r="B9" s="853" t="s">
        <v>55</v>
      </c>
      <c r="C9" s="854" t="s">
        <v>56</v>
      </c>
    </row>
    <row r="10" spans="1:3">
      <c r="A10" s="856"/>
      <c r="B10" s="857" t="s">
        <v>57</v>
      </c>
      <c r="C10" s="858"/>
    </row>
    <row r="11" spans="1:3" ht="51">
      <c r="A11" s="240">
        <f>'Schedule 2_Balance Sheet'!B11</f>
        <v>1</v>
      </c>
      <c r="B11" s="859" t="s">
        <v>58</v>
      </c>
      <c r="C11" s="127" t="s">
        <v>59</v>
      </c>
    </row>
    <row r="12" spans="1:3" ht="51">
      <c r="A12" s="241">
        <f>'Schedule 2_Balance Sheet'!B12</f>
        <v>2</v>
      </c>
      <c r="B12" s="859" t="s">
        <v>60</v>
      </c>
      <c r="C12" s="860" t="s">
        <v>61</v>
      </c>
    </row>
    <row r="13" spans="1:3">
      <c r="A13" s="241">
        <f>'Schedule 2_Balance Sheet'!B13</f>
        <v>3</v>
      </c>
      <c r="B13" s="859" t="s">
        <v>62</v>
      </c>
      <c r="C13" s="860" t="s">
        <v>63</v>
      </c>
    </row>
    <row r="14" spans="1:3">
      <c r="A14" s="241">
        <f>'Schedule 2_Balance Sheet'!B14</f>
        <v>4</v>
      </c>
      <c r="B14" s="859" t="s">
        <v>64</v>
      </c>
      <c r="C14" s="860" t="s">
        <v>65</v>
      </c>
    </row>
    <row r="15" spans="1:3" ht="25.5">
      <c r="A15" s="241">
        <f>'Schedule 2_Balance Sheet'!B15</f>
        <v>5</v>
      </c>
      <c r="B15" s="859" t="s">
        <v>66</v>
      </c>
      <c r="C15" s="860" t="s">
        <v>67</v>
      </c>
    </row>
    <row r="16" spans="1:3">
      <c r="A16" s="241">
        <f>'Schedule 2_Balance Sheet'!B16</f>
        <v>6</v>
      </c>
      <c r="B16" s="859" t="s">
        <v>68</v>
      </c>
      <c r="C16" s="861" t="s">
        <v>69</v>
      </c>
    </row>
    <row r="17" spans="1:3">
      <c r="A17" s="242" t="s">
        <v>70</v>
      </c>
      <c r="B17" s="859" t="s">
        <v>71</v>
      </c>
      <c r="C17" s="860" t="s">
        <v>72</v>
      </c>
    </row>
    <row r="18" spans="1:3">
      <c r="A18" s="243">
        <v>11</v>
      </c>
      <c r="B18" s="855" t="s">
        <v>73</v>
      </c>
      <c r="C18" s="862" t="s">
        <v>74</v>
      </c>
    </row>
    <row r="19" spans="1:3">
      <c r="A19" s="241">
        <v>12</v>
      </c>
      <c r="B19" s="859" t="s">
        <v>75</v>
      </c>
      <c r="C19" s="860" t="s">
        <v>76</v>
      </c>
    </row>
    <row r="20" spans="1:3" ht="38.25">
      <c r="A20" s="241">
        <v>13</v>
      </c>
      <c r="B20" s="859" t="s">
        <v>77</v>
      </c>
      <c r="C20" s="861" t="s">
        <v>78</v>
      </c>
    </row>
    <row r="21" spans="1:3">
      <c r="A21" s="241">
        <v>14</v>
      </c>
      <c r="B21" s="859" t="s">
        <v>79</v>
      </c>
      <c r="C21" s="861" t="s">
        <v>80</v>
      </c>
    </row>
    <row r="22" spans="1:3">
      <c r="A22" s="241">
        <v>15</v>
      </c>
      <c r="B22" s="859" t="s">
        <v>81</v>
      </c>
      <c r="C22" s="861" t="s">
        <v>82</v>
      </c>
    </row>
    <row r="23" spans="1:3">
      <c r="A23" s="241">
        <v>16</v>
      </c>
      <c r="B23" s="859" t="s">
        <v>83</v>
      </c>
      <c r="C23" s="861" t="s">
        <v>84</v>
      </c>
    </row>
    <row r="24" spans="1:3" ht="38.25">
      <c r="A24" s="241">
        <v>17</v>
      </c>
      <c r="B24" s="859" t="s">
        <v>85</v>
      </c>
      <c r="C24" s="861" t="s">
        <v>86</v>
      </c>
    </row>
    <row r="25" spans="1:3">
      <c r="A25" s="241" t="s">
        <v>87</v>
      </c>
      <c r="B25" s="859" t="s">
        <v>88</v>
      </c>
      <c r="C25" s="861" t="s">
        <v>89</v>
      </c>
    </row>
    <row r="26" spans="1:3">
      <c r="A26" s="243">
        <v>21</v>
      </c>
      <c r="B26" s="855" t="s">
        <v>90</v>
      </c>
      <c r="C26" s="862" t="s">
        <v>91</v>
      </c>
    </row>
    <row r="27" spans="1:3">
      <c r="A27" s="241">
        <v>22</v>
      </c>
      <c r="B27" s="859" t="s">
        <v>92</v>
      </c>
      <c r="C27" s="861" t="s">
        <v>93</v>
      </c>
    </row>
    <row r="28" spans="1:3" ht="38.25">
      <c r="A28" s="241">
        <v>23</v>
      </c>
      <c r="B28" s="859" t="s">
        <v>94</v>
      </c>
      <c r="C28" s="861" t="s">
        <v>95</v>
      </c>
    </row>
    <row r="29" spans="1:3" ht="38.25">
      <c r="A29" s="241">
        <v>24</v>
      </c>
      <c r="B29" s="859" t="s">
        <v>96</v>
      </c>
      <c r="C29" s="863" t="s">
        <v>97</v>
      </c>
    </row>
    <row r="30" spans="1:3" ht="39" customHeight="1">
      <c r="A30" s="241">
        <v>25</v>
      </c>
      <c r="B30" s="859" t="s">
        <v>98</v>
      </c>
      <c r="C30" s="861" t="s">
        <v>99</v>
      </c>
    </row>
    <row r="31" spans="1:3" ht="16.7" customHeight="1">
      <c r="A31" s="241">
        <v>26</v>
      </c>
      <c r="B31" s="859" t="s">
        <v>100</v>
      </c>
      <c r="C31" s="861" t="s">
        <v>101</v>
      </c>
    </row>
    <row r="32" spans="1:3" ht="28.7" customHeight="1">
      <c r="A32" s="241" t="s">
        <v>102</v>
      </c>
      <c r="B32" s="859" t="s">
        <v>103</v>
      </c>
      <c r="C32" s="861" t="s">
        <v>104</v>
      </c>
    </row>
    <row r="33" spans="1:3">
      <c r="A33" s="243">
        <v>30</v>
      </c>
      <c r="B33" s="855" t="s">
        <v>105</v>
      </c>
      <c r="C33" s="863" t="s">
        <v>106</v>
      </c>
    </row>
    <row r="34" spans="1:3">
      <c r="A34" s="241">
        <v>31</v>
      </c>
      <c r="B34" s="859" t="s">
        <v>107</v>
      </c>
      <c r="C34" s="861" t="s">
        <v>108</v>
      </c>
    </row>
    <row r="35" spans="1:3">
      <c r="A35" s="233"/>
      <c r="B35" s="77" t="s">
        <v>109</v>
      </c>
      <c r="C35" s="864"/>
    </row>
    <row r="36" spans="1:3" ht="38.25">
      <c r="A36" s="241">
        <v>32</v>
      </c>
      <c r="B36" s="859" t="s">
        <v>110</v>
      </c>
      <c r="C36" s="861" t="s">
        <v>111</v>
      </c>
    </row>
    <row r="37" spans="1:3">
      <c r="A37" s="241">
        <v>33</v>
      </c>
      <c r="B37" s="859" t="s">
        <v>112</v>
      </c>
      <c r="C37" s="861" t="s">
        <v>113</v>
      </c>
    </row>
    <row r="38" spans="1:3">
      <c r="A38" s="241">
        <v>34</v>
      </c>
      <c r="B38" s="859" t="s">
        <v>114</v>
      </c>
      <c r="C38" s="861" t="s">
        <v>115</v>
      </c>
    </row>
    <row r="39" spans="1:3">
      <c r="A39" s="241">
        <v>35</v>
      </c>
      <c r="B39" s="859" t="s">
        <v>116</v>
      </c>
      <c r="C39" s="861" t="s">
        <v>117</v>
      </c>
    </row>
    <row r="40" spans="1:3">
      <c r="A40" s="241">
        <v>36</v>
      </c>
      <c r="B40" s="859" t="s">
        <v>118</v>
      </c>
      <c r="C40" s="861" t="s">
        <v>119</v>
      </c>
    </row>
    <row r="41" spans="1:3">
      <c r="A41" s="241">
        <v>37</v>
      </c>
      <c r="B41" s="859" t="s">
        <v>120</v>
      </c>
      <c r="C41" s="861" t="s">
        <v>121</v>
      </c>
    </row>
    <row r="42" spans="1:3" ht="25.5">
      <c r="A42" s="241">
        <v>38</v>
      </c>
      <c r="B42" s="859" t="s">
        <v>122</v>
      </c>
      <c r="C42" s="861" t="s">
        <v>123</v>
      </c>
    </row>
    <row r="43" spans="1:3">
      <c r="A43" s="241">
        <v>39</v>
      </c>
      <c r="B43" s="859" t="s">
        <v>124</v>
      </c>
      <c r="C43" s="861" t="s">
        <v>125</v>
      </c>
    </row>
    <row r="44" spans="1:3" ht="38.25">
      <c r="A44" s="241">
        <v>40</v>
      </c>
      <c r="B44" s="859" t="s">
        <v>126</v>
      </c>
      <c r="C44" s="861" t="s">
        <v>127</v>
      </c>
    </row>
    <row r="45" spans="1:3">
      <c r="A45" s="241" t="s">
        <v>128</v>
      </c>
      <c r="B45" s="859" t="s">
        <v>129</v>
      </c>
      <c r="C45" s="861" t="s">
        <v>130</v>
      </c>
    </row>
    <row r="46" spans="1:3">
      <c r="A46" s="241">
        <v>45</v>
      </c>
      <c r="B46" s="859" t="s">
        <v>131</v>
      </c>
      <c r="C46" s="861" t="s">
        <v>132</v>
      </c>
    </row>
    <row r="47" spans="1:3" ht="38.25">
      <c r="A47" s="241">
        <v>46</v>
      </c>
      <c r="B47" s="859" t="s">
        <v>133</v>
      </c>
      <c r="C47" s="861" t="s">
        <v>134</v>
      </c>
    </row>
    <row r="48" spans="1:3" ht="38.25">
      <c r="A48" s="241">
        <v>47</v>
      </c>
      <c r="B48" s="859" t="s">
        <v>135</v>
      </c>
      <c r="C48" s="861" t="s">
        <v>136</v>
      </c>
    </row>
    <row r="49" spans="1:3">
      <c r="A49" s="241" t="s">
        <v>137</v>
      </c>
      <c r="B49" s="859" t="s">
        <v>138</v>
      </c>
      <c r="C49" s="861" t="s">
        <v>139</v>
      </c>
    </row>
    <row r="50" spans="1:3">
      <c r="A50" s="241">
        <v>52</v>
      </c>
      <c r="B50" s="859" t="s">
        <v>140</v>
      </c>
      <c r="C50" s="861" t="s">
        <v>141</v>
      </c>
    </row>
    <row r="51" spans="1:3">
      <c r="A51" s="241">
        <v>53</v>
      </c>
      <c r="B51" s="859" t="s">
        <v>142</v>
      </c>
      <c r="C51" s="861" t="s">
        <v>143</v>
      </c>
    </row>
    <row r="52" spans="1:3">
      <c r="A52" s="233"/>
      <c r="B52" s="77" t="s">
        <v>144</v>
      </c>
      <c r="C52" s="864"/>
    </row>
    <row r="53" spans="1:3" ht="25.5">
      <c r="A53" s="241">
        <v>54</v>
      </c>
      <c r="B53" s="859" t="s">
        <v>145</v>
      </c>
      <c r="C53" s="861" t="s">
        <v>146</v>
      </c>
    </row>
    <row r="54" spans="1:3">
      <c r="A54" s="241">
        <v>55</v>
      </c>
      <c r="B54" s="859" t="s">
        <v>147</v>
      </c>
      <c r="C54" s="861" t="s">
        <v>148</v>
      </c>
    </row>
    <row r="55" spans="1:3" ht="51">
      <c r="A55" s="241">
        <v>56</v>
      </c>
      <c r="B55" s="859" t="s">
        <v>149</v>
      </c>
      <c r="C55" s="861" t="s">
        <v>150</v>
      </c>
    </row>
    <row r="56" spans="1:3">
      <c r="A56" s="241">
        <v>57</v>
      </c>
      <c r="B56" s="859" t="s">
        <v>151</v>
      </c>
      <c r="C56" s="863" t="s">
        <v>152</v>
      </c>
    </row>
    <row r="57" spans="1:3">
      <c r="A57" s="241" t="s">
        <v>153</v>
      </c>
      <c r="B57" s="859" t="s">
        <v>154</v>
      </c>
      <c r="C57" s="863" t="s">
        <v>155</v>
      </c>
    </row>
    <row r="58" spans="1:3" ht="25.5">
      <c r="A58" s="241">
        <v>62</v>
      </c>
      <c r="B58" s="859" t="s">
        <v>156</v>
      </c>
      <c r="C58" s="861" t="s">
        <v>157</v>
      </c>
    </row>
    <row r="59" spans="1:3" ht="28.35" customHeight="1">
      <c r="A59" s="243">
        <v>63</v>
      </c>
      <c r="B59" s="855" t="s">
        <v>158</v>
      </c>
      <c r="C59" s="863" t="s">
        <v>159</v>
      </c>
    </row>
    <row r="60" spans="1:3" ht="28.35" customHeight="1">
      <c r="A60" s="243">
        <v>64</v>
      </c>
      <c r="B60" s="855" t="s">
        <v>160</v>
      </c>
      <c r="C60" s="863" t="s">
        <v>161</v>
      </c>
    </row>
    <row r="61" spans="1:3">
      <c r="A61" s="243">
        <v>65</v>
      </c>
      <c r="B61" s="855" t="s">
        <v>162</v>
      </c>
      <c r="C61" s="863" t="s">
        <v>163</v>
      </c>
    </row>
    <row r="62" spans="1:3" ht="27.6" customHeight="1" thickBot="1">
      <c r="A62" s="244">
        <v>66</v>
      </c>
      <c r="B62" s="865" t="s">
        <v>164</v>
      </c>
      <c r="C62" s="866" t="s">
        <v>165</v>
      </c>
    </row>
    <row r="63" spans="1:3" s="553" customFormat="1" ht="13.5" thickBot="1">
      <c r="A63" s="852"/>
      <c r="B63" s="867" t="s">
        <v>166</v>
      </c>
      <c r="C63" s="459" t="s">
        <v>167</v>
      </c>
    </row>
    <row r="64" spans="1:3" s="553" customFormat="1">
      <c r="A64" s="554">
        <v>1</v>
      </c>
      <c r="B64" s="555" t="s">
        <v>168</v>
      </c>
      <c r="C64" s="557" t="s">
        <v>169</v>
      </c>
    </row>
    <row r="65" spans="1:3" s="553" customFormat="1">
      <c r="A65" s="554">
        <v>2</v>
      </c>
      <c r="B65" s="555" t="s">
        <v>170</v>
      </c>
      <c r="C65" s="557" t="s">
        <v>171</v>
      </c>
    </row>
    <row r="66" spans="1:3" s="553" customFormat="1">
      <c r="A66" s="554">
        <v>3</v>
      </c>
      <c r="B66" s="555" t="s">
        <v>172</v>
      </c>
      <c r="C66" s="557" t="s">
        <v>173</v>
      </c>
    </row>
    <row r="67" spans="1:3" s="553" customFormat="1">
      <c r="A67" s="554">
        <v>4</v>
      </c>
      <c r="B67" s="555" t="s">
        <v>174</v>
      </c>
      <c r="C67" s="557" t="s">
        <v>175</v>
      </c>
    </row>
    <row r="68" spans="1:3" s="553" customFormat="1">
      <c r="A68" s="554">
        <v>5</v>
      </c>
      <c r="B68" s="555" t="s">
        <v>176</v>
      </c>
      <c r="C68" s="557" t="s">
        <v>177</v>
      </c>
    </row>
    <row r="69" spans="1:3" s="553" customFormat="1">
      <c r="A69" s="554">
        <v>6</v>
      </c>
      <c r="B69" s="555" t="s">
        <v>178</v>
      </c>
      <c r="C69" s="557" t="s">
        <v>179</v>
      </c>
    </row>
    <row r="70" spans="1:3" s="556" customFormat="1">
      <c r="A70" s="554">
        <v>7</v>
      </c>
      <c r="B70" s="555" t="s">
        <v>180</v>
      </c>
      <c r="C70" s="557" t="s">
        <v>181</v>
      </c>
    </row>
    <row r="71" spans="1:3" s="556" customFormat="1">
      <c r="A71" s="554">
        <v>8</v>
      </c>
      <c r="B71" s="555" t="s">
        <v>182</v>
      </c>
      <c r="C71" s="557" t="s">
        <v>183</v>
      </c>
    </row>
    <row r="72" spans="1:3" s="553" customFormat="1">
      <c r="A72" s="554">
        <v>9</v>
      </c>
      <c r="B72" s="555" t="s">
        <v>184</v>
      </c>
      <c r="C72" s="557" t="s">
        <v>185</v>
      </c>
    </row>
    <row r="73" spans="1:3" s="553" customFormat="1">
      <c r="A73" s="554">
        <v>10</v>
      </c>
      <c r="B73" s="555" t="s">
        <v>186</v>
      </c>
      <c r="C73" s="557" t="s">
        <v>187</v>
      </c>
    </row>
    <row r="74" spans="1:3" s="553" customFormat="1" ht="13.5" thickBot="1">
      <c r="A74" s="554">
        <v>11</v>
      </c>
      <c r="B74" s="555" t="s">
        <v>188</v>
      </c>
      <c r="C74" s="557" t="s">
        <v>189</v>
      </c>
    </row>
    <row r="75" spans="1:3" ht="39" thickBot="1">
      <c r="A75" s="852"/>
      <c r="B75" s="867" t="s">
        <v>190</v>
      </c>
      <c r="C75" s="459" t="s">
        <v>191</v>
      </c>
    </row>
    <row r="76" spans="1:3">
      <c r="A76" s="233"/>
      <c r="B76" s="77" t="s">
        <v>192</v>
      </c>
      <c r="C76" s="537" t="s">
        <v>193</v>
      </c>
    </row>
    <row r="77" spans="1:3">
      <c r="A77" s="241">
        <v>1</v>
      </c>
      <c r="B77" s="125" t="s">
        <v>194</v>
      </c>
      <c r="C77" s="126" t="s">
        <v>195</v>
      </c>
    </row>
    <row r="78" spans="1:3" ht="51">
      <c r="A78" s="241">
        <v>2</v>
      </c>
      <c r="B78" s="125" t="s">
        <v>196</v>
      </c>
      <c r="C78" s="246" t="s">
        <v>197</v>
      </c>
    </row>
    <row r="79" spans="1:3" ht="25.5">
      <c r="A79" s="241">
        <v>3</v>
      </c>
      <c r="B79" s="125" t="s">
        <v>198</v>
      </c>
      <c r="C79" s="126" t="s">
        <v>199</v>
      </c>
    </row>
    <row r="80" spans="1:3" ht="25.5">
      <c r="A80" s="241">
        <v>4</v>
      </c>
      <c r="B80" s="125" t="s">
        <v>200</v>
      </c>
      <c r="C80" s="126" t="s">
        <v>201</v>
      </c>
    </row>
    <row r="81" spans="1:3">
      <c r="A81" s="241">
        <v>5</v>
      </c>
      <c r="B81" s="125" t="s">
        <v>202</v>
      </c>
      <c r="C81" s="126" t="s">
        <v>203</v>
      </c>
    </row>
    <row r="82" spans="1:3" ht="25.5">
      <c r="A82" s="241">
        <v>6</v>
      </c>
      <c r="B82" s="125" t="s">
        <v>204</v>
      </c>
      <c r="C82" s="126" t="s">
        <v>205</v>
      </c>
    </row>
    <row r="83" spans="1:3" ht="25.5">
      <c r="A83" s="241">
        <v>7</v>
      </c>
      <c r="B83" s="125" t="s">
        <v>206</v>
      </c>
      <c r="C83" s="860" t="s">
        <v>207</v>
      </c>
    </row>
    <row r="84" spans="1:3">
      <c r="A84" s="241">
        <v>8</v>
      </c>
      <c r="B84" s="125" t="s">
        <v>208</v>
      </c>
      <c r="C84" s="860" t="s">
        <v>209</v>
      </c>
    </row>
    <row r="85" spans="1:3" ht="25.5">
      <c r="A85" s="241">
        <v>9</v>
      </c>
      <c r="B85" s="125" t="s">
        <v>210</v>
      </c>
      <c r="C85" s="487" t="s">
        <v>211</v>
      </c>
    </row>
    <row r="86" spans="1:3">
      <c r="A86" s="241">
        <v>10</v>
      </c>
      <c r="B86" s="124" t="s">
        <v>212</v>
      </c>
      <c r="C86" s="246" t="s">
        <v>213</v>
      </c>
    </row>
    <row r="87" spans="1:3">
      <c r="A87" s="241">
        <v>11</v>
      </c>
      <c r="B87" s="125" t="s">
        <v>214</v>
      </c>
      <c r="C87" s="126" t="s">
        <v>215</v>
      </c>
    </row>
    <row r="88" spans="1:3">
      <c r="A88" s="245">
        <v>12</v>
      </c>
      <c r="B88" s="125" t="s">
        <v>174</v>
      </c>
      <c r="C88" s="126" t="s">
        <v>216</v>
      </c>
    </row>
    <row r="89" spans="1:3">
      <c r="A89" s="233"/>
      <c r="B89" s="78" t="s">
        <v>217</v>
      </c>
      <c r="C89" s="537" t="s">
        <v>218</v>
      </c>
    </row>
    <row r="90" spans="1:3">
      <c r="A90" s="238">
        <v>13</v>
      </c>
      <c r="B90" s="124" t="s">
        <v>219</v>
      </c>
      <c r="C90" s="126" t="s">
        <v>220</v>
      </c>
    </row>
    <row r="91" spans="1:3">
      <c r="A91" s="243">
        <v>14</v>
      </c>
      <c r="B91" s="124" t="s">
        <v>221</v>
      </c>
      <c r="C91" s="126" t="s">
        <v>220</v>
      </c>
    </row>
    <row r="92" spans="1:3">
      <c r="A92" s="243">
        <v>15</v>
      </c>
      <c r="B92" s="855" t="s">
        <v>222</v>
      </c>
      <c r="C92" s="126" t="s">
        <v>220</v>
      </c>
    </row>
    <row r="93" spans="1:3">
      <c r="A93" s="243">
        <v>16</v>
      </c>
      <c r="B93" s="855" t="s">
        <v>223</v>
      </c>
      <c r="C93" s="126" t="s">
        <v>220</v>
      </c>
    </row>
    <row r="94" spans="1:3">
      <c r="A94" s="243">
        <v>17</v>
      </c>
      <c r="B94" s="855" t="s">
        <v>224</v>
      </c>
      <c r="C94" s="126" t="s">
        <v>220</v>
      </c>
    </row>
    <row r="95" spans="1:3">
      <c r="A95" s="243">
        <v>18</v>
      </c>
      <c r="B95" s="855" t="s">
        <v>225</v>
      </c>
      <c r="C95" s="246" t="s">
        <v>220</v>
      </c>
    </row>
    <row r="96" spans="1:3">
      <c r="A96" s="243">
        <v>19</v>
      </c>
      <c r="B96" s="855" t="s">
        <v>226</v>
      </c>
      <c r="C96" s="246" t="s">
        <v>220</v>
      </c>
    </row>
    <row r="97" spans="1:3">
      <c r="A97" s="243">
        <v>20</v>
      </c>
      <c r="B97" s="855" t="s">
        <v>227</v>
      </c>
      <c r="C97" s="246" t="s">
        <v>220</v>
      </c>
    </row>
    <row r="98" spans="1:3">
      <c r="A98" s="243">
        <v>21</v>
      </c>
      <c r="B98" s="855" t="s">
        <v>228</v>
      </c>
      <c r="C98" s="246" t="s">
        <v>220</v>
      </c>
    </row>
    <row r="99" spans="1:3">
      <c r="A99" s="243" t="s">
        <v>229</v>
      </c>
      <c r="B99" s="124" t="s">
        <v>230</v>
      </c>
      <c r="C99" s="246" t="s">
        <v>231</v>
      </c>
    </row>
    <row r="100" spans="1:3">
      <c r="A100" s="243" t="s">
        <v>232</v>
      </c>
      <c r="B100" s="124" t="s">
        <v>233</v>
      </c>
      <c r="C100" s="246" t="s">
        <v>234</v>
      </c>
    </row>
    <row r="101" spans="1:3">
      <c r="A101" s="243" t="s">
        <v>235</v>
      </c>
      <c r="B101" s="124" t="s">
        <v>236</v>
      </c>
      <c r="C101" s="246" t="s">
        <v>231</v>
      </c>
    </row>
    <row r="102" spans="1:3">
      <c r="A102" s="243" t="s">
        <v>237</v>
      </c>
      <c r="B102" s="124" t="s">
        <v>238</v>
      </c>
      <c r="C102" s="246" t="s">
        <v>234</v>
      </c>
    </row>
    <row r="103" spans="1:3">
      <c r="A103" s="243">
        <v>24</v>
      </c>
      <c r="B103" s="855" t="s">
        <v>239</v>
      </c>
      <c r="C103" s="246" t="s">
        <v>220</v>
      </c>
    </row>
    <row r="104" spans="1:3">
      <c r="A104" s="243">
        <v>25</v>
      </c>
      <c r="B104" s="855" t="s">
        <v>240</v>
      </c>
      <c r="C104" s="246" t="s">
        <v>220</v>
      </c>
    </row>
    <row r="105" spans="1:3">
      <c r="A105" s="243">
        <v>26</v>
      </c>
      <c r="B105" s="855" t="s">
        <v>241</v>
      </c>
      <c r="C105" s="246" t="s">
        <v>220</v>
      </c>
    </row>
    <row r="106" spans="1:3">
      <c r="A106" s="243">
        <v>27</v>
      </c>
      <c r="B106" s="855" t="s">
        <v>242</v>
      </c>
      <c r="C106" s="246" t="s">
        <v>220</v>
      </c>
    </row>
    <row r="107" spans="1:3">
      <c r="A107" s="243">
        <v>28</v>
      </c>
      <c r="B107" s="855" t="s">
        <v>243</v>
      </c>
      <c r="C107" s="246" t="s">
        <v>220</v>
      </c>
    </row>
    <row r="108" spans="1:3">
      <c r="A108" s="243">
        <v>29</v>
      </c>
      <c r="B108" s="855" t="s">
        <v>244</v>
      </c>
      <c r="C108" s="246" t="s">
        <v>220</v>
      </c>
    </row>
    <row r="109" spans="1:3">
      <c r="A109" s="243">
        <v>30</v>
      </c>
      <c r="B109" s="855" t="s">
        <v>245</v>
      </c>
      <c r="C109" s="246" t="s">
        <v>220</v>
      </c>
    </row>
    <row r="110" spans="1:3">
      <c r="A110" s="243">
        <v>31</v>
      </c>
      <c r="B110" s="855" t="s">
        <v>246</v>
      </c>
      <c r="C110" s="246" t="s">
        <v>220</v>
      </c>
    </row>
    <row r="111" spans="1:3">
      <c r="A111" s="243">
        <v>32</v>
      </c>
      <c r="B111" s="855" t="s">
        <v>247</v>
      </c>
      <c r="C111" s="246" t="s">
        <v>220</v>
      </c>
    </row>
    <row r="112" spans="1:3">
      <c r="A112" s="243">
        <v>33</v>
      </c>
      <c r="B112" s="855" t="s">
        <v>248</v>
      </c>
      <c r="C112" s="246" t="s">
        <v>220</v>
      </c>
    </row>
    <row r="113" spans="1:3">
      <c r="A113" s="243">
        <v>34</v>
      </c>
      <c r="B113" s="855" t="s">
        <v>249</v>
      </c>
      <c r="C113" s="246" t="s">
        <v>220</v>
      </c>
    </row>
    <row r="114" spans="1:3">
      <c r="A114" s="243">
        <v>35</v>
      </c>
      <c r="B114" s="855" t="s">
        <v>250</v>
      </c>
      <c r="C114" s="246" t="s">
        <v>220</v>
      </c>
    </row>
    <row r="115" spans="1:3">
      <c r="A115" s="868">
        <v>36</v>
      </c>
      <c r="B115" s="855" t="s">
        <v>251</v>
      </c>
      <c r="C115" s="869" t="s">
        <v>220</v>
      </c>
    </row>
    <row r="116" spans="1:3">
      <c r="A116" s="868">
        <v>37</v>
      </c>
      <c r="B116" s="855" t="s">
        <v>252</v>
      </c>
      <c r="C116" s="869" t="s">
        <v>220</v>
      </c>
    </row>
    <row r="117" spans="1:3" ht="25.5">
      <c r="A117" s="868">
        <v>38</v>
      </c>
      <c r="B117" s="855" t="s">
        <v>253</v>
      </c>
      <c r="C117" s="869" t="s">
        <v>254</v>
      </c>
    </row>
    <row r="118" spans="1:3" ht="25.5">
      <c r="A118" s="868">
        <v>39</v>
      </c>
      <c r="B118" s="855" t="s">
        <v>255</v>
      </c>
      <c r="C118" s="869" t="s">
        <v>256</v>
      </c>
    </row>
    <row r="119" spans="1:3" ht="25.5">
      <c r="A119" s="868">
        <v>40</v>
      </c>
      <c r="B119" s="855" t="s">
        <v>257</v>
      </c>
      <c r="C119" s="246" t="s">
        <v>258</v>
      </c>
    </row>
    <row r="120" spans="1:3">
      <c r="A120" s="868">
        <v>41</v>
      </c>
      <c r="B120" s="855" t="s">
        <v>259</v>
      </c>
      <c r="C120" s="869" t="s">
        <v>260</v>
      </c>
    </row>
    <row r="121" spans="1:3">
      <c r="A121" s="233"/>
      <c r="B121" s="77" t="s">
        <v>261</v>
      </c>
      <c r="C121" s="864"/>
    </row>
    <row r="122" spans="1:3">
      <c r="A122" s="868">
        <v>42</v>
      </c>
      <c r="B122" s="124" t="s">
        <v>262</v>
      </c>
      <c r="C122" s="246" t="s">
        <v>263</v>
      </c>
    </row>
    <row r="123" spans="1:3" ht="25.5">
      <c r="A123" s="868">
        <v>43</v>
      </c>
      <c r="B123" s="124" t="s">
        <v>264</v>
      </c>
      <c r="C123" s="246" t="s">
        <v>265</v>
      </c>
    </row>
    <row r="124" spans="1:3" ht="25.5">
      <c r="A124" s="243">
        <v>44</v>
      </c>
      <c r="B124" s="124" t="s">
        <v>250</v>
      </c>
      <c r="C124" s="246" t="s">
        <v>266</v>
      </c>
    </row>
    <row r="125" spans="1:3" ht="38.25">
      <c r="A125" s="238">
        <v>45</v>
      </c>
      <c r="B125" s="124" t="s">
        <v>267</v>
      </c>
      <c r="C125" s="246" t="s">
        <v>268</v>
      </c>
    </row>
    <row r="126" spans="1:3">
      <c r="A126" s="233"/>
      <c r="B126" s="77" t="s">
        <v>269</v>
      </c>
      <c r="C126" s="864"/>
    </row>
    <row r="127" spans="1:3" ht="38.25">
      <c r="A127" s="868">
        <v>46</v>
      </c>
      <c r="B127" s="124" t="s">
        <v>270</v>
      </c>
      <c r="C127" s="246" t="s">
        <v>271</v>
      </c>
    </row>
    <row r="128" spans="1:3" ht="51">
      <c r="A128" s="868">
        <v>47</v>
      </c>
      <c r="B128" s="124" t="s">
        <v>272</v>
      </c>
      <c r="C128" s="246" t="s">
        <v>273</v>
      </c>
    </row>
    <row r="129" spans="1:3">
      <c r="A129" s="868">
        <v>48</v>
      </c>
      <c r="B129" s="124" t="s">
        <v>274</v>
      </c>
      <c r="C129" s="246" t="s">
        <v>275</v>
      </c>
    </row>
    <row r="130" spans="1:3" ht="51">
      <c r="A130" s="868">
        <v>49</v>
      </c>
      <c r="B130" s="124" t="s">
        <v>276</v>
      </c>
      <c r="C130" s="246" t="s">
        <v>277</v>
      </c>
    </row>
    <row r="131" spans="1:3" ht="38.25">
      <c r="A131" s="868">
        <v>50</v>
      </c>
      <c r="B131" s="124" t="s">
        <v>278</v>
      </c>
      <c r="C131" s="246" t="s">
        <v>279</v>
      </c>
    </row>
    <row r="132" spans="1:3" ht="51">
      <c r="A132" s="868">
        <v>51</v>
      </c>
      <c r="B132" s="124" t="s">
        <v>280</v>
      </c>
      <c r="C132" s="246" t="s">
        <v>281</v>
      </c>
    </row>
    <row r="133" spans="1:3" ht="25.5">
      <c r="A133" s="868">
        <v>52</v>
      </c>
      <c r="B133" s="124" t="s">
        <v>282</v>
      </c>
      <c r="C133" s="246" t="s">
        <v>283</v>
      </c>
    </row>
    <row r="134" spans="1:3">
      <c r="A134" s="868">
        <v>53</v>
      </c>
      <c r="B134" s="124" t="s">
        <v>284</v>
      </c>
      <c r="C134" s="246" t="s">
        <v>285</v>
      </c>
    </row>
    <row r="135" spans="1:3">
      <c r="A135" s="868">
        <v>54</v>
      </c>
      <c r="B135" s="124" t="s">
        <v>286</v>
      </c>
      <c r="C135" s="246" t="s">
        <v>287</v>
      </c>
    </row>
    <row r="136" spans="1:3">
      <c r="A136" s="868">
        <v>55</v>
      </c>
      <c r="B136" s="124" t="s">
        <v>288</v>
      </c>
      <c r="C136" s="246" t="s">
        <v>289</v>
      </c>
    </row>
    <row r="137" spans="1:3" ht="38.25">
      <c r="A137" s="868">
        <v>56</v>
      </c>
      <c r="B137" s="124" t="s">
        <v>290</v>
      </c>
      <c r="C137" s="246" t="s">
        <v>291</v>
      </c>
    </row>
    <row r="138" spans="1:3">
      <c r="A138" s="868">
        <v>57</v>
      </c>
      <c r="B138" s="124" t="s">
        <v>292</v>
      </c>
      <c r="C138" s="246" t="s">
        <v>293</v>
      </c>
    </row>
    <row r="139" spans="1:3" ht="38.25">
      <c r="A139" s="868">
        <v>58</v>
      </c>
      <c r="B139" s="124" t="s">
        <v>294</v>
      </c>
      <c r="C139" s="246" t="s">
        <v>295</v>
      </c>
    </row>
    <row r="140" spans="1:3">
      <c r="A140" s="868">
        <v>59</v>
      </c>
      <c r="B140" s="128" t="s">
        <v>296</v>
      </c>
      <c r="C140" s="551" t="s">
        <v>297</v>
      </c>
    </row>
    <row r="141" spans="1:3" ht="25.5">
      <c r="A141" s="868">
        <v>60</v>
      </c>
      <c r="B141" s="124" t="s">
        <v>298</v>
      </c>
      <c r="C141" s="246" t="s">
        <v>299</v>
      </c>
    </row>
    <row r="142" spans="1:3" ht="38.25">
      <c r="A142" s="868">
        <v>61</v>
      </c>
      <c r="B142" s="124" t="s">
        <v>300</v>
      </c>
      <c r="C142" s="246" t="s">
        <v>301</v>
      </c>
    </row>
    <row r="143" spans="1:3" ht="25.5">
      <c r="A143" s="868">
        <v>62</v>
      </c>
      <c r="B143" s="124" t="s">
        <v>302</v>
      </c>
      <c r="C143" s="246" t="s">
        <v>303</v>
      </c>
    </row>
    <row r="144" spans="1:3" ht="26.25" thickBot="1">
      <c r="A144" s="868">
        <v>63</v>
      </c>
      <c r="B144" s="124" t="s">
        <v>304</v>
      </c>
      <c r="C144" s="246" t="s">
        <v>305</v>
      </c>
    </row>
    <row r="145" spans="1:3" s="553" customFormat="1" ht="26.25" thickBot="1">
      <c r="A145" s="852"/>
      <c r="B145" s="853" t="s">
        <v>306</v>
      </c>
      <c r="C145" s="854" t="s">
        <v>307</v>
      </c>
    </row>
    <row r="146" spans="1:3" s="553" customFormat="1" ht="25.5">
      <c r="A146" s="233"/>
      <c r="B146" s="870" t="s">
        <v>308</v>
      </c>
      <c r="C146" s="560" t="s">
        <v>309</v>
      </c>
    </row>
    <row r="147" spans="1:3" s="553" customFormat="1">
      <c r="A147" s="558" t="s">
        <v>310</v>
      </c>
      <c r="B147" s="559" t="s">
        <v>311</v>
      </c>
      <c r="C147" s="487" t="s">
        <v>312</v>
      </c>
    </row>
    <row r="148" spans="1:3" s="556" customFormat="1" ht="25.5">
      <c r="A148" s="558" t="s">
        <v>313</v>
      </c>
      <c r="B148" s="559" t="s">
        <v>314</v>
      </c>
      <c r="C148" s="487" t="s">
        <v>315</v>
      </c>
    </row>
    <row r="149" spans="1:3" s="553" customFormat="1">
      <c r="A149" s="558" t="s">
        <v>316</v>
      </c>
      <c r="B149" s="559" t="s">
        <v>317</v>
      </c>
      <c r="C149" s="487" t="s">
        <v>318</v>
      </c>
    </row>
    <row r="150" spans="1:3" s="553" customFormat="1" ht="25.5">
      <c r="A150" s="558" t="s">
        <v>319</v>
      </c>
      <c r="B150" s="559" t="s">
        <v>320</v>
      </c>
      <c r="C150" s="487" t="s">
        <v>321</v>
      </c>
    </row>
    <row r="151" spans="1:3" s="553" customFormat="1">
      <c r="A151" s="558" t="s">
        <v>322</v>
      </c>
      <c r="B151" s="559" t="s">
        <v>53</v>
      </c>
      <c r="C151" s="487" t="s">
        <v>323</v>
      </c>
    </row>
    <row r="152" spans="1:3" s="553" customFormat="1">
      <c r="A152" s="558" t="s">
        <v>324</v>
      </c>
      <c r="B152" s="559" t="s">
        <v>325</v>
      </c>
      <c r="C152" s="487" t="s">
        <v>326</v>
      </c>
    </row>
    <row r="153" spans="1:3" s="553" customFormat="1" ht="25.5">
      <c r="A153" s="233"/>
      <c r="B153" s="561" t="s">
        <v>327</v>
      </c>
      <c r="C153" s="560" t="s">
        <v>328</v>
      </c>
    </row>
    <row r="154" spans="1:3" s="553" customFormat="1">
      <c r="A154" s="558" t="s">
        <v>329</v>
      </c>
      <c r="B154" s="559" t="s">
        <v>330</v>
      </c>
      <c r="C154" s="487" t="s">
        <v>331</v>
      </c>
    </row>
    <row r="155" spans="1:3" s="553" customFormat="1" ht="25.5">
      <c r="A155" s="558" t="s">
        <v>332</v>
      </c>
      <c r="B155" s="559" t="s">
        <v>333</v>
      </c>
      <c r="C155" s="487" t="s">
        <v>334</v>
      </c>
    </row>
    <row r="156" spans="1:3" s="553" customFormat="1">
      <c r="A156" s="558" t="s">
        <v>335</v>
      </c>
      <c r="B156" s="559" t="s">
        <v>336</v>
      </c>
      <c r="C156" s="487" t="s">
        <v>331</v>
      </c>
    </row>
    <row r="157" spans="1:3" s="553" customFormat="1" ht="25.5">
      <c r="A157" s="558" t="s">
        <v>337</v>
      </c>
      <c r="B157" s="559" t="s">
        <v>338</v>
      </c>
      <c r="C157" s="487" t="s">
        <v>339</v>
      </c>
    </row>
    <row r="158" spans="1:3" s="553" customFormat="1">
      <c r="A158" s="558" t="s">
        <v>340</v>
      </c>
      <c r="B158" s="559" t="s">
        <v>317</v>
      </c>
      <c r="C158" s="487" t="s">
        <v>341</v>
      </c>
    </row>
    <row r="159" spans="1:3" s="553" customFormat="1" ht="25.5">
      <c r="A159" s="558" t="s">
        <v>342</v>
      </c>
      <c r="B159" s="559" t="s">
        <v>343</v>
      </c>
      <c r="C159" s="487" t="s">
        <v>344</v>
      </c>
    </row>
    <row r="160" spans="1:3" s="553" customFormat="1">
      <c r="A160" s="558" t="s">
        <v>345</v>
      </c>
      <c r="B160" s="559" t="s">
        <v>53</v>
      </c>
      <c r="C160" s="487" t="s">
        <v>346</v>
      </c>
    </row>
    <row r="161" spans="1:3" s="553" customFormat="1" ht="13.5" thickBot="1">
      <c r="A161" s="558" t="s">
        <v>347</v>
      </c>
      <c r="B161" s="559" t="s">
        <v>325</v>
      </c>
      <c r="C161" s="487" t="s">
        <v>348</v>
      </c>
    </row>
    <row r="162" spans="1:3" ht="39" thickBot="1">
      <c r="A162" s="852"/>
      <c r="B162" s="853" t="s">
        <v>349</v>
      </c>
      <c r="C162" s="854" t="s">
        <v>350</v>
      </c>
    </row>
    <row r="163" spans="1:3" ht="25.5">
      <c r="A163" s="871" t="s">
        <v>351</v>
      </c>
      <c r="B163" s="872" t="s">
        <v>352</v>
      </c>
      <c r="C163" s="873" t="s">
        <v>353</v>
      </c>
    </row>
    <row r="164" spans="1:3" ht="114.75">
      <c r="A164" s="465" t="s">
        <v>354</v>
      </c>
      <c r="B164" s="874" t="s">
        <v>355</v>
      </c>
      <c r="C164" s="863" t="s">
        <v>356</v>
      </c>
    </row>
    <row r="165" spans="1:3" ht="116.1" customHeight="1">
      <c r="A165" s="465" t="s">
        <v>357</v>
      </c>
      <c r="B165" s="874" t="s">
        <v>358</v>
      </c>
      <c r="C165" s="875" t="s">
        <v>359</v>
      </c>
    </row>
    <row r="166" spans="1:3" ht="25.5">
      <c r="A166" s="465" t="s">
        <v>360</v>
      </c>
      <c r="B166" s="874" t="s">
        <v>361</v>
      </c>
      <c r="C166" s="863" t="s">
        <v>362</v>
      </c>
    </row>
    <row r="167" spans="1:3" ht="51">
      <c r="A167" s="465" t="s">
        <v>363</v>
      </c>
      <c r="B167" s="874" t="s">
        <v>364</v>
      </c>
      <c r="C167" s="863" t="s">
        <v>365</v>
      </c>
    </row>
    <row r="168" spans="1:3" ht="51">
      <c r="A168" s="465" t="s">
        <v>366</v>
      </c>
      <c r="B168" s="874" t="s">
        <v>367</v>
      </c>
      <c r="C168" s="863" t="s">
        <v>368</v>
      </c>
    </row>
    <row r="169" spans="1:3" ht="51">
      <c r="A169" s="465" t="s">
        <v>369</v>
      </c>
      <c r="B169" s="874" t="s">
        <v>370</v>
      </c>
      <c r="C169" s="863" t="s">
        <v>371</v>
      </c>
    </row>
    <row r="170" spans="1:3" ht="25.5">
      <c r="A170" s="465" t="s">
        <v>372</v>
      </c>
      <c r="B170" s="874" t="s">
        <v>373</v>
      </c>
      <c r="C170" s="863" t="s">
        <v>374</v>
      </c>
    </row>
    <row r="171" spans="1:3" ht="38.25">
      <c r="A171" s="465" t="s">
        <v>375</v>
      </c>
      <c r="B171" s="874" t="s">
        <v>376</v>
      </c>
      <c r="C171" s="863" t="s">
        <v>377</v>
      </c>
    </row>
    <row r="172" spans="1:3" ht="38.25">
      <c r="A172" s="465" t="s">
        <v>378</v>
      </c>
      <c r="B172" s="874" t="s">
        <v>379</v>
      </c>
      <c r="C172" s="863" t="s">
        <v>380</v>
      </c>
    </row>
    <row r="173" spans="1:3">
      <c r="A173" s="465" t="s">
        <v>381</v>
      </c>
      <c r="B173" s="874" t="s">
        <v>382</v>
      </c>
      <c r="C173" s="863" t="s">
        <v>383</v>
      </c>
    </row>
    <row r="174" spans="1:3" ht="38.25">
      <c r="A174" s="465" t="s">
        <v>384</v>
      </c>
      <c r="B174" s="874" t="s">
        <v>385</v>
      </c>
      <c r="C174" s="863" t="s">
        <v>386</v>
      </c>
    </row>
    <row r="175" spans="1:3">
      <c r="A175" s="465" t="s">
        <v>387</v>
      </c>
      <c r="B175" s="874" t="s">
        <v>388</v>
      </c>
      <c r="C175" s="863" t="s">
        <v>389</v>
      </c>
    </row>
    <row r="176" spans="1:3" ht="25.5">
      <c r="A176" s="465" t="s">
        <v>390</v>
      </c>
      <c r="B176" s="874" t="s">
        <v>391</v>
      </c>
      <c r="C176" s="863" t="s">
        <v>392</v>
      </c>
    </row>
    <row r="177" spans="1:3" ht="25.5">
      <c r="A177" s="465" t="s">
        <v>393</v>
      </c>
      <c r="B177" s="874" t="s">
        <v>394</v>
      </c>
      <c r="C177" s="863" t="s">
        <v>395</v>
      </c>
    </row>
    <row r="178" spans="1:3" ht="38.25">
      <c r="A178" s="465" t="s">
        <v>396</v>
      </c>
      <c r="B178" s="874" t="s">
        <v>397</v>
      </c>
      <c r="C178" s="863" t="s">
        <v>398</v>
      </c>
    </row>
    <row r="179" spans="1:3" ht="25.5">
      <c r="A179" s="465" t="s">
        <v>399</v>
      </c>
      <c r="B179" s="874" t="s">
        <v>400</v>
      </c>
      <c r="C179" s="863" t="s">
        <v>401</v>
      </c>
    </row>
    <row r="180" spans="1:3" ht="39" thickBot="1">
      <c r="A180" s="465" t="s">
        <v>402</v>
      </c>
      <c r="B180" s="876" t="s">
        <v>403</v>
      </c>
      <c r="C180" s="866" t="s">
        <v>404</v>
      </c>
    </row>
    <row r="181" spans="1:3" ht="13.5" thickBot="1">
      <c r="A181" s="852"/>
      <c r="B181" s="853" t="s">
        <v>405</v>
      </c>
      <c r="C181" s="854" t="s">
        <v>406</v>
      </c>
    </row>
    <row r="182" spans="1:3" ht="27.95" customHeight="1" thickBot="1">
      <c r="A182" s="852"/>
      <c r="B182" s="853" t="s">
        <v>407</v>
      </c>
      <c r="C182" s="877" t="s">
        <v>408</v>
      </c>
    </row>
    <row r="183" spans="1:3">
      <c r="A183" s="233"/>
      <c r="B183" s="77" t="s">
        <v>409</v>
      </c>
      <c r="C183" s="878"/>
    </row>
    <row r="184" spans="1:3">
      <c r="A184" s="241"/>
      <c r="B184" s="125" t="s">
        <v>410</v>
      </c>
      <c r="C184" s="126" t="s">
        <v>411</v>
      </c>
    </row>
    <row r="185" spans="1:3" ht="51">
      <c r="A185" s="241"/>
      <c r="B185" s="124" t="s">
        <v>412</v>
      </c>
      <c r="C185" s="246" t="s">
        <v>413</v>
      </c>
    </row>
    <row r="186" spans="1:3">
      <c r="A186" s="241"/>
      <c r="B186" s="124" t="s">
        <v>414</v>
      </c>
      <c r="C186" s="246" t="s">
        <v>415</v>
      </c>
    </row>
    <row r="187" spans="1:3">
      <c r="A187" s="241"/>
      <c r="B187" s="124" t="s">
        <v>416</v>
      </c>
      <c r="C187" s="246" t="s">
        <v>417</v>
      </c>
    </row>
    <row r="188" spans="1:3" ht="51">
      <c r="A188" s="241"/>
      <c r="B188" s="124" t="s">
        <v>418</v>
      </c>
      <c r="C188" s="246" t="s">
        <v>419</v>
      </c>
    </row>
    <row r="189" spans="1:3">
      <c r="A189" s="241"/>
      <c r="B189" s="124" t="s">
        <v>420</v>
      </c>
      <c r="C189" s="246" t="s">
        <v>421</v>
      </c>
    </row>
    <row r="190" spans="1:3">
      <c r="A190" s="241"/>
      <c r="B190" s="124" t="s">
        <v>422</v>
      </c>
      <c r="C190" s="246" t="s">
        <v>423</v>
      </c>
    </row>
    <row r="191" spans="1:3" ht="38.25">
      <c r="A191" s="241"/>
      <c r="B191" s="124" t="s">
        <v>424</v>
      </c>
      <c r="C191" s="246" t="s">
        <v>425</v>
      </c>
    </row>
    <row r="192" spans="1:3" ht="25.5">
      <c r="A192" s="241"/>
      <c r="B192" s="124" t="s">
        <v>426</v>
      </c>
      <c r="C192" s="246" t="s">
        <v>427</v>
      </c>
    </row>
    <row r="193" spans="1:3">
      <c r="A193" s="241"/>
      <c r="B193" s="124" t="s">
        <v>428</v>
      </c>
      <c r="C193" s="246" t="s">
        <v>429</v>
      </c>
    </row>
    <row r="194" spans="1:3" ht="25.5">
      <c r="A194" s="241"/>
      <c r="B194" s="124" t="s">
        <v>430</v>
      </c>
      <c r="C194" s="246" t="s">
        <v>431</v>
      </c>
    </row>
    <row r="195" spans="1:3" ht="38.25">
      <c r="A195" s="241"/>
      <c r="B195" s="124" t="s">
        <v>432</v>
      </c>
      <c r="C195" s="246" t="s">
        <v>433</v>
      </c>
    </row>
    <row r="196" spans="1:3">
      <c r="A196" s="241"/>
      <c r="B196" s="124" t="s">
        <v>434</v>
      </c>
      <c r="C196" s="246" t="s">
        <v>435</v>
      </c>
    </row>
    <row r="197" spans="1:3">
      <c r="A197" s="233"/>
      <c r="B197" s="78" t="s">
        <v>436</v>
      </c>
      <c r="C197" s="879"/>
    </row>
    <row r="198" spans="1:3">
      <c r="A198" s="240">
        <v>1</v>
      </c>
      <c r="B198" s="125" t="s">
        <v>219</v>
      </c>
      <c r="C198" s="126" t="s">
        <v>220</v>
      </c>
    </row>
    <row r="199" spans="1:3">
      <c r="A199" s="241">
        <v>2</v>
      </c>
      <c r="B199" s="125" t="s">
        <v>437</v>
      </c>
      <c r="C199" s="126" t="s">
        <v>220</v>
      </c>
    </row>
    <row r="200" spans="1:3">
      <c r="A200" s="241">
        <v>3</v>
      </c>
      <c r="B200" s="859" t="s">
        <v>222</v>
      </c>
      <c r="C200" s="126" t="s">
        <v>220</v>
      </c>
    </row>
    <row r="201" spans="1:3">
      <c r="A201" s="240">
        <v>4</v>
      </c>
      <c r="B201" s="859" t="s">
        <v>223</v>
      </c>
      <c r="C201" s="126" t="s">
        <v>220</v>
      </c>
    </row>
    <row r="202" spans="1:3">
      <c r="A202" s="241">
        <v>5</v>
      </c>
      <c r="B202" s="859" t="s">
        <v>224</v>
      </c>
      <c r="C202" s="126" t="s">
        <v>220</v>
      </c>
    </row>
    <row r="203" spans="1:3">
      <c r="A203" s="241">
        <v>6</v>
      </c>
      <c r="B203" s="859" t="s">
        <v>225</v>
      </c>
      <c r="C203" s="126" t="s">
        <v>220</v>
      </c>
    </row>
    <row r="204" spans="1:3">
      <c r="A204" s="240">
        <v>7</v>
      </c>
      <c r="B204" s="859" t="s">
        <v>226</v>
      </c>
      <c r="C204" s="126" t="s">
        <v>220</v>
      </c>
    </row>
    <row r="205" spans="1:3">
      <c r="A205" s="241">
        <v>8</v>
      </c>
      <c r="B205" s="859" t="s">
        <v>227</v>
      </c>
      <c r="C205" s="126" t="s">
        <v>220</v>
      </c>
    </row>
    <row r="206" spans="1:3">
      <c r="A206" s="243">
        <v>9</v>
      </c>
      <c r="B206" s="124" t="s">
        <v>228</v>
      </c>
      <c r="C206" s="246" t="s">
        <v>220</v>
      </c>
    </row>
    <row r="207" spans="1:3">
      <c r="A207" s="243" t="s">
        <v>438</v>
      </c>
      <c r="B207" s="124" t="s">
        <v>230</v>
      </c>
      <c r="C207" s="246" t="s">
        <v>220</v>
      </c>
    </row>
    <row r="208" spans="1:3">
      <c r="A208" s="238" t="s">
        <v>439</v>
      </c>
      <c r="B208" s="124" t="s">
        <v>233</v>
      </c>
      <c r="C208" s="246" t="s">
        <v>220</v>
      </c>
    </row>
    <row r="209" spans="1:3">
      <c r="A209" s="238" t="s">
        <v>440</v>
      </c>
      <c r="B209" s="124" t="s">
        <v>236</v>
      </c>
      <c r="C209" s="246" t="s">
        <v>220</v>
      </c>
    </row>
    <row r="210" spans="1:3">
      <c r="A210" s="238" t="s">
        <v>441</v>
      </c>
      <c r="B210" s="124" t="s">
        <v>238</v>
      </c>
      <c r="C210" s="246" t="s">
        <v>220</v>
      </c>
    </row>
    <row r="211" spans="1:3">
      <c r="A211" s="238">
        <v>12</v>
      </c>
      <c r="B211" s="124" t="s">
        <v>239</v>
      </c>
      <c r="C211" s="246" t="s">
        <v>220</v>
      </c>
    </row>
    <row r="212" spans="1:3">
      <c r="A212" s="243">
        <v>13</v>
      </c>
      <c r="B212" s="855" t="s">
        <v>240</v>
      </c>
      <c r="C212" s="246" t="s">
        <v>220</v>
      </c>
    </row>
    <row r="213" spans="1:3">
      <c r="A213" s="243">
        <v>14</v>
      </c>
      <c r="B213" s="855" t="s">
        <v>241</v>
      </c>
      <c r="C213" s="246" t="s">
        <v>220</v>
      </c>
    </row>
    <row r="214" spans="1:3">
      <c r="A214" s="238">
        <v>15</v>
      </c>
      <c r="B214" s="855" t="s">
        <v>242</v>
      </c>
      <c r="C214" s="246" t="s">
        <v>220</v>
      </c>
    </row>
    <row r="215" spans="1:3">
      <c r="A215" s="238">
        <v>16</v>
      </c>
      <c r="B215" s="855" t="s">
        <v>243</v>
      </c>
      <c r="C215" s="246" t="s">
        <v>220</v>
      </c>
    </row>
    <row r="216" spans="1:3">
      <c r="A216" s="238">
        <v>17</v>
      </c>
      <c r="B216" s="855" t="s">
        <v>244</v>
      </c>
      <c r="C216" s="246" t="s">
        <v>220</v>
      </c>
    </row>
    <row r="217" spans="1:3">
      <c r="A217" s="238">
        <v>18</v>
      </c>
      <c r="B217" s="855" t="s">
        <v>245</v>
      </c>
      <c r="C217" s="246" t="s">
        <v>220</v>
      </c>
    </row>
    <row r="218" spans="1:3">
      <c r="A218" s="238">
        <v>19</v>
      </c>
      <c r="B218" s="855" t="s">
        <v>246</v>
      </c>
      <c r="C218" s="246" t="s">
        <v>220</v>
      </c>
    </row>
    <row r="219" spans="1:3">
      <c r="A219" s="243">
        <v>20</v>
      </c>
      <c r="B219" s="855" t="s">
        <v>247</v>
      </c>
      <c r="C219" s="246" t="s">
        <v>220</v>
      </c>
    </row>
    <row r="220" spans="1:3">
      <c r="A220" s="243">
        <v>21</v>
      </c>
      <c r="B220" s="855" t="s">
        <v>248</v>
      </c>
      <c r="C220" s="246" t="s">
        <v>220</v>
      </c>
    </row>
    <row r="221" spans="1:3">
      <c r="A221" s="238">
        <v>22</v>
      </c>
      <c r="B221" s="855" t="s">
        <v>249</v>
      </c>
      <c r="C221" s="246" t="s">
        <v>220</v>
      </c>
    </row>
    <row r="222" spans="1:3">
      <c r="A222" s="243">
        <v>23</v>
      </c>
      <c r="B222" s="855" t="s">
        <v>250</v>
      </c>
      <c r="C222" s="246" t="s">
        <v>220</v>
      </c>
    </row>
    <row r="223" spans="1:3">
      <c r="A223" s="243">
        <v>24</v>
      </c>
      <c r="B223" s="124" t="s">
        <v>442</v>
      </c>
      <c r="C223" s="246" t="s">
        <v>220</v>
      </c>
    </row>
    <row r="224" spans="1:3">
      <c r="A224" s="243">
        <v>25</v>
      </c>
      <c r="B224" s="855" t="s">
        <v>252</v>
      </c>
      <c r="C224" s="246" t="s">
        <v>220</v>
      </c>
    </row>
    <row r="225" spans="1:3">
      <c r="A225" s="243">
        <v>26</v>
      </c>
      <c r="B225" s="124" t="s">
        <v>53</v>
      </c>
      <c r="C225" s="246" t="s">
        <v>443</v>
      </c>
    </row>
    <row r="226" spans="1:3" ht="25.5">
      <c r="A226" s="243">
        <v>27</v>
      </c>
      <c r="B226" s="124" t="s">
        <v>226</v>
      </c>
      <c r="C226" s="246" t="s">
        <v>444</v>
      </c>
    </row>
    <row r="227" spans="1:3" ht="25.5">
      <c r="A227" s="243">
        <v>28</v>
      </c>
      <c r="B227" s="124" t="s">
        <v>445</v>
      </c>
      <c r="C227" s="246" t="s">
        <v>444</v>
      </c>
    </row>
    <row r="228" spans="1:3" ht="25.5">
      <c r="A228" s="238">
        <v>29</v>
      </c>
      <c r="B228" s="855" t="s">
        <v>446</v>
      </c>
      <c r="C228" s="246" t="s">
        <v>444</v>
      </c>
    </row>
    <row r="229" spans="1:3" ht="28.35" customHeight="1">
      <c r="A229" s="243">
        <v>30</v>
      </c>
      <c r="B229" s="855" t="s">
        <v>224</v>
      </c>
      <c r="C229" s="246" t="s">
        <v>444</v>
      </c>
    </row>
    <row r="230" spans="1:3" ht="25.5">
      <c r="A230" s="238">
        <v>31</v>
      </c>
      <c r="B230" s="859" t="s">
        <v>447</v>
      </c>
      <c r="C230" s="126" t="s">
        <v>444</v>
      </c>
    </row>
    <row r="231" spans="1:3" ht="26.25" thickBot="1">
      <c r="A231" s="244">
        <v>32</v>
      </c>
      <c r="B231" s="880" t="s">
        <v>448</v>
      </c>
      <c r="C231" s="247" t="s">
        <v>444</v>
      </c>
    </row>
    <row r="232" spans="1:3" ht="268.5" thickBot="1">
      <c r="A232" s="852"/>
      <c r="B232" s="853" t="s">
        <v>449</v>
      </c>
      <c r="C232" s="854" t="s">
        <v>450</v>
      </c>
    </row>
    <row r="233" spans="1:3" ht="26.25" thickBot="1">
      <c r="A233" s="852"/>
      <c r="B233" s="853" t="s">
        <v>451</v>
      </c>
      <c r="C233" s="854" t="s">
        <v>452</v>
      </c>
    </row>
    <row r="234" spans="1:3" ht="26.25" thickBot="1">
      <c r="A234" s="852"/>
      <c r="B234" s="853" t="s">
        <v>453</v>
      </c>
      <c r="C234" s="854" t="s">
        <v>454</v>
      </c>
    </row>
    <row r="235" spans="1:3" ht="75" customHeight="1" thickBot="1">
      <c r="A235" s="881"/>
      <c r="B235" s="882" t="s">
        <v>455</v>
      </c>
      <c r="C235" s="883" t="s">
        <v>456</v>
      </c>
    </row>
    <row r="236" spans="1:3" ht="39" thickBot="1">
      <c r="A236" s="881"/>
      <c r="B236" s="884" t="s">
        <v>457</v>
      </c>
      <c r="C236" s="885" t="s">
        <v>458</v>
      </c>
    </row>
    <row r="237" spans="1:3" ht="39" thickBot="1">
      <c r="A237" s="852"/>
      <c r="B237" s="853" t="s">
        <v>459</v>
      </c>
      <c r="C237" s="854" t="s">
        <v>460</v>
      </c>
    </row>
    <row r="238" spans="1:3" ht="13.5" thickBot="1">
      <c r="A238" s="852"/>
      <c r="B238" s="853" t="s">
        <v>461</v>
      </c>
      <c r="C238" s="854" t="s">
        <v>462</v>
      </c>
    </row>
    <row r="239" spans="1:3">
      <c r="A239" s="886"/>
      <c r="B239" s="886"/>
      <c r="C239" s="887"/>
    </row>
    <row r="240" spans="1:3">
      <c r="A240" s="886"/>
      <c r="B240" s="886"/>
      <c r="C240" s="887"/>
    </row>
    <row r="241" spans="1:3">
      <c r="A241" s="886"/>
      <c r="B241" s="886"/>
      <c r="C241" s="887"/>
    </row>
    <row r="242" spans="1:3">
      <c r="A242" s="886"/>
      <c r="B242" s="886"/>
      <c r="C242" s="887"/>
    </row>
    <row r="243" spans="1:3">
      <c r="A243" s="886"/>
      <c r="B243" s="886"/>
      <c r="C243" s="887"/>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P1" zoomScale="60" zoomScaleNormal="60" workbookViewId="0">
      <selection activeCell="O53" sqref="O53"/>
    </sheetView>
  </sheetViews>
  <sheetFormatPr defaultColWidth="8" defaultRowHeight="12.7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75">
      <c r="A1" s="383" t="s">
        <v>1588</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45957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1573</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1574</v>
      </c>
      <c r="D8" s="937"/>
      <c r="E8" s="938"/>
      <c r="F8" s="938"/>
      <c r="G8" s="938"/>
      <c r="H8" s="937"/>
      <c r="I8" s="937"/>
      <c r="J8" s="938"/>
      <c r="K8" s="938"/>
      <c r="L8" s="939"/>
      <c r="M8" s="937" t="s">
        <v>1574</v>
      </c>
      <c r="N8" s="937"/>
      <c r="O8" s="938"/>
      <c r="P8" s="939"/>
      <c r="Q8" s="938"/>
      <c r="R8" s="937"/>
      <c r="S8" s="937"/>
      <c r="T8" s="938"/>
      <c r="U8" s="938"/>
      <c r="V8" s="939"/>
      <c r="W8" s="937" t="s">
        <v>1574</v>
      </c>
      <c r="X8" s="937"/>
      <c r="Y8" s="938"/>
      <c r="Z8" s="938"/>
      <c r="AA8" s="938"/>
      <c r="AB8" s="940"/>
      <c r="AC8" s="937"/>
      <c r="AD8" s="937"/>
      <c r="AE8" s="937"/>
      <c r="AF8" s="937"/>
      <c r="AG8" s="941"/>
      <c r="AH8" s="942"/>
    </row>
    <row r="9" spans="1:114" s="414" customFormat="1" ht="26.25" thickBot="1">
      <c r="A9" s="444" t="s">
        <v>489</v>
      </c>
      <c r="B9" s="943" t="s">
        <v>1575</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1576</v>
      </c>
      <c r="AH9" s="948" t="s">
        <v>1577</v>
      </c>
    </row>
    <row r="10" spans="1:114" s="414" customFormat="1">
      <c r="A10" s="431">
        <v>1</v>
      </c>
      <c r="B10" s="455">
        <f>EOMONTH(B11,1)</f>
        <v>45688</v>
      </c>
      <c r="C10" s="949">
        <v>3008749.5000000005</v>
      </c>
      <c r="D10" s="949">
        <v>26918651.620000001</v>
      </c>
      <c r="E10" s="949">
        <v>6265784.8000000007</v>
      </c>
      <c r="F10" s="949">
        <v>1393719.8799999997</v>
      </c>
      <c r="G10" s="949">
        <v>650109.17000000004</v>
      </c>
      <c r="H10" s="949">
        <v>325792.90000000002</v>
      </c>
      <c r="I10" s="949">
        <v>213296.81999999998</v>
      </c>
      <c r="J10" s="949">
        <v>227469.11</v>
      </c>
      <c r="K10" s="949">
        <v>302052.53999999998</v>
      </c>
      <c r="L10" s="949">
        <v>204396.85000000003</v>
      </c>
      <c r="M10" s="949">
        <v>217713.8</v>
      </c>
      <c r="N10" s="949">
        <v>348849.85999999993</v>
      </c>
      <c r="O10" s="949">
        <v>191719.83000000002</v>
      </c>
      <c r="P10" s="949">
        <v>197794.71</v>
      </c>
      <c r="Q10" s="949">
        <v>283239.83</v>
      </c>
      <c r="R10" s="949">
        <v>254610.79</v>
      </c>
      <c r="S10" s="949">
        <v>341673.25</v>
      </c>
      <c r="T10" s="949">
        <v>332147.03000000003</v>
      </c>
      <c r="U10" s="949">
        <v>286391.28000000003</v>
      </c>
      <c r="V10" s="949">
        <v>355405.77</v>
      </c>
      <c r="W10" s="949">
        <v>379326.93</v>
      </c>
      <c r="X10" s="949">
        <v>304885.59999999998</v>
      </c>
      <c r="Y10" s="949">
        <v>320041.30999999994</v>
      </c>
      <c r="Z10" s="949">
        <v>314143.25999999995</v>
      </c>
      <c r="AA10" s="949">
        <v>329512.41000000003</v>
      </c>
      <c r="AB10" s="949">
        <v>299658.18</v>
      </c>
      <c r="AC10" s="949">
        <v>272880.5</v>
      </c>
      <c r="AD10" s="949">
        <v>287137.87000000005</v>
      </c>
      <c r="AE10" s="949">
        <v>291279.45</v>
      </c>
      <c r="AF10" s="950">
        <v>249044.90000000005</v>
      </c>
      <c r="AG10" s="951">
        <v>0</v>
      </c>
      <c r="AH10" s="430">
        <f t="shared" ref="AH10:AH38" si="0">SUM(C10:AG10)</f>
        <v>45367479.75</v>
      </c>
    </row>
    <row r="11" spans="1:114" s="414" customFormat="1">
      <c r="A11" s="431">
        <v>2</v>
      </c>
      <c r="B11" s="432">
        <f>'Schedule 2_Balance Sheet'!C4</f>
        <v>45657</v>
      </c>
      <c r="C11" s="442"/>
      <c r="D11" s="460">
        <v>4355215.8900000006</v>
      </c>
      <c r="E11" s="460">
        <v>27514118.09</v>
      </c>
      <c r="F11" s="460">
        <v>5260412.7299999995</v>
      </c>
      <c r="G11" s="460">
        <v>2022469.5299999998</v>
      </c>
      <c r="H11" s="460">
        <v>589587.12</v>
      </c>
      <c r="I11" s="460">
        <v>280387.15999999997</v>
      </c>
      <c r="J11" s="460">
        <v>190350.89</v>
      </c>
      <c r="K11" s="460">
        <v>150121.76999999999</v>
      </c>
      <c r="L11" s="460">
        <v>102083.24999999999</v>
      </c>
      <c r="M11" s="460">
        <v>134217.79999999999</v>
      </c>
      <c r="N11" s="460">
        <v>58700.82</v>
      </c>
      <c r="O11" s="460">
        <v>26243.930000000004</v>
      </c>
      <c r="P11" s="460">
        <v>23067.71</v>
      </c>
      <c r="Q11" s="460">
        <v>28343.910000000003</v>
      </c>
      <c r="R11" s="460">
        <v>83840.540000000008</v>
      </c>
      <c r="S11" s="460">
        <v>22764.55</v>
      </c>
      <c r="T11" s="460">
        <v>25870.649999999998</v>
      </c>
      <c r="U11" s="460">
        <v>12112.279999999999</v>
      </c>
      <c r="V11" s="460">
        <v>24327.05</v>
      </c>
      <c r="W11" s="460">
        <v>3370.95</v>
      </c>
      <c r="X11" s="460">
        <v>18998.609999999997</v>
      </c>
      <c r="Y11" s="460">
        <v>7993.51</v>
      </c>
      <c r="Z11" s="460">
        <v>169.31</v>
      </c>
      <c r="AA11" s="460">
        <v>1877.42</v>
      </c>
      <c r="AB11" s="460">
        <v>4543.7599999999993</v>
      </c>
      <c r="AC11" s="460">
        <v>839.03</v>
      </c>
      <c r="AD11" s="460">
        <v>2532.64</v>
      </c>
      <c r="AE11" s="460">
        <v>1308.51</v>
      </c>
      <c r="AF11" s="451">
        <v>10001.57</v>
      </c>
      <c r="AG11" s="449">
        <v>0</v>
      </c>
      <c r="AH11" s="430">
        <f t="shared" si="0"/>
        <v>40955870.979999989</v>
      </c>
    </row>
    <row r="12" spans="1:114" s="413" customFormat="1" ht="15" customHeight="1">
      <c r="A12" s="431">
        <v>3</v>
      </c>
      <c r="B12" s="432">
        <f>EOMONTH(B11,-1)</f>
        <v>45626</v>
      </c>
      <c r="C12" s="442"/>
      <c r="D12" s="442"/>
      <c r="E12" s="420">
        <v>6489678.5499999998</v>
      </c>
      <c r="F12" s="420">
        <v>30452779.600000005</v>
      </c>
      <c r="G12" s="420">
        <v>7819142.79</v>
      </c>
      <c r="H12" s="420">
        <v>1642022.8399999999</v>
      </c>
      <c r="I12" s="420">
        <v>654491.04</v>
      </c>
      <c r="J12" s="420">
        <v>356150.60000000003</v>
      </c>
      <c r="K12" s="420">
        <v>256301.91999999998</v>
      </c>
      <c r="L12" s="420">
        <v>185038.02999999997</v>
      </c>
      <c r="M12" s="420">
        <v>295083.30000000005</v>
      </c>
      <c r="N12" s="420">
        <v>338837.62</v>
      </c>
      <c r="O12" s="420">
        <v>236781.99000000005</v>
      </c>
      <c r="P12" s="420">
        <v>168537.04</v>
      </c>
      <c r="Q12" s="420">
        <v>181043.35999999996</v>
      </c>
      <c r="R12" s="420">
        <v>163367.12</v>
      </c>
      <c r="S12" s="420">
        <v>113125.42999999998</v>
      </c>
      <c r="T12" s="420">
        <v>138833.55999999997</v>
      </c>
      <c r="U12" s="420">
        <v>83449.259999999995</v>
      </c>
      <c r="V12" s="420">
        <v>64701.73</v>
      </c>
      <c r="W12" s="420">
        <v>74394.649999999994</v>
      </c>
      <c r="X12" s="420">
        <v>7686.0999999999995</v>
      </c>
      <c r="Y12" s="420">
        <v>8915.19</v>
      </c>
      <c r="Z12" s="420">
        <v>12790.85</v>
      </c>
      <c r="AA12" s="420">
        <v>3912.0099999999998</v>
      </c>
      <c r="AB12" s="420">
        <v>9890.25</v>
      </c>
      <c r="AC12" s="420">
        <v>25035.760000000002</v>
      </c>
      <c r="AD12" s="420">
        <v>8291.57</v>
      </c>
      <c r="AE12" s="420">
        <v>7817.58</v>
      </c>
      <c r="AF12" s="445">
        <v>6830.68</v>
      </c>
      <c r="AG12" s="449">
        <v>310</v>
      </c>
      <c r="AH12" s="430">
        <f t="shared" si="0"/>
        <v>49805240.419999987</v>
      </c>
    </row>
    <row r="13" spans="1:114" s="413" customFormat="1" ht="15" customHeight="1">
      <c r="A13" s="431">
        <v>4</v>
      </c>
      <c r="B13" s="432">
        <f t="shared" ref="B13:B39" si="1">EOMONTH(B12,-1)</f>
        <v>45596</v>
      </c>
      <c r="C13" s="442"/>
      <c r="D13" s="440"/>
      <c r="E13" s="442"/>
      <c r="F13" s="420">
        <v>3263981.2600000007</v>
      </c>
      <c r="G13" s="420">
        <v>25248505.989999998</v>
      </c>
      <c r="H13" s="420">
        <v>5611800.9999999991</v>
      </c>
      <c r="I13" s="420">
        <v>909180.77</v>
      </c>
      <c r="J13" s="420">
        <v>449749.36000000004</v>
      </c>
      <c r="K13" s="420">
        <v>338726.96</v>
      </c>
      <c r="L13" s="420">
        <v>250077.00000000003</v>
      </c>
      <c r="M13" s="420">
        <v>360101.83999999997</v>
      </c>
      <c r="N13" s="420">
        <v>210742.59</v>
      </c>
      <c r="O13" s="420">
        <v>114855.43000000002</v>
      </c>
      <c r="P13" s="420">
        <v>115871.94999999998</v>
      </c>
      <c r="Q13" s="420">
        <v>163665.14000000001</v>
      </c>
      <c r="R13" s="420">
        <v>122801.43000000002</v>
      </c>
      <c r="S13" s="421">
        <v>114027.66</v>
      </c>
      <c r="T13" s="421">
        <v>98774.64</v>
      </c>
      <c r="U13" s="421">
        <v>106737.88</v>
      </c>
      <c r="V13" s="420">
        <v>81985.83</v>
      </c>
      <c r="W13" s="420">
        <v>29336.89</v>
      </c>
      <c r="X13" s="421">
        <v>15207.63</v>
      </c>
      <c r="Y13" s="421">
        <v>22914.42</v>
      </c>
      <c r="Z13" s="420">
        <v>8925.15</v>
      </c>
      <c r="AA13" s="420">
        <v>7559.68</v>
      </c>
      <c r="AB13" s="420">
        <v>9914.2100000000009</v>
      </c>
      <c r="AC13" s="420">
        <v>11958.11</v>
      </c>
      <c r="AD13" s="420">
        <v>1137.5500000000002</v>
      </c>
      <c r="AE13" s="420">
        <v>11951.519999999999</v>
      </c>
      <c r="AF13" s="445">
        <v>514.72</v>
      </c>
      <c r="AG13" s="447">
        <v>0</v>
      </c>
      <c r="AH13" s="430">
        <f t="shared" si="0"/>
        <v>37681006.610000014</v>
      </c>
    </row>
    <row r="14" spans="1:114" s="413" customFormat="1" ht="15" customHeight="1">
      <c r="A14" s="431">
        <v>5</v>
      </c>
      <c r="B14" s="432">
        <f t="shared" si="1"/>
        <v>45565</v>
      </c>
      <c r="C14" s="442"/>
      <c r="D14" s="440"/>
      <c r="E14" s="440"/>
      <c r="F14" s="442"/>
      <c r="G14" s="420">
        <v>5225320.7</v>
      </c>
      <c r="H14" s="420">
        <v>31042581.730000004</v>
      </c>
      <c r="I14" s="420">
        <v>9677560.5399999991</v>
      </c>
      <c r="J14" s="420">
        <v>1534528.3699999994</v>
      </c>
      <c r="K14" s="420">
        <v>617332.53</v>
      </c>
      <c r="L14" s="420">
        <v>339539.44999999995</v>
      </c>
      <c r="M14" s="420">
        <v>573466.36</v>
      </c>
      <c r="N14" s="420">
        <v>404724.74</v>
      </c>
      <c r="O14" s="420">
        <v>208377.64</v>
      </c>
      <c r="P14" s="420">
        <v>133602.79999999999</v>
      </c>
      <c r="Q14" s="420">
        <v>121179.36</v>
      </c>
      <c r="R14" s="420">
        <v>121608.63000000002</v>
      </c>
      <c r="S14" s="421">
        <v>156961.19</v>
      </c>
      <c r="T14" s="421">
        <v>87299.230000000025</v>
      </c>
      <c r="U14" s="421">
        <v>69678.239999999991</v>
      </c>
      <c r="V14" s="420">
        <v>57645.650000000009</v>
      </c>
      <c r="W14" s="420">
        <v>57035.340000000004</v>
      </c>
      <c r="X14" s="421">
        <v>22822.110000000004</v>
      </c>
      <c r="Y14" s="421">
        <v>43625.860000000008</v>
      </c>
      <c r="Z14" s="420">
        <v>16915.490000000002</v>
      </c>
      <c r="AA14" s="420">
        <v>8581.4399999999987</v>
      </c>
      <c r="AB14" s="420">
        <v>19708.100000000006</v>
      </c>
      <c r="AC14" s="420">
        <v>19693.020000000004</v>
      </c>
      <c r="AD14" s="420">
        <v>21822.879999999994</v>
      </c>
      <c r="AE14" s="420">
        <v>39299.829999999994</v>
      </c>
      <c r="AF14" s="445">
        <v>62601.3</v>
      </c>
      <c r="AG14" s="448">
        <v>149</v>
      </c>
      <c r="AH14" s="430">
        <f t="shared" si="0"/>
        <v>50683661.530000009</v>
      </c>
    </row>
    <row r="15" spans="1:114" s="413" customFormat="1" ht="15" customHeight="1">
      <c r="A15" s="431">
        <v>6</v>
      </c>
      <c r="B15" s="432">
        <f t="shared" si="1"/>
        <v>45535</v>
      </c>
      <c r="C15" s="442"/>
      <c r="D15" s="440"/>
      <c r="E15" s="440"/>
      <c r="F15" s="440"/>
      <c r="G15" s="442"/>
      <c r="H15" s="420">
        <v>2837695.6500000004</v>
      </c>
      <c r="I15" s="420">
        <v>26542387.620000001</v>
      </c>
      <c r="J15" s="420">
        <v>6406745.9299999997</v>
      </c>
      <c r="K15" s="420">
        <v>1379140.8900000001</v>
      </c>
      <c r="L15" s="420">
        <v>511152.18999999994</v>
      </c>
      <c r="M15" s="420">
        <v>411824.17000000004</v>
      </c>
      <c r="N15" s="420">
        <v>331006.18000000005</v>
      </c>
      <c r="O15" s="420">
        <v>182951.44999999995</v>
      </c>
      <c r="P15" s="420">
        <v>110793.47999999998</v>
      </c>
      <c r="Q15" s="420">
        <v>281619.53999999998</v>
      </c>
      <c r="R15" s="420">
        <v>160187.06000000003</v>
      </c>
      <c r="S15" s="421">
        <v>286185.69999999995</v>
      </c>
      <c r="T15" s="421">
        <v>348793.58999999997</v>
      </c>
      <c r="U15" s="421">
        <v>207614.58999999997</v>
      </c>
      <c r="V15" s="420">
        <v>150532.22000000003</v>
      </c>
      <c r="W15" s="420">
        <v>191366.28</v>
      </c>
      <c r="X15" s="421">
        <v>388141.47000000003</v>
      </c>
      <c r="Y15" s="421">
        <v>332666.64999999991</v>
      </c>
      <c r="Z15" s="420">
        <v>344057.94999999995</v>
      </c>
      <c r="AA15" s="420">
        <v>366596.55999999994</v>
      </c>
      <c r="AB15" s="420">
        <v>291351.64</v>
      </c>
      <c r="AC15" s="420">
        <v>252329.26999999996</v>
      </c>
      <c r="AD15" s="420">
        <v>239812.94999999998</v>
      </c>
      <c r="AE15" s="420">
        <v>211539.97</v>
      </c>
      <c r="AF15" s="445">
        <v>192742.16999999998</v>
      </c>
      <c r="AG15" s="448">
        <v>0</v>
      </c>
      <c r="AH15" s="430">
        <f t="shared" si="0"/>
        <v>42959235.170000024</v>
      </c>
    </row>
    <row r="16" spans="1:114" s="413" customFormat="1" ht="15" customHeight="1">
      <c r="A16" s="431">
        <v>7</v>
      </c>
      <c r="B16" s="432">
        <f t="shared" si="1"/>
        <v>45504</v>
      </c>
      <c r="C16" s="442"/>
      <c r="D16" s="440"/>
      <c r="E16" s="440"/>
      <c r="F16" s="443"/>
      <c r="G16" s="440"/>
      <c r="H16" s="442"/>
      <c r="I16" s="420">
        <v>3749338.8299999987</v>
      </c>
      <c r="J16" s="420">
        <v>25330590.660000004</v>
      </c>
      <c r="K16" s="420">
        <v>8002827.5900000026</v>
      </c>
      <c r="L16" s="420">
        <v>1323314.54</v>
      </c>
      <c r="M16" s="420">
        <v>615241.15</v>
      </c>
      <c r="N16" s="420">
        <v>412787.83000000007</v>
      </c>
      <c r="O16" s="420">
        <v>306328.47000000003</v>
      </c>
      <c r="P16" s="420">
        <v>302570.70000000007</v>
      </c>
      <c r="Q16" s="420">
        <v>292495.7</v>
      </c>
      <c r="R16" s="420">
        <v>190021.19</v>
      </c>
      <c r="S16" s="421">
        <v>109017.68000000001</v>
      </c>
      <c r="T16" s="421">
        <v>158651.06000000003</v>
      </c>
      <c r="U16" s="421">
        <v>92277.790000000008</v>
      </c>
      <c r="V16" s="420">
        <v>66663.97</v>
      </c>
      <c r="W16" s="420">
        <v>29549.79</v>
      </c>
      <c r="X16" s="421">
        <v>41181.760000000002</v>
      </c>
      <c r="Y16" s="421">
        <v>86083.219999999987</v>
      </c>
      <c r="Z16" s="420">
        <v>16691.169999999998</v>
      </c>
      <c r="AA16" s="420">
        <v>22766.43</v>
      </c>
      <c r="AB16" s="420">
        <v>47637.149999999994</v>
      </c>
      <c r="AC16" s="420">
        <v>18139.480000000003</v>
      </c>
      <c r="AD16" s="420">
        <v>61922.540000000008</v>
      </c>
      <c r="AE16" s="420">
        <v>16275.099999999999</v>
      </c>
      <c r="AF16" s="445">
        <v>53767.219999999994</v>
      </c>
      <c r="AG16" s="448">
        <v>0</v>
      </c>
      <c r="AH16" s="430">
        <f t="shared" si="0"/>
        <v>41346141.019999996</v>
      </c>
    </row>
    <row r="17" spans="1:34" s="413" customFormat="1" ht="15" customHeight="1">
      <c r="A17" s="431">
        <v>8</v>
      </c>
      <c r="B17" s="432">
        <f t="shared" si="1"/>
        <v>45473</v>
      </c>
      <c r="C17" s="442"/>
      <c r="D17" s="440"/>
      <c r="E17" s="440"/>
      <c r="F17" s="440"/>
      <c r="G17" s="440"/>
      <c r="H17" s="440"/>
      <c r="I17" s="442"/>
      <c r="J17" s="420">
        <v>3576286.9899999998</v>
      </c>
      <c r="K17" s="420">
        <v>26295373.620000005</v>
      </c>
      <c r="L17" s="420">
        <v>6404603.8900000006</v>
      </c>
      <c r="M17" s="420">
        <v>1306286.4700000002</v>
      </c>
      <c r="N17" s="420">
        <v>1032599.5300000001</v>
      </c>
      <c r="O17" s="420">
        <v>322141.20000000007</v>
      </c>
      <c r="P17" s="420">
        <v>196109.12999999998</v>
      </c>
      <c r="Q17" s="420">
        <v>252939.66</v>
      </c>
      <c r="R17" s="420">
        <v>288292.68</v>
      </c>
      <c r="S17" s="421">
        <v>274748.30000000005</v>
      </c>
      <c r="T17" s="421">
        <v>270510.05</v>
      </c>
      <c r="U17" s="421">
        <v>231468.62999999998</v>
      </c>
      <c r="V17" s="420">
        <v>183203.46</v>
      </c>
      <c r="W17" s="420">
        <v>195550.41000000003</v>
      </c>
      <c r="X17" s="421">
        <v>213588.47999999998</v>
      </c>
      <c r="Y17" s="421">
        <v>275435.67</v>
      </c>
      <c r="Z17" s="420">
        <v>256743.61999999997</v>
      </c>
      <c r="AA17" s="420">
        <v>240183.75</v>
      </c>
      <c r="AB17" s="420">
        <v>196157.15000000002</v>
      </c>
      <c r="AC17" s="420">
        <v>175814.56999999998</v>
      </c>
      <c r="AD17" s="420">
        <v>286204.82000000007</v>
      </c>
      <c r="AE17" s="420">
        <v>235866.34999999998</v>
      </c>
      <c r="AF17" s="445">
        <v>269131.07</v>
      </c>
      <c r="AG17" s="448">
        <v>0</v>
      </c>
      <c r="AH17" s="430">
        <f t="shared" si="0"/>
        <v>42979239.499999993</v>
      </c>
    </row>
    <row r="18" spans="1:34" s="413" customFormat="1" ht="15" customHeight="1">
      <c r="A18" s="431">
        <v>9</v>
      </c>
      <c r="B18" s="432">
        <f t="shared" si="1"/>
        <v>45443</v>
      </c>
      <c r="C18" s="442"/>
      <c r="D18" s="440"/>
      <c r="E18" s="440"/>
      <c r="F18" s="440"/>
      <c r="G18" s="440"/>
      <c r="H18" s="440"/>
      <c r="I18" s="440"/>
      <c r="J18" s="442"/>
      <c r="K18" s="420">
        <v>5240839.82</v>
      </c>
      <c r="L18" s="420">
        <v>30489777.840000004</v>
      </c>
      <c r="M18" s="420">
        <v>8928872.4000000004</v>
      </c>
      <c r="N18" s="420">
        <v>1519383.5300000003</v>
      </c>
      <c r="O18" s="420">
        <v>644173.92999999993</v>
      </c>
      <c r="P18" s="420">
        <v>874945.8600000001</v>
      </c>
      <c r="Q18" s="420">
        <v>379366.46000000014</v>
      </c>
      <c r="R18" s="420">
        <v>312898.38999999996</v>
      </c>
      <c r="S18" s="421">
        <v>403300.65</v>
      </c>
      <c r="T18" s="421">
        <v>348529.9</v>
      </c>
      <c r="U18" s="421">
        <v>355475.97</v>
      </c>
      <c r="V18" s="420">
        <v>197097.77000000005</v>
      </c>
      <c r="W18" s="420">
        <v>191956.63</v>
      </c>
      <c r="X18" s="421">
        <v>277338.05999999994</v>
      </c>
      <c r="Y18" s="421">
        <v>279566.74999999994</v>
      </c>
      <c r="Z18" s="420">
        <v>309511.76</v>
      </c>
      <c r="AA18" s="420">
        <v>374702.67</v>
      </c>
      <c r="AB18" s="420">
        <v>399008.12999999989</v>
      </c>
      <c r="AC18" s="420">
        <v>518706.35999999993</v>
      </c>
      <c r="AD18" s="420">
        <v>523693.86</v>
      </c>
      <c r="AE18" s="420">
        <v>547800.12999999989</v>
      </c>
      <c r="AF18" s="445">
        <v>578880.07000000007</v>
      </c>
      <c r="AG18" s="448">
        <v>0</v>
      </c>
      <c r="AH18" s="430">
        <f t="shared" si="0"/>
        <v>53695826.940000013</v>
      </c>
    </row>
    <row r="19" spans="1:34" s="413" customFormat="1" ht="15" customHeight="1">
      <c r="A19" s="431">
        <v>10</v>
      </c>
      <c r="B19" s="432">
        <f t="shared" si="1"/>
        <v>45412</v>
      </c>
      <c r="C19" s="442"/>
      <c r="D19" s="440"/>
      <c r="E19" s="440"/>
      <c r="F19" s="440"/>
      <c r="G19" s="440"/>
      <c r="H19" s="440"/>
      <c r="I19" s="440"/>
      <c r="J19" s="440"/>
      <c r="K19" s="442"/>
      <c r="L19" s="420">
        <v>3371797.55</v>
      </c>
      <c r="M19" s="420">
        <v>24864913.639999997</v>
      </c>
      <c r="N19" s="420">
        <v>7384431.6999999993</v>
      </c>
      <c r="O19" s="420">
        <v>1367061.36</v>
      </c>
      <c r="P19" s="420">
        <v>613779.32999999996</v>
      </c>
      <c r="Q19" s="420">
        <v>411998.57999999984</v>
      </c>
      <c r="R19" s="420">
        <v>402029.17</v>
      </c>
      <c r="S19" s="421">
        <v>415442.18000000011</v>
      </c>
      <c r="T19" s="421">
        <v>434687.96</v>
      </c>
      <c r="U19" s="421">
        <v>379904.45</v>
      </c>
      <c r="V19" s="420">
        <v>378979.96</v>
      </c>
      <c r="W19" s="420">
        <v>467002.45999999996</v>
      </c>
      <c r="X19" s="421">
        <v>190450.61</v>
      </c>
      <c r="Y19" s="421">
        <v>224621.15999999995</v>
      </c>
      <c r="Z19" s="420">
        <v>261281.95</v>
      </c>
      <c r="AA19" s="420">
        <v>185581.34000000003</v>
      </c>
      <c r="AB19" s="420">
        <v>169360.22999999998</v>
      </c>
      <c r="AC19" s="420">
        <v>151142.59</v>
      </c>
      <c r="AD19" s="420">
        <v>242513.53000000003</v>
      </c>
      <c r="AE19" s="420">
        <v>209949.48000000004</v>
      </c>
      <c r="AF19" s="445">
        <v>186421.27000000002</v>
      </c>
      <c r="AG19" s="448">
        <v>74.25</v>
      </c>
      <c r="AH19" s="430">
        <f t="shared" si="0"/>
        <v>42313424.750000007</v>
      </c>
    </row>
    <row r="20" spans="1:34" s="413" customFormat="1" ht="15" customHeight="1">
      <c r="A20" s="431">
        <v>11</v>
      </c>
      <c r="B20" s="432">
        <f t="shared" si="1"/>
        <v>45382</v>
      </c>
      <c r="C20" s="442"/>
      <c r="D20" s="440"/>
      <c r="E20" s="440"/>
      <c r="F20" s="440"/>
      <c r="G20" s="440"/>
      <c r="H20" s="440"/>
      <c r="I20" s="440"/>
      <c r="J20" s="440"/>
      <c r="K20" s="440"/>
      <c r="L20" s="442"/>
      <c r="M20" s="420">
        <v>4314333.9000000004</v>
      </c>
      <c r="N20" s="420">
        <v>26019834.559999999</v>
      </c>
      <c r="O20" s="420">
        <v>5314063.2100000009</v>
      </c>
      <c r="P20" s="420">
        <v>9662037.4299999978</v>
      </c>
      <c r="Q20" s="420">
        <v>3392473.6499999994</v>
      </c>
      <c r="R20" s="420">
        <v>2485748.13</v>
      </c>
      <c r="S20" s="421">
        <v>2370061.4500000002</v>
      </c>
      <c r="T20" s="421">
        <v>2531276.5699999994</v>
      </c>
      <c r="U20" s="421">
        <v>2552416.15</v>
      </c>
      <c r="V20" s="420">
        <v>2428988.7800000003</v>
      </c>
      <c r="W20" s="420">
        <v>2599272.7199999997</v>
      </c>
      <c r="X20" s="421">
        <v>327490.18000000005</v>
      </c>
      <c r="Y20" s="421">
        <v>319509.2</v>
      </c>
      <c r="Z20" s="420">
        <v>340972.48</v>
      </c>
      <c r="AA20" s="420">
        <v>360655.89</v>
      </c>
      <c r="AB20" s="420">
        <v>393093.5</v>
      </c>
      <c r="AC20" s="420">
        <v>406101.24</v>
      </c>
      <c r="AD20" s="420">
        <v>412286.59999999992</v>
      </c>
      <c r="AE20" s="420">
        <v>341522.11</v>
      </c>
      <c r="AF20" s="445">
        <v>343405.04</v>
      </c>
      <c r="AG20" s="448">
        <v>0</v>
      </c>
      <c r="AH20" s="430">
        <f t="shared" si="0"/>
        <v>66915542.790000007</v>
      </c>
    </row>
    <row r="21" spans="1:34" s="413" customFormat="1" ht="15" customHeight="1">
      <c r="A21" s="431">
        <v>12</v>
      </c>
      <c r="B21" s="432">
        <f t="shared" si="1"/>
        <v>45351</v>
      </c>
      <c r="C21" s="442"/>
      <c r="D21" s="440"/>
      <c r="E21" s="440"/>
      <c r="F21" s="440"/>
      <c r="G21" s="440"/>
      <c r="H21" s="440"/>
      <c r="I21" s="440"/>
      <c r="J21" s="440"/>
      <c r="K21" s="440"/>
      <c r="L21" s="440"/>
      <c r="M21" s="442"/>
      <c r="N21" s="420">
        <v>6426287.4699999988</v>
      </c>
      <c r="O21" s="420">
        <v>30125584.439999994</v>
      </c>
      <c r="P21" s="420">
        <v>9078776.790000001</v>
      </c>
      <c r="Q21" s="420">
        <v>13848143.02</v>
      </c>
      <c r="R21" s="420">
        <v>741792.4800000001</v>
      </c>
      <c r="S21" s="421">
        <v>735638.6399999999</v>
      </c>
      <c r="T21" s="421">
        <v>685606.03999999992</v>
      </c>
      <c r="U21" s="421">
        <v>712627.5299999998</v>
      </c>
      <c r="V21" s="420">
        <v>715124.44</v>
      </c>
      <c r="W21" s="420">
        <v>675468.05999999994</v>
      </c>
      <c r="X21" s="421">
        <v>339790.0500000001</v>
      </c>
      <c r="Y21" s="421">
        <v>385661.79000000004</v>
      </c>
      <c r="Z21" s="420">
        <v>408268.82</v>
      </c>
      <c r="AA21" s="420">
        <v>400693.85</v>
      </c>
      <c r="AB21" s="420">
        <v>467736.55</v>
      </c>
      <c r="AC21" s="420">
        <v>474375.11000000004</v>
      </c>
      <c r="AD21" s="420">
        <v>306411.06000000006</v>
      </c>
      <c r="AE21" s="420">
        <v>342912.48</v>
      </c>
      <c r="AF21" s="445">
        <v>267415.33999999997</v>
      </c>
      <c r="AG21" s="448">
        <v>0</v>
      </c>
      <c r="AH21" s="430">
        <f t="shared" si="0"/>
        <v>67138313.959999993</v>
      </c>
    </row>
    <row r="22" spans="1:34" s="413" customFormat="1" ht="15" customHeight="1">
      <c r="A22" s="431">
        <v>13</v>
      </c>
      <c r="B22" s="432">
        <f t="shared" si="1"/>
        <v>45322</v>
      </c>
      <c r="C22" s="442"/>
      <c r="D22" s="440"/>
      <c r="E22" s="440"/>
      <c r="F22" s="440"/>
      <c r="G22" s="440"/>
      <c r="H22" s="440"/>
      <c r="I22" s="440"/>
      <c r="J22" s="440"/>
      <c r="K22" s="440"/>
      <c r="L22" s="440"/>
      <c r="M22" s="440"/>
      <c r="N22" s="442"/>
      <c r="O22" s="420">
        <v>3193300.61</v>
      </c>
      <c r="P22" s="420">
        <v>19084238.219999999</v>
      </c>
      <c r="Q22" s="420">
        <v>5072036.0200000014</v>
      </c>
      <c r="R22" s="420">
        <v>903553.57999999984</v>
      </c>
      <c r="S22" s="421">
        <v>508477.9200000001</v>
      </c>
      <c r="T22" s="421">
        <v>366970.42</v>
      </c>
      <c r="U22" s="421">
        <v>302818.55000000005</v>
      </c>
      <c r="V22" s="420">
        <v>127440.20000000001</v>
      </c>
      <c r="W22" s="420">
        <v>144532.92000000001</v>
      </c>
      <c r="X22" s="421">
        <v>75932.990000000005</v>
      </c>
      <c r="Y22" s="421">
        <v>79307.709999999992</v>
      </c>
      <c r="Z22" s="420">
        <v>56708.97</v>
      </c>
      <c r="AA22" s="420">
        <v>29696.67</v>
      </c>
      <c r="AB22" s="420">
        <v>20252.189999999999</v>
      </c>
      <c r="AC22" s="420">
        <v>9813.4900000000016</v>
      </c>
      <c r="AD22" s="420">
        <v>162291.81</v>
      </c>
      <c r="AE22" s="420">
        <v>234795.55</v>
      </c>
      <c r="AF22" s="445">
        <v>200382.43999999997</v>
      </c>
      <c r="AG22" s="448">
        <v>0</v>
      </c>
      <c r="AH22" s="430">
        <f t="shared" si="0"/>
        <v>30572550.260000005</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2608733.5500000003</v>
      </c>
      <c r="Q23" s="420">
        <v>16699189.399999999</v>
      </c>
      <c r="R23" s="420">
        <v>7549512.2300000004</v>
      </c>
      <c r="S23" s="421">
        <v>1281669.33</v>
      </c>
      <c r="T23" s="421">
        <v>412428.87</v>
      </c>
      <c r="U23" s="421">
        <v>305010.09000000003</v>
      </c>
      <c r="V23" s="420">
        <v>150148.40000000002</v>
      </c>
      <c r="W23" s="420">
        <v>145516.13999999998</v>
      </c>
      <c r="X23" s="421">
        <v>93474.889999999985</v>
      </c>
      <c r="Y23" s="421">
        <v>150562.25999999998</v>
      </c>
      <c r="Z23" s="420">
        <v>194147.38999999998</v>
      </c>
      <c r="AA23" s="420">
        <v>97233.79</v>
      </c>
      <c r="AB23" s="420">
        <v>107921.01</v>
      </c>
      <c r="AC23" s="420">
        <v>95058.95</v>
      </c>
      <c r="AD23" s="420">
        <v>68036.590000000011</v>
      </c>
      <c r="AE23" s="420">
        <v>44862.51</v>
      </c>
      <c r="AF23" s="445">
        <v>35494.82</v>
      </c>
      <c r="AG23" s="448">
        <v>0</v>
      </c>
      <c r="AH23" s="430">
        <f t="shared" si="0"/>
        <v>30039000.220000003</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1928168.13</v>
      </c>
      <c r="R24" s="420">
        <v>23433054.489999995</v>
      </c>
      <c r="S24" s="421">
        <v>5767226.79</v>
      </c>
      <c r="T24" s="421">
        <v>828399.89</v>
      </c>
      <c r="U24" s="421">
        <v>261308.93000000005</v>
      </c>
      <c r="V24" s="420">
        <v>544353.30999999982</v>
      </c>
      <c r="W24" s="420">
        <v>519094.69999999995</v>
      </c>
      <c r="X24" s="421">
        <v>637210.55000000016</v>
      </c>
      <c r="Y24" s="421">
        <v>625010.30999999982</v>
      </c>
      <c r="Z24" s="420">
        <v>648977.25</v>
      </c>
      <c r="AA24" s="420">
        <v>584270.86000000034</v>
      </c>
      <c r="AB24" s="420">
        <v>559268.15</v>
      </c>
      <c r="AC24" s="420">
        <v>523275.02</v>
      </c>
      <c r="AD24" s="420">
        <v>529713.89</v>
      </c>
      <c r="AE24" s="420">
        <v>498918.95000000007</v>
      </c>
      <c r="AF24" s="445">
        <v>180605.5</v>
      </c>
      <c r="AG24" s="448">
        <v>0</v>
      </c>
      <c r="AH24" s="430">
        <f t="shared" si="0"/>
        <v>38068856.719999999</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3944662.8100000005</v>
      </c>
      <c r="S25" s="421">
        <v>24254683.820000004</v>
      </c>
      <c r="T25" s="421">
        <v>4584787.42</v>
      </c>
      <c r="U25" s="421">
        <v>762415.41999999993</v>
      </c>
      <c r="V25" s="420">
        <v>279855.80999999994</v>
      </c>
      <c r="W25" s="420">
        <v>188378.28</v>
      </c>
      <c r="X25" s="421">
        <v>237168.59999999998</v>
      </c>
      <c r="Y25" s="421">
        <v>192269.52000000002</v>
      </c>
      <c r="Z25" s="420">
        <v>150136.25</v>
      </c>
      <c r="AA25" s="420">
        <v>72384.89999999998</v>
      </c>
      <c r="AB25" s="420">
        <v>86679.73</v>
      </c>
      <c r="AC25" s="420">
        <v>64229.579999999994</v>
      </c>
      <c r="AD25" s="420">
        <v>74616.78</v>
      </c>
      <c r="AE25" s="420">
        <v>70084.459999999992</v>
      </c>
      <c r="AF25" s="445">
        <v>48669.359999999993</v>
      </c>
      <c r="AG25" s="448">
        <v>969.31</v>
      </c>
      <c r="AH25" s="430">
        <f t="shared" si="0"/>
        <v>35011992.050000012</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5992888.6000000006</v>
      </c>
      <c r="T26" s="421">
        <v>27765794.990000002</v>
      </c>
      <c r="U26" s="421">
        <v>7239672.6500000013</v>
      </c>
      <c r="V26" s="420">
        <v>1499692.8300000003</v>
      </c>
      <c r="W26" s="420">
        <v>478653.37</v>
      </c>
      <c r="X26" s="421">
        <v>387382.60000000003</v>
      </c>
      <c r="Y26" s="421">
        <v>313887.13000000006</v>
      </c>
      <c r="Z26" s="420">
        <v>207537.08999999997</v>
      </c>
      <c r="AA26" s="420">
        <v>67799.94</v>
      </c>
      <c r="AB26" s="420">
        <v>61959.09</v>
      </c>
      <c r="AC26" s="420">
        <v>48235.28</v>
      </c>
      <c r="AD26" s="420">
        <v>46911.579999999994</v>
      </c>
      <c r="AE26" s="420">
        <v>40045.56</v>
      </c>
      <c r="AF26" s="451">
        <v>30560.649999999998</v>
      </c>
      <c r="AG26" s="448">
        <v>131407.85999999999</v>
      </c>
      <c r="AH26" s="430">
        <f t="shared" si="0"/>
        <v>44312429.220000006</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3281466.0399999996</v>
      </c>
      <c r="U27" s="421">
        <v>24081424.529999997</v>
      </c>
      <c r="V27" s="420">
        <v>5240212.6599999992</v>
      </c>
      <c r="W27" s="420">
        <v>1527047.1800000002</v>
      </c>
      <c r="X27" s="421">
        <v>678017.74999999988</v>
      </c>
      <c r="Y27" s="421">
        <v>525418.98</v>
      </c>
      <c r="Z27" s="420">
        <v>461459.29</v>
      </c>
      <c r="AA27" s="420">
        <v>309357.42</v>
      </c>
      <c r="AB27" s="420">
        <v>310548.34000000008</v>
      </c>
      <c r="AC27" s="420">
        <v>671278.36</v>
      </c>
      <c r="AD27" s="420">
        <v>136969.27000000002</v>
      </c>
      <c r="AE27" s="420">
        <v>120007.82</v>
      </c>
      <c r="AF27" s="445">
        <v>113107.74000000002</v>
      </c>
      <c r="AG27" s="452">
        <v>37147.590000000004</v>
      </c>
      <c r="AH27" s="430">
        <f t="shared" si="0"/>
        <v>37493462.970000006</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4501740.1100000003</v>
      </c>
      <c r="V28" s="420">
        <v>22469751.330000002</v>
      </c>
      <c r="W28" s="420">
        <v>5001392.2499999991</v>
      </c>
      <c r="X28" s="421">
        <v>1186342.8399999999</v>
      </c>
      <c r="Y28" s="421">
        <v>1029862.81</v>
      </c>
      <c r="Z28" s="420">
        <v>730436.95999999985</v>
      </c>
      <c r="AA28" s="420">
        <v>515778.06</v>
      </c>
      <c r="AB28" s="420">
        <v>376578.82000000007</v>
      </c>
      <c r="AC28" s="420">
        <v>345851.42</v>
      </c>
      <c r="AD28" s="420">
        <v>324000.18</v>
      </c>
      <c r="AE28" s="420">
        <v>284182.17000000004</v>
      </c>
      <c r="AF28" s="445">
        <v>255629.91</v>
      </c>
      <c r="AG28" s="449">
        <v>65542.58</v>
      </c>
      <c r="AH28" s="430">
        <f t="shared" si="0"/>
        <v>37087089.440000005</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4769608.05</v>
      </c>
      <c r="W29" s="420">
        <v>28613715.229999993</v>
      </c>
      <c r="X29" s="421">
        <v>5131572.12</v>
      </c>
      <c r="Y29" s="421">
        <v>1821331.3100000003</v>
      </c>
      <c r="Z29" s="420">
        <v>1059546.7100000002</v>
      </c>
      <c r="AA29" s="420">
        <v>662021.15</v>
      </c>
      <c r="AB29" s="420">
        <v>13390051.350000001</v>
      </c>
      <c r="AC29" s="420">
        <v>13406034.609999999</v>
      </c>
      <c r="AD29" s="420">
        <v>352205.04</v>
      </c>
      <c r="AE29" s="420">
        <v>372379.36</v>
      </c>
      <c r="AF29" s="445">
        <v>268731.50000000006</v>
      </c>
      <c r="AG29" s="448">
        <v>203741.78</v>
      </c>
      <c r="AH29" s="430">
        <f t="shared" si="0"/>
        <v>70050938.210000008</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1724480.0899999999</v>
      </c>
      <c r="X30" s="421">
        <v>26060899.5</v>
      </c>
      <c r="Y30" s="421">
        <v>6745298.6200000001</v>
      </c>
      <c r="Z30" s="420">
        <v>3400506.0700000003</v>
      </c>
      <c r="AA30" s="420">
        <v>1327804.9400000002</v>
      </c>
      <c r="AB30" s="420">
        <v>1014442.24</v>
      </c>
      <c r="AC30" s="420">
        <v>760094.26999999979</v>
      </c>
      <c r="AD30" s="420">
        <v>689343.37</v>
      </c>
      <c r="AE30" s="420">
        <v>640068.12</v>
      </c>
      <c r="AF30" s="445">
        <v>598621.27</v>
      </c>
      <c r="AG30" s="448">
        <v>86844.770000000033</v>
      </c>
      <c r="AH30" s="430">
        <f t="shared" si="0"/>
        <v>43048403.260000005</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4605783.2</v>
      </c>
      <c r="Y31" s="421">
        <v>22373977.289999999</v>
      </c>
      <c r="Z31" s="420">
        <v>6308477.4000000004</v>
      </c>
      <c r="AA31" s="420">
        <v>1130499</v>
      </c>
      <c r="AB31" s="420">
        <v>794551.42</v>
      </c>
      <c r="AC31" s="420">
        <v>651250</v>
      </c>
      <c r="AD31" s="420">
        <v>594899.9800000001</v>
      </c>
      <c r="AE31" s="420">
        <v>642780.44999999995</v>
      </c>
      <c r="AF31" s="445">
        <v>624411.06000000006</v>
      </c>
      <c r="AG31" s="448">
        <v>359440.05000000005</v>
      </c>
      <c r="AH31" s="430">
        <f t="shared" si="0"/>
        <v>38086069.850000001</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5101484.0199999996</v>
      </c>
      <c r="Z32" s="420">
        <v>23645051.640000001</v>
      </c>
      <c r="AA32" s="420">
        <v>6365491.6499999994</v>
      </c>
      <c r="AB32" s="420">
        <v>2926857.8899999997</v>
      </c>
      <c r="AC32" s="420">
        <v>2769014.29</v>
      </c>
      <c r="AD32" s="420">
        <v>3239066.87</v>
      </c>
      <c r="AE32" s="420">
        <v>3176100.09</v>
      </c>
      <c r="AF32" s="445">
        <v>2769388.2999999989</v>
      </c>
      <c r="AG32" s="448">
        <v>337948.37000000005</v>
      </c>
      <c r="AH32" s="430">
        <f t="shared" si="0"/>
        <v>50330403.119999997</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3325021.9299999997</v>
      </c>
      <c r="AA33" s="420">
        <v>21740016.510000002</v>
      </c>
      <c r="AB33" s="420">
        <v>5925314.7999999998</v>
      </c>
      <c r="AC33" s="420">
        <v>2960303.1699999995</v>
      </c>
      <c r="AD33" s="420">
        <v>2877363.29</v>
      </c>
      <c r="AE33" s="420">
        <v>2410769.4099999997</v>
      </c>
      <c r="AF33" s="445">
        <v>2058187.66</v>
      </c>
      <c r="AG33" s="448">
        <v>245199.48999999993</v>
      </c>
      <c r="AH33" s="430">
        <f t="shared" si="0"/>
        <v>41542176.259999998</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4070946.5</v>
      </c>
      <c r="AB34" s="420">
        <v>11215739.640000001</v>
      </c>
      <c r="AC34" s="420">
        <v>5411665.1999999993</v>
      </c>
      <c r="AD34" s="420">
        <v>2462787.8499999996</v>
      </c>
      <c r="AE34" s="420">
        <v>2637588.8400000003</v>
      </c>
      <c r="AF34" s="445">
        <v>1907924.2300000004</v>
      </c>
      <c r="AG34" s="448">
        <v>500838.05</v>
      </c>
      <c r="AH34" s="430">
        <f t="shared" si="0"/>
        <v>28207490.309999999</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2524332.4600000004</v>
      </c>
      <c r="AC35" s="420">
        <v>8816093.7400000002</v>
      </c>
      <c r="AD35" s="420">
        <v>5268566.83</v>
      </c>
      <c r="AE35" s="420">
        <v>4234196.1999999993</v>
      </c>
      <c r="AF35" s="445">
        <v>3384886.3600000003</v>
      </c>
      <c r="AG35" s="448">
        <v>1356990.8300000008</v>
      </c>
      <c r="AH35" s="430">
        <f t="shared" si="0"/>
        <v>25585066.420000002</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1694881.95</v>
      </c>
      <c r="AD36" s="420">
        <v>14422313.509999998</v>
      </c>
      <c r="AE36" s="420">
        <v>1854899.43</v>
      </c>
      <c r="AF36" s="445">
        <v>602680.47000000009</v>
      </c>
      <c r="AG36" s="448">
        <v>2199783.8499999996</v>
      </c>
      <c r="AH36" s="430">
        <f t="shared" si="0"/>
        <v>20774559.209999993</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4488225.620000001</v>
      </c>
      <c r="AE37" s="420">
        <v>17406495</v>
      </c>
      <c r="AF37" s="445">
        <v>3715934.75</v>
      </c>
      <c r="AG37" s="448">
        <v>3060415.5199999996</v>
      </c>
      <c r="AH37" s="430">
        <f t="shared" si="0"/>
        <v>28671070.890000001</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2936567.2299999995</v>
      </c>
      <c r="AF38" s="445">
        <v>16586024.18</v>
      </c>
      <c r="AG38" s="448">
        <v>11439117.070000004</v>
      </c>
      <c r="AH38" s="430">
        <f t="shared" si="0"/>
        <v>30961708.480000004</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1778072.5599999998</v>
      </c>
      <c r="AG39" s="448">
        <v>31219555.150000013</v>
      </c>
      <c r="AH39" s="430">
        <f>SUM(C39:AG39)</f>
        <v>32997627.710000012</v>
      </c>
    </row>
    <row r="40" spans="1:79" s="413" customFormat="1" ht="31.35" customHeight="1" thickBot="1">
      <c r="A40" s="431">
        <v>31</v>
      </c>
      <c r="B40" s="432" t="s">
        <v>1576</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794966953.8200016</v>
      </c>
      <c r="AH40" s="430">
        <f>SUM(C40:AG40)</f>
        <v>794966953.8200016</v>
      </c>
    </row>
    <row r="41" spans="1:79" s="413" customFormat="1" ht="40.35" customHeight="1">
      <c r="A41" s="952">
        <v>32</v>
      </c>
      <c r="B41" s="953" t="s">
        <v>1578</v>
      </c>
      <c r="C41" s="954">
        <f>SUM(C10:C40)</f>
        <v>3008749.5000000005</v>
      </c>
      <c r="D41" s="954">
        <f>SUM(D10:D40)</f>
        <v>31273867.510000002</v>
      </c>
      <c r="E41" s="954">
        <f t="shared" ref="E41:AC41" si="2">SUM(E10:E40)</f>
        <v>40269581.439999998</v>
      </c>
      <c r="F41" s="954">
        <f t="shared" si="2"/>
        <v>40370893.470000006</v>
      </c>
      <c r="G41" s="954">
        <f t="shared" si="2"/>
        <v>40965548.18</v>
      </c>
      <c r="H41" s="954">
        <f t="shared" si="2"/>
        <v>42049481.240000002</v>
      </c>
      <c r="I41" s="954">
        <f t="shared" si="2"/>
        <v>42026642.780000001</v>
      </c>
      <c r="J41" s="954">
        <f t="shared" si="2"/>
        <v>38071871.910000004</v>
      </c>
      <c r="K41" s="954">
        <f t="shared" si="2"/>
        <v>42582717.640000008</v>
      </c>
      <c r="L41" s="954">
        <f t="shared" si="2"/>
        <v>43181780.590000004</v>
      </c>
      <c r="M41" s="954">
        <f t="shared" si="2"/>
        <v>42022054.829999998</v>
      </c>
      <c r="N41" s="954">
        <f t="shared" si="2"/>
        <v>44488186.43</v>
      </c>
      <c r="O41" s="954">
        <f t="shared" si="2"/>
        <v>42233583.489999995</v>
      </c>
      <c r="P41" s="954">
        <f t="shared" si="2"/>
        <v>43170858.699999996</v>
      </c>
      <c r="Q41" s="954">
        <f t="shared" si="2"/>
        <v>43335901.760000005</v>
      </c>
      <c r="R41" s="954">
        <f t="shared" si="2"/>
        <v>41157980.719999999</v>
      </c>
      <c r="S41" s="954">
        <f t="shared" si="2"/>
        <v>43147893.140000008</v>
      </c>
      <c r="T41" s="954">
        <f t="shared" si="2"/>
        <v>42700827.910000004</v>
      </c>
      <c r="U41" s="954">
        <f t="shared" si="2"/>
        <v>42544544.329999998</v>
      </c>
      <c r="V41" s="954">
        <f t="shared" si="2"/>
        <v>39785719.219999999</v>
      </c>
      <c r="W41" s="954">
        <f t="shared" si="2"/>
        <v>43236441.269999996</v>
      </c>
      <c r="X41" s="954">
        <f t="shared" si="2"/>
        <v>41241365.700000003</v>
      </c>
      <c r="Y41" s="954">
        <f t="shared" si="2"/>
        <v>41265444.689999998</v>
      </c>
      <c r="Z41" s="954">
        <f t="shared" si="2"/>
        <v>42478478.759999998</v>
      </c>
      <c r="AA41" s="954">
        <f t="shared" si="2"/>
        <v>39275924.840000004</v>
      </c>
      <c r="AB41" s="954">
        <f t="shared" si="2"/>
        <v>41622555.980000004</v>
      </c>
      <c r="AC41" s="954">
        <f t="shared" si="2"/>
        <v>40554094.369999997</v>
      </c>
      <c r="AD41" s="954">
        <f>SUM(AD10:AD40)</f>
        <v>38131080.329999998</v>
      </c>
      <c r="AE41" s="954">
        <f>SUM(AE10:AE40)</f>
        <v>39862263.659999996</v>
      </c>
      <c r="AF41" s="954">
        <f>SUM(AF10:AF40)</f>
        <v>37380068.109999999</v>
      </c>
      <c r="AG41" s="955">
        <f>SUM(AG10:AG40)</f>
        <v>846212429.34000158</v>
      </c>
      <c r="AH41" s="956">
        <f>SUM(AH10:AH40)</f>
        <v>2039648831.8400021</v>
      </c>
    </row>
    <row r="42" spans="1:79" s="413" customFormat="1" ht="40.35" customHeight="1">
      <c r="A42" s="433">
        <v>33</v>
      </c>
      <c r="B42" s="434" t="s">
        <v>1579</v>
      </c>
      <c r="C42" s="422">
        <v>1633677.38</v>
      </c>
      <c r="D42" s="420">
        <v>1647113.38</v>
      </c>
      <c r="E42" s="420">
        <v>1648467.5</v>
      </c>
      <c r="F42" s="420">
        <v>1642675.38</v>
      </c>
      <c r="G42" s="423">
        <v>1647261.88</v>
      </c>
      <c r="H42" s="420">
        <v>1644323.63</v>
      </c>
      <c r="I42" s="420">
        <v>1658973.5</v>
      </c>
      <c r="J42" s="420">
        <v>1659550.88</v>
      </c>
      <c r="K42" s="420">
        <v>1690206</v>
      </c>
      <c r="L42" s="420">
        <v>1659575.88</v>
      </c>
      <c r="M42" s="420">
        <v>1661683.88</v>
      </c>
      <c r="N42" s="420">
        <v>1653209.63</v>
      </c>
      <c r="O42" s="421">
        <v>1657761.75</v>
      </c>
      <c r="P42" s="420">
        <v>1665074.75</v>
      </c>
      <c r="Q42" s="421">
        <v>1657851</v>
      </c>
      <c r="R42" s="420">
        <v>1656092.25</v>
      </c>
      <c r="S42" s="421">
        <v>1582251.5</v>
      </c>
      <c r="T42" s="421">
        <v>1628551.38</v>
      </c>
      <c r="U42" s="421">
        <v>1618566.13</v>
      </c>
      <c r="V42" s="420">
        <v>1616976.75</v>
      </c>
      <c r="W42" s="421">
        <v>1628257.88</v>
      </c>
      <c r="X42" s="421">
        <v>1625917.25</v>
      </c>
      <c r="Y42" s="421">
        <v>1640281</v>
      </c>
      <c r="Z42" s="420">
        <v>1650149.25</v>
      </c>
      <c r="AA42" s="421">
        <v>1650078.75</v>
      </c>
      <c r="AB42" s="420">
        <v>1658024.25</v>
      </c>
      <c r="AC42" s="421">
        <v>1657544</v>
      </c>
      <c r="AD42" s="421">
        <v>1640363.25</v>
      </c>
      <c r="AE42" s="420">
        <v>1638815.25</v>
      </c>
      <c r="AF42" s="463">
        <v>1633116.75</v>
      </c>
      <c r="AG42" s="423">
        <v>0</v>
      </c>
      <c r="AH42" s="430">
        <f>SUM(C42:AG42)</f>
        <v>49352392.059999995</v>
      </c>
    </row>
    <row r="43" spans="1:79" s="413" customFormat="1" ht="40.35" customHeight="1">
      <c r="A43" s="433">
        <v>34</v>
      </c>
      <c r="B43" s="434" t="s">
        <v>1580</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1581</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4406004.7199999932</v>
      </c>
      <c r="AH44" s="426">
        <f>SUM(C44:AG44)</f>
        <v>4406004.7199999932</v>
      </c>
    </row>
    <row r="45" spans="1:79" s="413" customFormat="1" ht="38.25">
      <c r="A45" s="433">
        <v>36</v>
      </c>
      <c r="B45" s="436" t="s">
        <v>1582</v>
      </c>
      <c r="C45" s="424">
        <f>SUM(C41:C44)</f>
        <v>4642426.8800000008</v>
      </c>
      <c r="D45" s="424">
        <f>SUM(D41:D44)</f>
        <v>32920980.890000001</v>
      </c>
      <c r="E45" s="425">
        <f t="shared" ref="E45:AB45" si="3">SUM(E41:E44)</f>
        <v>41918048.939999998</v>
      </c>
      <c r="F45" s="425">
        <f>SUM(F41:F44)</f>
        <v>42013568.850000009</v>
      </c>
      <c r="G45" s="425">
        <f t="shared" si="3"/>
        <v>42612810.060000002</v>
      </c>
      <c r="H45" s="425">
        <f t="shared" si="3"/>
        <v>43693804.870000005</v>
      </c>
      <c r="I45" s="425">
        <f t="shared" si="3"/>
        <v>43685616.280000001</v>
      </c>
      <c r="J45" s="425">
        <f t="shared" si="3"/>
        <v>39731422.790000007</v>
      </c>
      <c r="K45" s="425">
        <f t="shared" si="3"/>
        <v>44272923.640000008</v>
      </c>
      <c r="L45" s="425">
        <f t="shared" si="3"/>
        <v>44841356.470000006</v>
      </c>
      <c r="M45" s="425">
        <f t="shared" si="3"/>
        <v>43683738.710000001</v>
      </c>
      <c r="N45" s="425">
        <f t="shared" si="3"/>
        <v>46141396.060000002</v>
      </c>
      <c r="O45" s="425">
        <f t="shared" si="3"/>
        <v>43891345.239999995</v>
      </c>
      <c r="P45" s="425">
        <f t="shared" si="3"/>
        <v>44835933.449999996</v>
      </c>
      <c r="Q45" s="425">
        <f t="shared" si="3"/>
        <v>44993752.760000005</v>
      </c>
      <c r="R45" s="425">
        <f t="shared" si="3"/>
        <v>42814072.969999999</v>
      </c>
      <c r="S45" s="425">
        <f t="shared" si="3"/>
        <v>44730144.640000008</v>
      </c>
      <c r="T45" s="425">
        <f t="shared" si="3"/>
        <v>44329379.290000007</v>
      </c>
      <c r="U45" s="425">
        <f t="shared" si="3"/>
        <v>44163110.460000001</v>
      </c>
      <c r="V45" s="425">
        <f t="shared" si="3"/>
        <v>41402695.969999999</v>
      </c>
      <c r="W45" s="425">
        <f t="shared" si="3"/>
        <v>44864699.149999999</v>
      </c>
      <c r="X45" s="425">
        <f t="shared" si="3"/>
        <v>42867282.950000003</v>
      </c>
      <c r="Y45" s="425">
        <f t="shared" si="3"/>
        <v>42905725.689999998</v>
      </c>
      <c r="Z45" s="425">
        <f t="shared" si="3"/>
        <v>44128628.009999998</v>
      </c>
      <c r="AA45" s="425">
        <f t="shared" si="3"/>
        <v>40926003.590000004</v>
      </c>
      <c r="AB45" s="425">
        <f t="shared" si="3"/>
        <v>43280580.230000004</v>
      </c>
      <c r="AC45" s="425">
        <f t="shared" ref="AC45:AH45" si="4">SUM(AC41:AC44)</f>
        <v>42211638.369999997</v>
      </c>
      <c r="AD45" s="425">
        <f t="shared" si="4"/>
        <v>39771443.579999998</v>
      </c>
      <c r="AE45" s="425">
        <f t="shared" si="4"/>
        <v>41501078.909999996</v>
      </c>
      <c r="AF45" s="425">
        <f t="shared" si="4"/>
        <v>39013184.859999999</v>
      </c>
      <c r="AG45" s="427">
        <f t="shared" si="4"/>
        <v>850618434.06000161</v>
      </c>
      <c r="AH45" s="426">
        <f t="shared" si="4"/>
        <v>2093407228.620002</v>
      </c>
    </row>
    <row r="46" spans="1:79" s="413" customFormat="1" ht="53.25" customHeight="1">
      <c r="A46" s="433">
        <v>37</v>
      </c>
      <c r="B46" s="436" t="s">
        <v>1583</v>
      </c>
      <c r="C46" s="422">
        <v>35001975.534340754</v>
      </c>
      <c r="D46" s="420">
        <v>12256870.131331231</v>
      </c>
      <c r="E46" s="420">
        <v>3657781.2870029709</v>
      </c>
      <c r="F46" s="420">
        <v>778663.43455554987</v>
      </c>
      <c r="G46" s="423">
        <v>47600.320005066453</v>
      </c>
      <c r="H46" s="420">
        <v>-167739.86396533161</v>
      </c>
      <c r="I46" s="420">
        <v>-416972.65639276436</v>
      </c>
      <c r="J46" s="420">
        <v>-316961.04281118733</v>
      </c>
      <c r="K46" s="420">
        <v>-450101.40062228375</v>
      </c>
      <c r="L46" s="420">
        <v>218329.14457121777</v>
      </c>
      <c r="M46" s="420">
        <v>189890.99098432777</v>
      </c>
      <c r="N46" s="420">
        <v>153593.92346076784</v>
      </c>
      <c r="O46" s="421">
        <v>164094.84912598663</v>
      </c>
      <c r="P46" s="420">
        <v>131108.10902464451</v>
      </c>
      <c r="Q46" s="421">
        <v>108156.33565763209</v>
      </c>
      <c r="R46" s="420">
        <v>51989.008932242905</v>
      </c>
      <c r="S46" s="421">
        <v>-10475.137807832149</v>
      </c>
      <c r="T46" s="421">
        <v>-23462.785554412276</v>
      </c>
      <c r="U46" s="421">
        <v>-19622.794861074821</v>
      </c>
      <c r="V46" s="420">
        <v>-21272.986663693577</v>
      </c>
      <c r="W46" s="421">
        <v>-69187.030246755967</v>
      </c>
      <c r="X46" s="421">
        <v>-51989.779595226624</v>
      </c>
      <c r="Y46" s="421">
        <v>-63702.244093983856</v>
      </c>
      <c r="Z46" s="420">
        <v>-81613.844722018781</v>
      </c>
      <c r="AA46" s="421">
        <v>-74372.821039617891</v>
      </c>
      <c r="AB46" s="420">
        <v>-83567.503906776343</v>
      </c>
      <c r="AC46" s="421">
        <v>-74940.557417983437</v>
      </c>
      <c r="AD46" s="421">
        <v>-93076.114788110281</v>
      </c>
      <c r="AE46" s="420">
        <v>-94151.014007214137</v>
      </c>
      <c r="AF46" s="463">
        <v>-75396.66811917859</v>
      </c>
      <c r="AG46" s="423">
        <v>0</v>
      </c>
      <c r="AH46" s="426">
        <f>SUM(C46:AG46)</f>
        <v>50571446.822376959</v>
      </c>
    </row>
    <row r="47" spans="1:79" s="413" customFormat="1" ht="40.35" customHeight="1" thickBot="1">
      <c r="A47" s="437">
        <v>38</v>
      </c>
      <c r="B47" s="438" t="s">
        <v>1584</v>
      </c>
      <c r="C47" s="428">
        <f>SUM(C45:C46)</f>
        <v>39644402.414340757</v>
      </c>
      <c r="D47" s="428">
        <f t="shared" ref="D47:AC47" si="5">SUM(D45:D46)</f>
        <v>45177851.021331236</v>
      </c>
      <c r="E47" s="428">
        <f t="shared" si="5"/>
        <v>45575830.227002971</v>
      </c>
      <c r="F47" s="428">
        <f t="shared" si="5"/>
        <v>42792232.284555562</v>
      </c>
      <c r="G47" s="428">
        <f t="shared" si="5"/>
        <v>42660410.380005069</v>
      </c>
      <c r="H47" s="428">
        <f t="shared" si="5"/>
        <v>43526065.006034672</v>
      </c>
      <c r="I47" s="428">
        <f t="shared" si="5"/>
        <v>43268643.623607233</v>
      </c>
      <c r="J47" s="428">
        <f t="shared" si="5"/>
        <v>39414461.747188821</v>
      </c>
      <c r="K47" s="428">
        <f t="shared" si="5"/>
        <v>43822822.239377722</v>
      </c>
      <c r="L47" s="428">
        <f t="shared" si="5"/>
        <v>45059685.614571221</v>
      </c>
      <c r="M47" s="428">
        <f t="shared" si="5"/>
        <v>43873629.700984329</v>
      </c>
      <c r="N47" s="428">
        <f t="shared" si="5"/>
        <v>46294989.983460769</v>
      </c>
      <c r="O47" s="428">
        <f t="shared" si="5"/>
        <v>44055440.089125983</v>
      </c>
      <c r="P47" s="428">
        <f t="shared" si="5"/>
        <v>44967041.559024639</v>
      </c>
      <c r="Q47" s="428">
        <f t="shared" si="5"/>
        <v>45101909.095657639</v>
      </c>
      <c r="R47" s="428">
        <f t="shared" si="5"/>
        <v>42866061.978932239</v>
      </c>
      <c r="S47" s="428">
        <f t="shared" si="5"/>
        <v>44719669.502192177</v>
      </c>
      <c r="T47" s="428">
        <f t="shared" si="5"/>
        <v>44305916.504445598</v>
      </c>
      <c r="U47" s="428">
        <f t="shared" si="5"/>
        <v>44143487.665138923</v>
      </c>
      <c r="V47" s="428">
        <f t="shared" si="5"/>
        <v>41381422.983336307</v>
      </c>
      <c r="W47" s="428">
        <f t="shared" si="5"/>
        <v>44795512.119753242</v>
      </c>
      <c r="X47" s="428">
        <f t="shared" si="5"/>
        <v>42815293.170404777</v>
      </c>
      <c r="Y47" s="428">
        <f t="shared" si="5"/>
        <v>42842023.445906013</v>
      </c>
      <c r="Z47" s="428">
        <f t="shared" si="5"/>
        <v>44047014.16527798</v>
      </c>
      <c r="AA47" s="428">
        <f t="shared" si="5"/>
        <v>40851630.768960387</v>
      </c>
      <c r="AB47" s="428">
        <f t="shared" si="5"/>
        <v>43197012.726093225</v>
      </c>
      <c r="AC47" s="428">
        <f t="shared" si="5"/>
        <v>42136697.812582016</v>
      </c>
      <c r="AD47" s="428">
        <f>SUM(AD45:AD46)</f>
        <v>39678367.465211891</v>
      </c>
      <c r="AE47" s="428">
        <f>SUM(AE45:AE46)</f>
        <v>41406927.895992786</v>
      </c>
      <c r="AF47" s="428">
        <f>SUM(AF45:AF46)</f>
        <v>38937788.191880822</v>
      </c>
      <c r="AG47" s="446">
        <f>SUM(AG45:AG46)</f>
        <v>850618434.06000161</v>
      </c>
      <c r="AH47" s="429">
        <f>SUM(AH45:AH46)</f>
        <v>2143978675.442379</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16" zoomScale="130" zoomScaleNormal="130" workbookViewId="0">
      <selection activeCell="B31" sqref="B31:J31"/>
    </sheetView>
  </sheetViews>
  <sheetFormatPr defaultRowHeight="12.75"/>
  <cols>
    <col min="1" max="1" width="40.7109375" bestFit="1" customWidth="1"/>
    <col min="2" max="2" width="39.5703125" bestFit="1" customWidth="1"/>
    <col min="3" max="3" width="29.42578125" customWidth="1"/>
    <col min="5" max="5" width="14.42578125" customWidth="1"/>
  </cols>
  <sheetData>
    <row r="1" spans="1:10" ht="15.75">
      <c r="A1" s="629" t="s">
        <v>1589</v>
      </c>
      <c r="B1" s="630"/>
      <c r="C1" s="630"/>
      <c r="D1" s="630"/>
      <c r="E1" s="630"/>
      <c r="F1" s="630"/>
      <c r="G1" s="630"/>
      <c r="H1" s="630"/>
      <c r="I1" s="630"/>
      <c r="J1" s="630"/>
    </row>
    <row r="2" spans="1:10">
      <c r="A2" s="631" t="s">
        <v>1590</v>
      </c>
      <c r="B2" s="632" t="str">
        <f>'Schedule 2_Balance Sheet'!C2</f>
        <v>CCA One Care-Commonwealth Care Alliance</v>
      </c>
      <c r="C2" s="630"/>
      <c r="D2" s="630"/>
      <c r="E2" s="630" t="s">
        <v>1591</v>
      </c>
      <c r="F2" s="630"/>
      <c r="G2" s="630"/>
      <c r="H2" s="630"/>
      <c r="I2" s="630"/>
      <c r="J2" s="630"/>
    </row>
    <row r="3" spans="1:10">
      <c r="A3" s="631" t="s">
        <v>1592</v>
      </c>
      <c r="B3" s="633">
        <v>45657</v>
      </c>
      <c r="C3" s="634"/>
      <c r="D3" s="630"/>
      <c r="E3" s="635"/>
      <c r="F3" s="630"/>
      <c r="G3" s="630"/>
      <c r="H3" s="630"/>
      <c r="I3" s="630"/>
      <c r="J3" s="630"/>
    </row>
    <row r="4" spans="1:10">
      <c r="A4" s="636"/>
      <c r="B4" s="634"/>
      <c r="C4" s="630"/>
      <c r="D4" s="630"/>
      <c r="E4" s="630"/>
      <c r="F4" s="630"/>
      <c r="G4" s="630"/>
      <c r="H4" s="630"/>
      <c r="I4" s="630"/>
      <c r="J4" s="630"/>
    </row>
    <row r="5" spans="1:10">
      <c r="A5" s="636"/>
      <c r="B5" s="630"/>
      <c r="C5" s="630"/>
      <c r="D5" s="630"/>
      <c r="E5" s="630"/>
      <c r="F5" s="630"/>
      <c r="G5" s="630"/>
      <c r="H5" s="630"/>
      <c r="I5" s="630"/>
      <c r="J5" s="630"/>
    </row>
    <row r="6" spans="1:10" ht="18">
      <c r="A6" s="807" t="s">
        <v>1593</v>
      </c>
      <c r="B6" s="807"/>
      <c r="C6" s="807"/>
      <c r="D6" s="807"/>
      <c r="E6" s="807"/>
      <c r="F6" s="807"/>
      <c r="G6" s="807"/>
      <c r="H6" s="807"/>
      <c r="I6" s="807"/>
      <c r="J6" s="807"/>
    </row>
    <row r="7" spans="1:10" ht="18">
      <c r="A7" s="807" t="s">
        <v>1594</v>
      </c>
      <c r="B7" s="807"/>
      <c r="C7" s="807"/>
      <c r="D7" s="807"/>
      <c r="E7" s="807"/>
      <c r="F7" s="807"/>
      <c r="G7" s="807"/>
      <c r="H7" s="807"/>
      <c r="I7" s="807"/>
      <c r="J7" s="807"/>
    </row>
    <row r="8" spans="1:10" ht="18">
      <c r="A8" s="807" t="s">
        <v>1595</v>
      </c>
      <c r="B8" s="807"/>
      <c r="C8" s="807"/>
      <c r="D8" s="807"/>
      <c r="E8" s="807"/>
      <c r="F8" s="807"/>
      <c r="G8" s="807"/>
      <c r="H8" s="807"/>
      <c r="I8" s="807"/>
      <c r="J8" s="807"/>
    </row>
    <row r="9" spans="1:10">
      <c r="A9" s="630"/>
      <c r="B9" s="630"/>
      <c r="C9" s="630"/>
      <c r="D9" s="630"/>
      <c r="E9" s="630"/>
      <c r="F9" s="630"/>
      <c r="G9" s="630"/>
      <c r="H9" s="630"/>
      <c r="I9" s="630" t="s">
        <v>1482</v>
      </c>
      <c r="J9" s="630"/>
    </row>
    <row r="10" spans="1:10" ht="18">
      <c r="A10" s="807" t="str">
        <f>+B2</f>
        <v>CCA One Care-Commonwealth Care Alliance</v>
      </c>
      <c r="B10" s="807"/>
      <c r="C10" s="807"/>
      <c r="D10" s="807"/>
      <c r="E10" s="807"/>
      <c r="F10" s="807"/>
      <c r="G10" s="807"/>
      <c r="H10" s="807"/>
      <c r="I10" s="807"/>
      <c r="J10" s="807"/>
    </row>
    <row r="11" spans="1:10" ht="44.25" customHeight="1">
      <c r="A11" s="808" t="str">
        <f>"For the Period Ending " &amp;TEXT(B3,"mm/dd/yy")</f>
        <v>For the Period Ending 12/31/24</v>
      </c>
      <c r="B11" s="808"/>
      <c r="C11" s="808"/>
      <c r="D11" s="808"/>
      <c r="E11" s="808"/>
      <c r="F11" s="808"/>
      <c r="G11" s="808"/>
      <c r="H11" s="808"/>
      <c r="I11" s="808"/>
      <c r="J11" s="808"/>
    </row>
    <row r="12" spans="1:10" ht="96.75" customHeight="1">
      <c r="A12" s="717"/>
      <c r="B12" s="717"/>
      <c r="C12" s="717"/>
      <c r="D12" s="717"/>
      <c r="E12" s="717"/>
      <c r="F12" s="717"/>
      <c r="G12" s="717"/>
      <c r="H12" s="717"/>
      <c r="I12" s="717"/>
      <c r="J12" s="717"/>
    </row>
    <row r="13" spans="1:10" ht="18">
      <c r="A13" s="807" t="s">
        <v>1596</v>
      </c>
      <c r="B13" s="807"/>
      <c r="C13" s="807" t="s">
        <v>1597</v>
      </c>
      <c r="D13" s="807"/>
      <c r="E13" s="807"/>
      <c r="F13" s="807"/>
      <c r="G13" s="807"/>
      <c r="H13" s="807"/>
      <c r="I13" s="807"/>
      <c r="J13" s="807"/>
    </row>
    <row r="14" spans="1:10" ht="15">
      <c r="A14" s="637"/>
      <c r="B14" s="630"/>
      <c r="C14" s="638"/>
      <c r="D14" s="638"/>
      <c r="E14" s="639"/>
      <c r="F14" s="639"/>
      <c r="G14" s="639"/>
      <c r="H14" s="639"/>
      <c r="I14" s="639"/>
      <c r="J14" s="639"/>
    </row>
    <row r="15" spans="1:10" ht="15">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1482</v>
      </c>
      <c r="J19" s="630"/>
    </row>
    <row r="20" spans="1:10" ht="15.75">
      <c r="A20" s="637"/>
      <c r="B20" s="630"/>
      <c r="C20" s="640"/>
      <c r="D20" s="630"/>
      <c r="E20" s="635"/>
      <c r="F20" s="635"/>
      <c r="G20" s="641"/>
      <c r="H20" s="641"/>
      <c r="I20" s="630"/>
      <c r="J20" s="630"/>
    </row>
    <row r="21" spans="1:10" ht="15.75">
      <c r="A21" s="637"/>
      <c r="B21" s="630"/>
      <c r="C21" s="640"/>
      <c r="D21" s="630"/>
      <c r="E21" s="630"/>
      <c r="F21" s="630"/>
      <c r="G21" s="630"/>
      <c r="H21" s="630"/>
      <c r="I21" s="630"/>
      <c r="J21" s="630"/>
    </row>
    <row r="22" spans="1:10" ht="15.75">
      <c r="A22" s="637"/>
      <c r="B22" s="630"/>
      <c r="C22" s="640"/>
      <c r="D22" s="630"/>
      <c r="E22" s="630"/>
      <c r="F22" s="630"/>
      <c r="G22" s="630"/>
      <c r="H22" s="630"/>
      <c r="I22" s="630"/>
      <c r="J22" s="630"/>
    </row>
    <row r="23" spans="1:10" ht="16.5" thickBot="1">
      <c r="A23" s="637"/>
      <c r="B23" s="17" t="s">
        <v>1598</v>
      </c>
      <c r="C23" s="630"/>
      <c r="D23" s="641"/>
      <c r="E23" s="811" t="s">
        <v>1599</v>
      </c>
      <c r="F23" s="811"/>
      <c r="G23" s="811"/>
      <c r="H23" s="811"/>
      <c r="I23" s="630"/>
      <c r="J23" s="630"/>
    </row>
    <row r="24" spans="1:10" ht="15.75">
      <c r="A24" s="637"/>
      <c r="B24" s="17"/>
      <c r="C24" s="630"/>
      <c r="D24" s="630"/>
      <c r="E24" s="630"/>
      <c r="F24" s="630"/>
      <c r="G24" s="630"/>
      <c r="H24" s="630"/>
      <c r="I24" s="630"/>
      <c r="J24" s="630"/>
    </row>
    <row r="25" spans="1:10" ht="16.5" thickBot="1">
      <c r="A25" s="637"/>
      <c r="B25" s="17" t="s">
        <v>1600</v>
      </c>
      <c r="C25" s="630"/>
      <c r="D25" s="641"/>
      <c r="E25" s="811" t="s">
        <v>1601</v>
      </c>
      <c r="F25" s="811"/>
      <c r="G25" s="811"/>
      <c r="H25" s="811"/>
      <c r="I25" s="630"/>
      <c r="J25" s="630"/>
    </row>
    <row r="26" spans="1:10" ht="15.75">
      <c r="A26" s="637"/>
      <c r="B26" s="17"/>
      <c r="C26" s="630"/>
      <c r="D26" s="630"/>
      <c r="E26" s="630"/>
      <c r="F26" s="630"/>
      <c r="G26" s="630"/>
      <c r="H26" s="630"/>
      <c r="I26" s="630"/>
      <c r="J26" s="630"/>
    </row>
    <row r="27" spans="1:10" ht="16.5" thickBot="1">
      <c r="A27" s="637"/>
      <c r="B27" s="17" t="s">
        <v>1602</v>
      </c>
      <c r="C27" s="630"/>
      <c r="D27" s="641"/>
      <c r="E27" s="811" t="s">
        <v>1603</v>
      </c>
      <c r="F27" s="811"/>
      <c r="G27" s="811"/>
      <c r="H27" s="811"/>
      <c r="I27" s="630"/>
      <c r="J27" s="630"/>
    </row>
    <row r="28" spans="1:10" ht="15.75">
      <c r="A28" s="637"/>
      <c r="B28" s="630"/>
      <c r="C28" s="640"/>
      <c r="D28" s="630"/>
      <c r="E28" s="630"/>
      <c r="F28" s="630"/>
      <c r="G28" s="630"/>
      <c r="H28" s="630"/>
      <c r="I28" s="630"/>
      <c r="J28" s="630"/>
    </row>
    <row r="29" spans="1:10" ht="15.75">
      <c r="A29" s="637"/>
      <c r="B29" s="630"/>
      <c r="C29" s="640"/>
      <c r="D29" s="630"/>
      <c r="E29" s="630"/>
      <c r="F29" s="630"/>
      <c r="G29" s="630"/>
      <c r="H29" s="630"/>
      <c r="I29" s="630"/>
      <c r="J29" s="630"/>
    </row>
    <row r="30" spans="1:10" ht="15.75">
      <c r="A30" s="637"/>
      <c r="B30" s="630"/>
      <c r="C30" s="640"/>
      <c r="D30" s="630"/>
      <c r="E30" s="630"/>
      <c r="F30" s="630"/>
      <c r="G30" s="630"/>
      <c r="H30" s="630"/>
      <c r="I30" s="630"/>
      <c r="J30" s="630"/>
    </row>
    <row r="31" spans="1:10">
      <c r="A31" s="637"/>
      <c r="B31" s="812" t="s">
        <v>1604</v>
      </c>
      <c r="C31" s="812"/>
      <c r="D31" s="812"/>
      <c r="E31" s="812"/>
      <c r="F31" s="812"/>
      <c r="G31" s="812"/>
      <c r="H31" s="812"/>
      <c r="I31" s="812"/>
      <c r="J31" s="812"/>
    </row>
    <row r="32" spans="1:10">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3.5" thickBot="1">
      <c r="A34" s="637"/>
      <c r="B34" s="630"/>
      <c r="C34" s="809"/>
      <c r="D34" s="809"/>
      <c r="E34" s="809"/>
      <c r="F34" s="809"/>
      <c r="G34" s="809"/>
      <c r="H34" s="809"/>
      <c r="I34" s="809"/>
      <c r="J34" s="809"/>
    </row>
    <row r="35" spans="1:10">
      <c r="A35" s="637"/>
      <c r="B35" s="630"/>
      <c r="C35" s="637" t="s">
        <v>1605</v>
      </c>
      <c r="D35" s="630"/>
      <c r="E35" s="630"/>
      <c r="F35" s="630"/>
      <c r="G35" s="630"/>
      <c r="H35" s="630"/>
      <c r="I35" s="630"/>
      <c r="J35" s="630" t="s">
        <v>1605</v>
      </c>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5" thickBot="1">
      <c r="A38" s="637"/>
      <c r="B38" s="630"/>
      <c r="C38" s="810" t="s">
        <v>1599</v>
      </c>
      <c r="D38" s="810"/>
      <c r="E38" s="810"/>
      <c r="F38" s="810"/>
      <c r="G38" s="810"/>
      <c r="H38" s="809" t="s">
        <v>1606</v>
      </c>
      <c r="I38" s="809"/>
      <c r="J38" s="809"/>
    </row>
    <row r="39" spans="1:10">
      <c r="A39" s="637"/>
      <c r="B39" s="630"/>
      <c r="C39" s="643" t="s">
        <v>1607</v>
      </c>
      <c r="D39" s="630"/>
      <c r="E39" s="630"/>
      <c r="F39" s="630"/>
      <c r="G39" s="630"/>
      <c r="H39" s="630" t="s">
        <v>1600</v>
      </c>
      <c r="I39" s="630"/>
      <c r="J39" s="630" t="s">
        <v>1605</v>
      </c>
    </row>
  </sheetData>
  <protectedRanges>
    <protectedRange password="CC6C" sqref="C7:E8" name="Schedule 10_Plan Name"/>
  </protectedRanges>
  <mergeCells count="13">
    <mergeCell ref="C34:J34"/>
    <mergeCell ref="C38:G38"/>
    <mergeCell ref="H38:J38"/>
    <mergeCell ref="A13:J13"/>
    <mergeCell ref="E23:H23"/>
    <mergeCell ref="E25:H25"/>
    <mergeCell ref="E27:H27"/>
    <mergeCell ref="B31:J31"/>
    <mergeCell ref="A6:J6"/>
    <mergeCell ref="A7:J7"/>
    <mergeCell ref="A8:J8"/>
    <mergeCell ref="A10:J10"/>
    <mergeCell ref="A11:J11"/>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topLeftCell="A14" zoomScale="60" zoomScaleNormal="60" workbookViewId="0">
      <selection activeCell="D149" sqref="D149"/>
    </sheetView>
  </sheetViews>
  <sheetFormatPr defaultColWidth="9.42578125" defaultRowHeight="12.75"/>
  <cols>
    <col min="1" max="1" width="66.42578125" style="120" customWidth="1"/>
    <col min="2" max="5" width="32.5703125" style="120" customWidth="1"/>
    <col min="6" max="16384" width="9.42578125" style="120"/>
  </cols>
  <sheetData>
    <row r="1" spans="1:14" ht="15.75">
      <c r="A1" s="230" t="s">
        <v>1608</v>
      </c>
    </row>
    <row r="5" spans="1:14">
      <c r="A5" s="224" t="s">
        <v>1609</v>
      </c>
      <c r="B5" s="225"/>
      <c r="C5" s="226" t="s">
        <v>1610</v>
      </c>
      <c r="D5" s="227" t="str">
        <f>'Schedule 2_Balance Sheet'!C2</f>
        <v>CCA One Care-Commonwealth Care Alliance</v>
      </c>
      <c r="E5" s="227"/>
    </row>
    <row r="6" spans="1:14">
      <c r="A6" s="35"/>
      <c r="B6" s="36"/>
      <c r="C6" s="221"/>
      <c r="D6" s="825"/>
      <c r="E6" s="826"/>
    </row>
    <row r="7" spans="1:14" ht="13.5" thickBot="1"/>
    <row r="8" spans="1:14" ht="31.5" customHeight="1" thickTop="1">
      <c r="A8" s="827" t="s">
        <v>1611</v>
      </c>
      <c r="B8" s="828"/>
      <c r="C8" s="828"/>
      <c r="D8" s="828"/>
      <c r="E8" s="829"/>
      <c r="F8" s="228"/>
      <c r="G8" s="228"/>
      <c r="H8" s="228"/>
      <c r="I8" s="228"/>
      <c r="J8" s="228"/>
      <c r="K8" s="228"/>
      <c r="L8" s="228"/>
      <c r="M8" s="228"/>
      <c r="N8" s="228"/>
    </row>
    <row r="9" spans="1:14">
      <c r="A9" s="229"/>
      <c r="B9" s="222"/>
      <c r="C9" s="222"/>
      <c r="D9" s="222"/>
      <c r="E9" s="223"/>
    </row>
    <row r="10" spans="1:14">
      <c r="A10" s="813" t="s">
        <v>1612</v>
      </c>
      <c r="B10" s="816"/>
      <c r="C10" s="817"/>
      <c r="D10" s="817"/>
      <c r="E10" s="818"/>
    </row>
    <row r="11" spans="1:14">
      <c r="A11" s="814"/>
      <c r="B11" s="819"/>
      <c r="C11" s="820"/>
      <c r="D11" s="820"/>
      <c r="E11" s="821"/>
    </row>
    <row r="12" spans="1:14">
      <c r="A12" s="814"/>
      <c r="B12" s="819"/>
      <c r="C12" s="820"/>
      <c r="D12" s="820"/>
      <c r="E12" s="821"/>
    </row>
    <row r="13" spans="1:14">
      <c r="A13" s="814"/>
      <c r="B13" s="819"/>
      <c r="C13" s="820"/>
      <c r="D13" s="820"/>
      <c r="E13" s="821"/>
    </row>
    <row r="14" spans="1:14">
      <c r="A14" s="814"/>
      <c r="B14" s="819"/>
      <c r="C14" s="820"/>
      <c r="D14" s="820"/>
      <c r="E14" s="821"/>
    </row>
    <row r="15" spans="1:14">
      <c r="A15" s="814"/>
      <c r="B15" s="819"/>
      <c r="C15" s="820"/>
      <c r="D15" s="820"/>
      <c r="E15" s="821"/>
    </row>
    <row r="16" spans="1:14">
      <c r="A16" s="814"/>
      <c r="B16" s="819"/>
      <c r="C16" s="820"/>
      <c r="D16" s="820"/>
      <c r="E16" s="821"/>
    </row>
    <row r="17" spans="1:5">
      <c r="A17" s="814"/>
      <c r="B17" s="819"/>
      <c r="C17" s="820"/>
      <c r="D17" s="820"/>
      <c r="E17" s="821"/>
    </row>
    <row r="18" spans="1:5">
      <c r="A18" s="814"/>
      <c r="B18" s="819"/>
      <c r="C18" s="820"/>
      <c r="D18" s="820"/>
      <c r="E18" s="821"/>
    </row>
    <row r="19" spans="1:5">
      <c r="A19" s="814"/>
      <c r="B19" s="819"/>
      <c r="C19" s="820"/>
      <c r="D19" s="820"/>
      <c r="E19" s="821"/>
    </row>
    <row r="20" spans="1:5">
      <c r="A20" s="815"/>
      <c r="B20" s="822"/>
      <c r="C20" s="823"/>
      <c r="D20" s="823"/>
      <c r="E20" s="824"/>
    </row>
    <row r="21" spans="1:5">
      <c r="A21" s="813" t="s">
        <v>1613</v>
      </c>
      <c r="B21" s="830" t="s">
        <v>1614</v>
      </c>
      <c r="C21" s="831"/>
      <c r="D21" s="831"/>
      <c r="E21" s="832"/>
    </row>
    <row r="22" spans="1:5">
      <c r="A22" s="814"/>
      <c r="B22" s="833"/>
      <c r="C22" s="834"/>
      <c r="D22" s="834"/>
      <c r="E22" s="835"/>
    </row>
    <row r="23" spans="1:5">
      <c r="A23" s="814"/>
      <c r="B23" s="833"/>
      <c r="C23" s="834"/>
      <c r="D23" s="834"/>
      <c r="E23" s="835"/>
    </row>
    <row r="24" spans="1:5">
      <c r="A24" s="814"/>
      <c r="B24" s="833"/>
      <c r="C24" s="834"/>
      <c r="D24" s="834"/>
      <c r="E24" s="835"/>
    </row>
    <row r="25" spans="1:5">
      <c r="A25" s="814"/>
      <c r="B25" s="833"/>
      <c r="C25" s="834"/>
      <c r="D25" s="834"/>
      <c r="E25" s="835"/>
    </row>
    <row r="26" spans="1:5">
      <c r="A26" s="814"/>
      <c r="B26" s="833"/>
      <c r="C26" s="834"/>
      <c r="D26" s="834"/>
      <c r="E26" s="835"/>
    </row>
    <row r="27" spans="1:5">
      <c r="A27" s="814"/>
      <c r="B27" s="833"/>
      <c r="C27" s="834"/>
      <c r="D27" s="834"/>
      <c r="E27" s="835"/>
    </row>
    <row r="28" spans="1:5">
      <c r="A28" s="814"/>
      <c r="B28" s="833"/>
      <c r="C28" s="834"/>
      <c r="D28" s="834"/>
      <c r="E28" s="835"/>
    </row>
    <row r="29" spans="1:5">
      <c r="A29" s="814"/>
      <c r="B29" s="833"/>
      <c r="C29" s="834"/>
      <c r="D29" s="834"/>
      <c r="E29" s="835"/>
    </row>
    <row r="30" spans="1:5">
      <c r="A30" s="814"/>
      <c r="B30" s="833"/>
      <c r="C30" s="834"/>
      <c r="D30" s="834"/>
      <c r="E30" s="835"/>
    </row>
    <row r="31" spans="1:5">
      <c r="A31" s="815"/>
      <c r="B31" s="836"/>
      <c r="C31" s="837"/>
      <c r="D31" s="837"/>
      <c r="E31" s="838"/>
    </row>
    <row r="32" spans="1:5">
      <c r="A32" s="813" t="s">
        <v>1615</v>
      </c>
      <c r="B32" s="830" t="s">
        <v>1616</v>
      </c>
      <c r="C32" s="831"/>
      <c r="D32" s="831"/>
      <c r="E32" s="832"/>
    </row>
    <row r="33" spans="1:5">
      <c r="A33" s="814"/>
      <c r="B33" s="833"/>
      <c r="C33" s="834"/>
      <c r="D33" s="834"/>
      <c r="E33" s="835"/>
    </row>
    <row r="34" spans="1:5">
      <c r="A34" s="814"/>
      <c r="B34" s="833"/>
      <c r="C34" s="834"/>
      <c r="D34" s="834"/>
      <c r="E34" s="835"/>
    </row>
    <row r="35" spans="1:5">
      <c r="A35" s="814"/>
      <c r="B35" s="833"/>
      <c r="C35" s="834"/>
      <c r="D35" s="834"/>
      <c r="E35" s="835"/>
    </row>
    <row r="36" spans="1:5">
      <c r="A36" s="814"/>
      <c r="B36" s="833"/>
      <c r="C36" s="834"/>
      <c r="D36" s="834"/>
      <c r="E36" s="835"/>
    </row>
    <row r="37" spans="1:5">
      <c r="A37" s="814"/>
      <c r="B37" s="833"/>
      <c r="C37" s="834"/>
      <c r="D37" s="834"/>
      <c r="E37" s="835"/>
    </row>
    <row r="38" spans="1:5">
      <c r="A38" s="814"/>
      <c r="B38" s="833"/>
      <c r="C38" s="834"/>
      <c r="D38" s="834"/>
      <c r="E38" s="835"/>
    </row>
    <row r="39" spans="1:5">
      <c r="A39" s="814"/>
      <c r="B39" s="833"/>
      <c r="C39" s="834"/>
      <c r="D39" s="834"/>
      <c r="E39" s="835"/>
    </row>
    <row r="40" spans="1:5">
      <c r="A40" s="814"/>
      <c r="B40" s="833"/>
      <c r="C40" s="834"/>
      <c r="D40" s="834"/>
      <c r="E40" s="835"/>
    </row>
    <row r="41" spans="1:5">
      <c r="A41" s="814"/>
      <c r="B41" s="833"/>
      <c r="C41" s="834"/>
      <c r="D41" s="834"/>
      <c r="E41" s="835"/>
    </row>
    <row r="42" spans="1:5">
      <c r="A42" s="815"/>
      <c r="B42" s="836"/>
      <c r="C42" s="837"/>
      <c r="D42" s="837"/>
      <c r="E42" s="838"/>
    </row>
    <row r="43" spans="1:5">
      <c r="A43" s="813" t="s">
        <v>1617</v>
      </c>
      <c r="B43" s="816"/>
      <c r="C43" s="817"/>
      <c r="D43" s="817"/>
      <c r="E43" s="818"/>
    </row>
    <row r="44" spans="1:5">
      <c r="A44" s="814"/>
      <c r="B44" s="819"/>
      <c r="C44" s="820"/>
      <c r="D44" s="820"/>
      <c r="E44" s="821"/>
    </row>
    <row r="45" spans="1:5">
      <c r="A45" s="814"/>
      <c r="B45" s="819"/>
      <c r="C45" s="820"/>
      <c r="D45" s="820"/>
      <c r="E45" s="821"/>
    </row>
    <row r="46" spans="1:5">
      <c r="A46" s="814"/>
      <c r="B46" s="819"/>
      <c r="C46" s="820"/>
      <c r="D46" s="820"/>
      <c r="E46" s="821"/>
    </row>
    <row r="47" spans="1:5">
      <c r="A47" s="814"/>
      <c r="B47" s="819"/>
      <c r="C47" s="820"/>
      <c r="D47" s="820"/>
      <c r="E47" s="821"/>
    </row>
    <row r="48" spans="1:5">
      <c r="A48" s="814"/>
      <c r="B48" s="819"/>
      <c r="C48" s="820"/>
      <c r="D48" s="820"/>
      <c r="E48" s="821"/>
    </row>
    <row r="49" spans="1:5">
      <c r="A49" s="814"/>
      <c r="B49" s="819"/>
      <c r="C49" s="820"/>
      <c r="D49" s="820"/>
      <c r="E49" s="821"/>
    </row>
    <row r="50" spans="1:5">
      <c r="A50" s="814"/>
      <c r="B50" s="819"/>
      <c r="C50" s="820"/>
      <c r="D50" s="820"/>
      <c r="E50" s="821"/>
    </row>
    <row r="51" spans="1:5">
      <c r="A51" s="814"/>
      <c r="B51" s="819"/>
      <c r="C51" s="820"/>
      <c r="D51" s="820"/>
      <c r="E51" s="821"/>
    </row>
    <row r="52" spans="1:5">
      <c r="A52" s="814"/>
      <c r="B52" s="819"/>
      <c r="C52" s="820"/>
      <c r="D52" s="820"/>
      <c r="E52" s="821"/>
    </row>
    <row r="53" spans="1:5">
      <c r="A53" s="815"/>
      <c r="B53" s="822"/>
      <c r="C53" s="823"/>
      <c r="D53" s="823"/>
      <c r="E53" s="824"/>
    </row>
    <row r="54" spans="1:5">
      <c r="A54" s="813" t="s">
        <v>1618</v>
      </c>
      <c r="B54" s="816"/>
      <c r="C54" s="817"/>
      <c r="D54" s="817"/>
      <c r="E54" s="818"/>
    </row>
    <row r="55" spans="1:5">
      <c r="A55" s="814"/>
      <c r="B55" s="819"/>
      <c r="C55" s="820"/>
      <c r="D55" s="820"/>
      <c r="E55" s="821"/>
    </row>
    <row r="56" spans="1:5">
      <c r="A56" s="814"/>
      <c r="B56" s="819"/>
      <c r="C56" s="820"/>
      <c r="D56" s="820"/>
      <c r="E56" s="821"/>
    </row>
    <row r="57" spans="1:5">
      <c r="A57" s="814"/>
      <c r="B57" s="819"/>
      <c r="C57" s="820"/>
      <c r="D57" s="820"/>
      <c r="E57" s="821"/>
    </row>
    <row r="58" spans="1:5">
      <c r="A58" s="814"/>
      <c r="B58" s="819"/>
      <c r="C58" s="820"/>
      <c r="D58" s="820"/>
      <c r="E58" s="821"/>
    </row>
    <row r="59" spans="1:5">
      <c r="A59" s="814"/>
      <c r="B59" s="819"/>
      <c r="C59" s="820"/>
      <c r="D59" s="820"/>
      <c r="E59" s="821"/>
    </row>
    <row r="60" spans="1:5">
      <c r="A60" s="814"/>
      <c r="B60" s="819"/>
      <c r="C60" s="820"/>
      <c r="D60" s="820"/>
      <c r="E60" s="821"/>
    </row>
    <row r="61" spans="1:5">
      <c r="A61" s="814"/>
      <c r="B61" s="819"/>
      <c r="C61" s="820"/>
      <c r="D61" s="820"/>
      <c r="E61" s="821"/>
    </row>
    <row r="62" spans="1:5">
      <c r="A62" s="814"/>
      <c r="B62" s="819"/>
      <c r="C62" s="820"/>
      <c r="D62" s="820"/>
      <c r="E62" s="821"/>
    </row>
    <row r="63" spans="1:5">
      <c r="A63" s="814"/>
      <c r="B63" s="819"/>
      <c r="C63" s="820"/>
      <c r="D63" s="820"/>
      <c r="E63" s="821"/>
    </row>
    <row r="64" spans="1:5">
      <c r="A64" s="815"/>
      <c r="B64" s="822"/>
      <c r="C64" s="823"/>
      <c r="D64" s="823"/>
      <c r="E64" s="824"/>
    </row>
    <row r="65" spans="1:5">
      <c r="A65" s="813" t="s">
        <v>1619</v>
      </c>
      <c r="B65" s="816"/>
      <c r="C65" s="817"/>
      <c r="D65" s="817"/>
      <c r="E65" s="818"/>
    </row>
    <row r="66" spans="1:5">
      <c r="A66" s="814"/>
      <c r="B66" s="819"/>
      <c r="C66" s="820"/>
      <c r="D66" s="820"/>
      <c r="E66" s="821"/>
    </row>
    <row r="67" spans="1:5">
      <c r="A67" s="814"/>
      <c r="B67" s="819"/>
      <c r="C67" s="820"/>
      <c r="D67" s="820"/>
      <c r="E67" s="821"/>
    </row>
    <row r="68" spans="1:5">
      <c r="A68" s="814"/>
      <c r="B68" s="819"/>
      <c r="C68" s="820"/>
      <c r="D68" s="820"/>
      <c r="E68" s="821"/>
    </row>
    <row r="69" spans="1:5">
      <c r="A69" s="814"/>
      <c r="B69" s="819"/>
      <c r="C69" s="820"/>
      <c r="D69" s="820"/>
      <c r="E69" s="821"/>
    </row>
    <row r="70" spans="1:5">
      <c r="A70" s="814"/>
      <c r="B70" s="819"/>
      <c r="C70" s="820"/>
      <c r="D70" s="820"/>
      <c r="E70" s="821"/>
    </row>
    <row r="71" spans="1:5">
      <c r="A71" s="814"/>
      <c r="B71" s="819"/>
      <c r="C71" s="820"/>
      <c r="D71" s="820"/>
      <c r="E71" s="821"/>
    </row>
    <row r="72" spans="1:5">
      <c r="A72" s="814"/>
      <c r="B72" s="819"/>
      <c r="C72" s="820"/>
      <c r="D72" s="820"/>
      <c r="E72" s="821"/>
    </row>
    <row r="73" spans="1:5">
      <c r="A73" s="814"/>
      <c r="B73" s="819"/>
      <c r="C73" s="820"/>
      <c r="D73" s="820"/>
      <c r="E73" s="821"/>
    </row>
    <row r="74" spans="1:5">
      <c r="A74" s="814"/>
      <c r="B74" s="819"/>
      <c r="C74" s="820"/>
      <c r="D74" s="820"/>
      <c r="E74" s="821"/>
    </row>
    <row r="75" spans="1:5">
      <c r="A75" s="815"/>
      <c r="B75" s="822"/>
      <c r="C75" s="823"/>
      <c r="D75" s="823"/>
      <c r="E75" s="824"/>
    </row>
    <row r="76" spans="1:5">
      <c r="A76" s="813" t="s">
        <v>1620</v>
      </c>
      <c r="B76" s="816"/>
      <c r="C76" s="817"/>
      <c r="D76" s="817"/>
      <c r="E76" s="818"/>
    </row>
    <row r="77" spans="1:5">
      <c r="A77" s="814"/>
      <c r="B77" s="819"/>
      <c r="C77" s="820"/>
      <c r="D77" s="820"/>
      <c r="E77" s="821"/>
    </row>
    <row r="78" spans="1:5">
      <c r="A78" s="814"/>
      <c r="B78" s="819"/>
      <c r="C78" s="820"/>
      <c r="D78" s="820"/>
      <c r="E78" s="821"/>
    </row>
    <row r="79" spans="1:5">
      <c r="A79" s="814"/>
      <c r="B79" s="819"/>
      <c r="C79" s="820"/>
      <c r="D79" s="820"/>
      <c r="E79" s="821"/>
    </row>
    <row r="80" spans="1:5">
      <c r="A80" s="814"/>
      <c r="B80" s="819"/>
      <c r="C80" s="820"/>
      <c r="D80" s="820"/>
      <c r="E80" s="821"/>
    </row>
    <row r="81" spans="1:5">
      <c r="A81" s="814"/>
      <c r="B81" s="819"/>
      <c r="C81" s="820"/>
      <c r="D81" s="820"/>
      <c r="E81" s="821"/>
    </row>
    <row r="82" spans="1:5">
      <c r="A82" s="814"/>
      <c r="B82" s="819"/>
      <c r="C82" s="820"/>
      <c r="D82" s="820"/>
      <c r="E82" s="821"/>
    </row>
    <row r="83" spans="1:5">
      <c r="A83" s="814"/>
      <c r="B83" s="819"/>
      <c r="C83" s="820"/>
      <c r="D83" s="820"/>
      <c r="E83" s="821"/>
    </row>
    <row r="84" spans="1:5">
      <c r="A84" s="814"/>
      <c r="B84" s="819"/>
      <c r="C84" s="820"/>
      <c r="D84" s="820"/>
      <c r="E84" s="821"/>
    </row>
    <row r="85" spans="1:5">
      <c r="A85" s="814"/>
      <c r="B85" s="819"/>
      <c r="C85" s="820"/>
      <c r="D85" s="820"/>
      <c r="E85" s="821"/>
    </row>
    <row r="86" spans="1:5">
      <c r="A86" s="815"/>
      <c r="B86" s="822"/>
      <c r="C86" s="823"/>
      <c r="D86" s="823"/>
      <c r="E86" s="824"/>
    </row>
    <row r="87" spans="1:5">
      <c r="A87" s="813" t="s">
        <v>1621</v>
      </c>
      <c r="B87" s="816"/>
      <c r="C87" s="817"/>
      <c r="D87" s="817"/>
      <c r="E87" s="818"/>
    </row>
    <row r="88" spans="1:5">
      <c r="A88" s="814"/>
      <c r="B88" s="819"/>
      <c r="C88" s="820"/>
      <c r="D88" s="820"/>
      <c r="E88" s="821"/>
    </row>
    <row r="89" spans="1:5">
      <c r="A89" s="814"/>
      <c r="B89" s="819"/>
      <c r="C89" s="820"/>
      <c r="D89" s="820"/>
      <c r="E89" s="821"/>
    </row>
    <row r="90" spans="1:5">
      <c r="A90" s="814"/>
      <c r="B90" s="819"/>
      <c r="C90" s="820"/>
      <c r="D90" s="820"/>
      <c r="E90" s="821"/>
    </row>
    <row r="91" spans="1:5">
      <c r="A91" s="814"/>
      <c r="B91" s="819"/>
      <c r="C91" s="820"/>
      <c r="D91" s="820"/>
      <c r="E91" s="821"/>
    </row>
    <row r="92" spans="1:5">
      <c r="A92" s="814"/>
      <c r="B92" s="819"/>
      <c r="C92" s="820"/>
      <c r="D92" s="820"/>
      <c r="E92" s="821"/>
    </row>
    <row r="93" spans="1:5">
      <c r="A93" s="814"/>
      <c r="B93" s="819"/>
      <c r="C93" s="820"/>
      <c r="D93" s="820"/>
      <c r="E93" s="821"/>
    </row>
    <row r="94" spans="1:5">
      <c r="A94" s="814"/>
      <c r="B94" s="819"/>
      <c r="C94" s="820"/>
      <c r="D94" s="820"/>
      <c r="E94" s="821"/>
    </row>
    <row r="95" spans="1:5">
      <c r="A95" s="814"/>
      <c r="B95" s="819"/>
      <c r="C95" s="820"/>
      <c r="D95" s="820"/>
      <c r="E95" s="821"/>
    </row>
    <row r="96" spans="1:5">
      <c r="A96" s="814"/>
      <c r="B96" s="819"/>
      <c r="C96" s="820"/>
      <c r="D96" s="820"/>
      <c r="E96" s="821"/>
    </row>
    <row r="97" spans="1:5">
      <c r="A97" s="815"/>
      <c r="B97" s="822"/>
      <c r="C97" s="823"/>
      <c r="D97" s="823"/>
      <c r="E97" s="824"/>
    </row>
    <row r="98" spans="1:5">
      <c r="A98" s="813" t="s">
        <v>1622</v>
      </c>
      <c r="B98" s="816"/>
      <c r="C98" s="817"/>
      <c r="D98" s="817"/>
      <c r="E98" s="818"/>
    </row>
    <row r="99" spans="1:5">
      <c r="A99" s="814"/>
      <c r="B99" s="819"/>
      <c r="C99" s="820"/>
      <c r="D99" s="820"/>
      <c r="E99" s="821"/>
    </row>
    <row r="100" spans="1:5">
      <c r="A100" s="814"/>
      <c r="B100" s="819"/>
      <c r="C100" s="820"/>
      <c r="D100" s="820"/>
      <c r="E100" s="821"/>
    </row>
    <row r="101" spans="1:5">
      <c r="A101" s="814"/>
      <c r="B101" s="819"/>
      <c r="C101" s="820"/>
      <c r="D101" s="820"/>
      <c r="E101" s="821"/>
    </row>
    <row r="102" spans="1:5">
      <c r="A102" s="814"/>
      <c r="B102" s="819"/>
      <c r="C102" s="820"/>
      <c r="D102" s="820"/>
      <c r="E102" s="821"/>
    </row>
    <row r="103" spans="1:5">
      <c r="A103" s="814"/>
      <c r="B103" s="819"/>
      <c r="C103" s="820"/>
      <c r="D103" s="820"/>
      <c r="E103" s="821"/>
    </row>
    <row r="104" spans="1:5">
      <c r="A104" s="814"/>
      <c r="B104" s="819"/>
      <c r="C104" s="820"/>
      <c r="D104" s="820"/>
      <c r="E104" s="821"/>
    </row>
    <row r="105" spans="1:5">
      <c r="A105" s="814"/>
      <c r="B105" s="819"/>
      <c r="C105" s="820"/>
      <c r="D105" s="820"/>
      <c r="E105" s="821"/>
    </row>
    <row r="106" spans="1:5">
      <c r="A106" s="814"/>
      <c r="B106" s="819"/>
      <c r="C106" s="820"/>
      <c r="D106" s="820"/>
      <c r="E106" s="821"/>
    </row>
    <row r="107" spans="1:5">
      <c r="A107" s="814"/>
      <c r="B107" s="819"/>
      <c r="C107" s="820"/>
      <c r="D107" s="820"/>
      <c r="E107" s="821"/>
    </row>
    <row r="108" spans="1:5">
      <c r="A108" s="815"/>
      <c r="B108" s="822"/>
      <c r="C108" s="823"/>
      <c r="D108" s="823"/>
      <c r="E108" s="824"/>
    </row>
    <row r="109" spans="1:5">
      <c r="A109" s="813" t="s">
        <v>1623</v>
      </c>
      <c r="B109" s="816"/>
      <c r="C109" s="817"/>
      <c r="D109" s="817"/>
      <c r="E109" s="818"/>
    </row>
    <row r="110" spans="1:5">
      <c r="A110" s="814"/>
      <c r="B110" s="819"/>
      <c r="C110" s="820"/>
      <c r="D110" s="820"/>
      <c r="E110" s="821"/>
    </row>
    <row r="111" spans="1:5">
      <c r="A111" s="814"/>
      <c r="B111" s="819"/>
      <c r="C111" s="820"/>
      <c r="D111" s="820"/>
      <c r="E111" s="821"/>
    </row>
    <row r="112" spans="1:5">
      <c r="A112" s="814"/>
      <c r="B112" s="819"/>
      <c r="C112" s="820"/>
      <c r="D112" s="820"/>
      <c r="E112" s="821"/>
    </row>
    <row r="113" spans="1:5">
      <c r="A113" s="814"/>
      <c r="B113" s="819"/>
      <c r="C113" s="820"/>
      <c r="D113" s="820"/>
      <c r="E113" s="821"/>
    </row>
    <row r="114" spans="1:5">
      <c r="A114" s="814"/>
      <c r="B114" s="819"/>
      <c r="C114" s="820"/>
      <c r="D114" s="820"/>
      <c r="E114" s="821"/>
    </row>
    <row r="115" spans="1:5">
      <c r="A115" s="814"/>
      <c r="B115" s="819"/>
      <c r="C115" s="820"/>
      <c r="D115" s="820"/>
      <c r="E115" s="821"/>
    </row>
    <row r="116" spans="1:5">
      <c r="A116" s="814"/>
      <c r="B116" s="819"/>
      <c r="C116" s="820"/>
      <c r="D116" s="820"/>
      <c r="E116" s="821"/>
    </row>
    <row r="117" spans="1:5">
      <c r="A117" s="814"/>
      <c r="B117" s="819"/>
      <c r="C117" s="820"/>
      <c r="D117" s="820"/>
      <c r="E117" s="821"/>
    </row>
    <row r="118" spans="1:5">
      <c r="A118" s="814"/>
      <c r="B118" s="819"/>
      <c r="C118" s="820"/>
      <c r="D118" s="820"/>
      <c r="E118" s="821"/>
    </row>
    <row r="119" spans="1:5">
      <c r="A119" s="815"/>
      <c r="B119" s="822"/>
      <c r="C119" s="823"/>
      <c r="D119" s="823"/>
      <c r="E119" s="824"/>
    </row>
    <row r="120" spans="1:5">
      <c r="A120" s="813" t="s">
        <v>1624</v>
      </c>
      <c r="B120" s="816"/>
      <c r="C120" s="817"/>
      <c r="D120" s="817"/>
      <c r="E120" s="818"/>
    </row>
    <row r="121" spans="1:5">
      <c r="A121" s="814"/>
      <c r="B121" s="819"/>
      <c r="C121" s="820"/>
      <c r="D121" s="820"/>
      <c r="E121" s="821"/>
    </row>
    <row r="122" spans="1:5">
      <c r="A122" s="814"/>
      <c r="B122" s="819"/>
      <c r="C122" s="820"/>
      <c r="D122" s="820"/>
      <c r="E122" s="821"/>
    </row>
    <row r="123" spans="1:5">
      <c r="A123" s="814"/>
      <c r="B123" s="819"/>
      <c r="C123" s="820"/>
      <c r="D123" s="820"/>
      <c r="E123" s="821"/>
    </row>
    <row r="124" spans="1:5">
      <c r="A124" s="814"/>
      <c r="B124" s="819"/>
      <c r="C124" s="820"/>
      <c r="D124" s="820"/>
      <c r="E124" s="821"/>
    </row>
    <row r="125" spans="1:5">
      <c r="A125" s="814"/>
      <c r="B125" s="819"/>
      <c r="C125" s="820"/>
      <c r="D125" s="820"/>
      <c r="E125" s="821"/>
    </row>
    <row r="126" spans="1:5">
      <c r="A126" s="814"/>
      <c r="B126" s="819"/>
      <c r="C126" s="820"/>
      <c r="D126" s="820"/>
      <c r="E126" s="821"/>
    </row>
    <row r="127" spans="1:5">
      <c r="A127" s="814"/>
      <c r="B127" s="819"/>
      <c r="C127" s="820"/>
      <c r="D127" s="820"/>
      <c r="E127" s="821"/>
    </row>
    <row r="128" spans="1:5">
      <c r="A128" s="814"/>
      <c r="B128" s="819"/>
      <c r="C128" s="820"/>
      <c r="D128" s="820"/>
      <c r="E128" s="821"/>
    </row>
    <row r="129" spans="1:5">
      <c r="A129" s="814"/>
      <c r="B129" s="819"/>
      <c r="C129" s="820"/>
      <c r="D129" s="820"/>
      <c r="E129" s="821"/>
    </row>
    <row r="130" spans="1:5">
      <c r="A130" s="815"/>
      <c r="B130" s="822"/>
      <c r="C130" s="823"/>
      <c r="D130" s="823"/>
      <c r="E130" s="824"/>
    </row>
  </sheetData>
  <mergeCells count="24">
    <mergeCell ref="D6:E6"/>
    <mergeCell ref="A8:E8"/>
    <mergeCell ref="B10:E20"/>
    <mergeCell ref="A10:A20"/>
    <mergeCell ref="A43:A53"/>
    <mergeCell ref="B43:E53"/>
    <mergeCell ref="A21:A31"/>
    <mergeCell ref="B21:E31"/>
    <mergeCell ref="A32:A42"/>
    <mergeCell ref="B32:E42"/>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4.25"/>
  <cols>
    <col min="1" max="1" width="11.42578125" style="685" customWidth="1"/>
    <col min="2" max="3" width="12.5703125" style="685" customWidth="1"/>
    <col min="4" max="4" width="93.7109375" style="685" customWidth="1"/>
    <col min="5" max="16384" width="8.7109375" style="685"/>
  </cols>
  <sheetData>
    <row r="1" spans="1:4">
      <c r="A1" s="685" t="s">
        <v>1625</v>
      </c>
    </row>
    <row r="2" spans="1:4">
      <c r="A2" s="209"/>
      <c r="B2" s="686"/>
      <c r="C2" s="686"/>
      <c r="D2" s="686"/>
    </row>
    <row r="3" spans="1:4" ht="25.5">
      <c r="A3" s="687" t="s">
        <v>1626</v>
      </c>
      <c r="B3" s="688" t="s">
        <v>1627</v>
      </c>
      <c r="C3" s="688" t="s">
        <v>1628</v>
      </c>
      <c r="D3" s="688" t="s">
        <v>1629</v>
      </c>
    </row>
    <row r="4" spans="1:4">
      <c r="A4" s="110" t="s">
        <v>492</v>
      </c>
      <c r="B4" s="689"/>
      <c r="C4" s="689"/>
      <c r="D4" s="690"/>
    </row>
    <row r="5" spans="1:4" ht="38.25">
      <c r="A5" s="691">
        <v>1.1000000000000001</v>
      </c>
      <c r="B5" s="692">
        <v>44708</v>
      </c>
      <c r="C5" s="693" t="s">
        <v>1630</v>
      </c>
      <c r="D5" s="694" t="s">
        <v>1631</v>
      </c>
    </row>
    <row r="6" spans="1:4">
      <c r="A6" s="957"/>
      <c r="B6" s="958"/>
      <c r="C6" s="959" t="s">
        <v>1612</v>
      </c>
      <c r="D6" s="959" t="s">
        <v>1632</v>
      </c>
    </row>
    <row r="7" spans="1:4" ht="127.5">
      <c r="A7" s="957"/>
      <c r="B7" s="958"/>
      <c r="C7" s="959" t="s">
        <v>1615</v>
      </c>
      <c r="D7" s="960" t="s">
        <v>1633</v>
      </c>
    </row>
    <row r="8" spans="1:4" ht="127.5">
      <c r="A8" s="957"/>
      <c r="B8" s="958"/>
      <c r="C8" s="959" t="s">
        <v>1619</v>
      </c>
      <c r="D8" s="960" t="s">
        <v>1634</v>
      </c>
    </row>
    <row r="9" spans="1:4">
      <c r="A9" s="957"/>
      <c r="B9" s="958"/>
      <c r="C9" s="959" t="s">
        <v>1620</v>
      </c>
      <c r="D9" s="960" t="s">
        <v>1635</v>
      </c>
    </row>
    <row r="10" spans="1:4" ht="25.5">
      <c r="A10" s="957"/>
      <c r="B10" s="958"/>
      <c r="C10" s="959" t="s">
        <v>1621</v>
      </c>
      <c r="D10" s="960" t="s">
        <v>1636</v>
      </c>
    </row>
    <row r="11" spans="1:4">
      <c r="A11" s="957"/>
      <c r="B11" s="958"/>
      <c r="C11" s="959" t="s">
        <v>1623</v>
      </c>
      <c r="D11" s="959" t="s">
        <v>1637</v>
      </c>
    </row>
    <row r="12" spans="1:4">
      <c r="A12" s="961"/>
      <c r="B12" s="962"/>
      <c r="C12" s="963" t="s">
        <v>1624</v>
      </c>
      <c r="D12" s="963" t="s">
        <v>1637</v>
      </c>
    </row>
    <row r="13" spans="1:4" ht="38.25">
      <c r="A13" s="964">
        <v>1.2</v>
      </c>
      <c r="B13" s="965">
        <v>44930</v>
      </c>
      <c r="C13" s="699" t="s">
        <v>1630</v>
      </c>
      <c r="D13" s="703" t="s">
        <v>1638</v>
      </c>
    </row>
    <row r="14" spans="1:4">
      <c r="A14" s="700"/>
      <c r="B14" s="701"/>
      <c r="C14" s="704" t="s">
        <v>1615</v>
      </c>
      <c r="D14" s="702" t="s">
        <v>1639</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75"/>
  <cols>
    <col min="4" max="4" width="31.5703125" customWidth="1"/>
    <col min="5" max="5" width="16.42578125" customWidth="1"/>
    <col min="6" max="6" width="13.5703125" bestFit="1" customWidth="1"/>
    <col min="7" max="7" width="12" bestFit="1" customWidth="1"/>
  </cols>
  <sheetData>
    <row r="1" spans="2:5">
      <c r="B1" s="1" t="s">
        <v>1640</v>
      </c>
      <c r="C1" s="2"/>
      <c r="D1" s="2"/>
      <c r="E1" s="34"/>
    </row>
    <row r="2" spans="2:5">
      <c r="E2" s="3"/>
    </row>
    <row r="3" spans="2:5">
      <c r="B3" s="4" t="s">
        <v>1641</v>
      </c>
      <c r="C3" s="2"/>
      <c r="D3" s="2"/>
      <c r="E3" s="5">
        <v>1500000</v>
      </c>
    </row>
    <row r="7" spans="2:5">
      <c r="B7" s="4" t="s">
        <v>1642</v>
      </c>
      <c r="C7" s="2"/>
      <c r="D7" s="6"/>
      <c r="E7" s="2"/>
    </row>
    <row r="9" spans="2:5">
      <c r="B9" s="7" t="s">
        <v>1643</v>
      </c>
      <c r="C9" s="120"/>
      <c r="D9" s="120"/>
    </row>
    <row r="10" spans="2:5">
      <c r="B10" s="120"/>
      <c r="C10" s="120"/>
      <c r="D10" s="120"/>
    </row>
    <row r="11" spans="2:5">
      <c r="B11" s="120" t="s">
        <v>1644</v>
      </c>
      <c r="C11" s="120"/>
      <c r="D11" s="3">
        <v>310</v>
      </c>
    </row>
    <row r="12" spans="2:5">
      <c r="B12" s="120" t="s">
        <v>1645</v>
      </c>
      <c r="C12" s="120"/>
      <c r="D12" s="966">
        <v>134408.60215053763</v>
      </c>
    </row>
    <row r="13" spans="2:5">
      <c r="B13" s="120"/>
      <c r="C13" s="120"/>
      <c r="D13" s="120"/>
    </row>
    <row r="14" spans="2:5">
      <c r="B14" s="120" t="s">
        <v>1646</v>
      </c>
      <c r="C14" s="120"/>
      <c r="D14" s="120"/>
      <c r="E14" s="3">
        <f>D11*D12</f>
        <v>41666666.666666664</v>
      </c>
    </row>
    <row r="15" spans="2:5">
      <c r="B15" s="120"/>
      <c r="C15" s="120"/>
      <c r="D15" s="120"/>
    </row>
    <row r="16" spans="2:5">
      <c r="B16" s="120" t="s">
        <v>1647</v>
      </c>
      <c r="C16" s="120"/>
      <c r="D16" s="120"/>
      <c r="E16" s="3">
        <f>E14*1.5</f>
        <v>62500000</v>
      </c>
    </row>
    <row r="18" spans="1:256" ht="13.5" thickBot="1">
      <c r="A18" s="8"/>
      <c r="B18" s="120" t="s">
        <v>1648</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20" t="s">
        <v>1649</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1650</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1651</v>
      </c>
    </row>
    <row r="26" spans="1:256">
      <c r="B26" s="120" t="s">
        <v>1652</v>
      </c>
    </row>
    <row r="27" spans="1:256">
      <c r="B27" s="120" t="s">
        <v>1653</v>
      </c>
    </row>
    <row r="28" spans="1:256">
      <c r="B28" s="120" t="s">
        <v>1654</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42578125" defaultRowHeight="12.75"/>
  <cols>
    <col min="1" max="1" width="3.42578125" customWidth="1"/>
    <col min="2" max="2" width="14.42578125" style="120" customWidth="1"/>
    <col min="3" max="3" width="14.42578125" style="120" bestFit="1" customWidth="1"/>
    <col min="4" max="4" width="116.42578125" style="120" customWidth="1"/>
    <col min="5" max="16384" width="9.42578125" style="120"/>
  </cols>
  <sheetData>
    <row r="1" spans="2:4" ht="16.5" thickBot="1">
      <c r="B1" s="562" t="s">
        <v>463</v>
      </c>
      <c r="C1" s="563"/>
      <c r="D1" s="564"/>
    </row>
    <row r="2" spans="2:4">
      <c r="B2" s="888" t="s">
        <v>464</v>
      </c>
      <c r="C2" s="889" t="s">
        <v>465</v>
      </c>
      <c r="D2" s="890" t="s">
        <v>466</v>
      </c>
    </row>
    <row r="3" spans="2:4" ht="38.25">
      <c r="B3" s="565" t="s">
        <v>467</v>
      </c>
      <c r="C3" s="566" t="s">
        <v>468</v>
      </c>
      <c r="D3" s="567" t="s">
        <v>469</v>
      </c>
    </row>
    <row r="4" spans="2:4" ht="63.75">
      <c r="B4" s="565" t="s">
        <v>470</v>
      </c>
      <c r="C4" s="566" t="s">
        <v>471</v>
      </c>
      <c r="D4" s="567" t="s">
        <v>472</v>
      </c>
    </row>
    <row r="5" spans="2:4" ht="63.75">
      <c r="B5" s="565" t="s">
        <v>473</v>
      </c>
      <c r="C5" s="566" t="s">
        <v>474</v>
      </c>
      <c r="D5" s="567" t="s">
        <v>475</v>
      </c>
    </row>
    <row r="6" spans="2:4" ht="38.25">
      <c r="B6" s="565" t="s">
        <v>476</v>
      </c>
      <c r="C6" s="566" t="s">
        <v>477</v>
      </c>
      <c r="D6" s="567" t="s">
        <v>478</v>
      </c>
    </row>
    <row r="7" spans="2:4" ht="51">
      <c r="B7" s="565" t="s">
        <v>479</v>
      </c>
      <c r="C7" s="566" t="s">
        <v>480</v>
      </c>
      <c r="D7" s="567" t="s">
        <v>481</v>
      </c>
    </row>
    <row r="8" spans="2:4" ht="51">
      <c r="B8" s="568" t="s">
        <v>482</v>
      </c>
      <c r="C8" s="569" t="s">
        <v>483</v>
      </c>
      <c r="D8" s="570" t="s">
        <v>484</v>
      </c>
    </row>
    <row r="9" spans="2:4" ht="26.25"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42578125" defaultRowHeight="12.75"/>
  <cols>
    <col min="1" max="1" width="12.5703125" style="108" customWidth="1"/>
    <col min="2" max="2" width="39.42578125" style="86" bestFit="1" customWidth="1"/>
    <col min="3" max="3" width="39.42578125" style="86" customWidth="1"/>
    <col min="4" max="4" width="105" style="86" customWidth="1"/>
    <col min="5" max="16384" width="9.42578125" style="86"/>
  </cols>
  <sheetData>
    <row r="1" spans="1:4" ht="15.75">
      <c r="A1" s="208" t="s">
        <v>436</v>
      </c>
      <c r="B1" s="120"/>
      <c r="C1" s="120"/>
    </row>
    <row r="2" spans="1:4">
      <c r="A2" s="209"/>
      <c r="B2" s="109"/>
      <c r="C2" s="720" t="s">
        <v>488</v>
      </c>
      <c r="D2" s="109"/>
    </row>
    <row r="3" spans="1:4" s="100" customFormat="1">
      <c r="A3" s="110" t="s">
        <v>489</v>
      </c>
      <c r="B3" s="111" t="s">
        <v>490</v>
      </c>
      <c r="C3" s="721"/>
      <c r="D3" s="114" t="s">
        <v>491</v>
      </c>
    </row>
    <row r="4" spans="1:4" s="101" customFormat="1">
      <c r="A4" s="112" t="s">
        <v>492</v>
      </c>
      <c r="B4" s="113"/>
      <c r="C4" s="722"/>
      <c r="D4" s="115"/>
    </row>
    <row r="5" spans="1:4">
      <c r="A5" s="154"/>
      <c r="B5" s="102" t="s">
        <v>493</v>
      </c>
      <c r="C5" s="102"/>
      <c r="D5" s="102"/>
    </row>
    <row r="6" spans="1:4">
      <c r="A6" s="155"/>
      <c r="B6" s="103" t="s">
        <v>494</v>
      </c>
      <c r="C6" s="103"/>
      <c r="D6" s="103"/>
    </row>
    <row r="7" spans="1:4" ht="51">
      <c r="A7" s="104">
        <v>1</v>
      </c>
      <c r="B7" s="105" t="s">
        <v>219</v>
      </c>
      <c r="C7" s="105" t="s">
        <v>445</v>
      </c>
      <c r="D7" s="645" t="s">
        <v>495</v>
      </c>
    </row>
    <row r="8" spans="1:4">
      <c r="A8" s="106">
        <v>2</v>
      </c>
      <c r="B8" s="107" t="s">
        <v>437</v>
      </c>
      <c r="C8" s="107" t="s">
        <v>445</v>
      </c>
      <c r="D8" s="645" t="s">
        <v>496</v>
      </c>
    </row>
    <row r="9" spans="1:4" ht="38.25">
      <c r="A9" s="104">
        <v>3</v>
      </c>
      <c r="B9" s="105" t="s">
        <v>222</v>
      </c>
      <c r="C9" s="105" t="s">
        <v>447</v>
      </c>
      <c r="D9" s="645" t="s">
        <v>497</v>
      </c>
    </row>
    <row r="10" spans="1:4" ht="25.5">
      <c r="A10" s="106">
        <v>4</v>
      </c>
      <c r="B10" s="107" t="s">
        <v>223</v>
      </c>
      <c r="C10" s="107" t="s">
        <v>224</v>
      </c>
      <c r="D10" s="645" t="s">
        <v>498</v>
      </c>
    </row>
    <row r="11" spans="1:4" ht="102">
      <c r="A11" s="104">
        <v>5</v>
      </c>
      <c r="B11" s="105" t="s">
        <v>224</v>
      </c>
      <c r="C11" s="105" t="s">
        <v>224</v>
      </c>
      <c r="D11" s="645" t="s">
        <v>499</v>
      </c>
    </row>
    <row r="12" spans="1:4" ht="25.5">
      <c r="A12" s="104">
        <v>6</v>
      </c>
      <c r="B12" s="105" t="s">
        <v>225</v>
      </c>
      <c r="C12" s="105" t="s">
        <v>224</v>
      </c>
      <c r="D12" s="645" t="s">
        <v>500</v>
      </c>
    </row>
    <row r="13" spans="1:4" ht="89.25">
      <c r="A13" s="106">
        <v>7</v>
      </c>
      <c r="B13" s="107" t="s">
        <v>226</v>
      </c>
      <c r="C13" s="107" t="s">
        <v>226</v>
      </c>
      <c r="D13" s="645" t="s">
        <v>501</v>
      </c>
    </row>
    <row r="14" spans="1:4" ht="25.5">
      <c r="A14" s="104">
        <v>8</v>
      </c>
      <c r="B14" s="105" t="s">
        <v>227</v>
      </c>
      <c r="C14" s="105" t="s">
        <v>224</v>
      </c>
      <c r="D14" s="645" t="s">
        <v>502</v>
      </c>
    </row>
    <row r="15" spans="1:4" ht="25.5">
      <c r="A15" s="508">
        <v>9</v>
      </c>
      <c r="B15" s="509" t="s">
        <v>228</v>
      </c>
      <c r="C15" s="509" t="s">
        <v>448</v>
      </c>
      <c r="D15" s="646" t="s">
        <v>503</v>
      </c>
    </row>
    <row r="16" spans="1:4" ht="153">
      <c r="A16" s="508" t="s">
        <v>504</v>
      </c>
      <c r="B16" s="509" t="s">
        <v>230</v>
      </c>
      <c r="C16" s="509" t="s">
        <v>448</v>
      </c>
      <c r="D16" s="646" t="s">
        <v>505</v>
      </c>
    </row>
    <row r="17" spans="1:4" ht="153">
      <c r="A17" s="510" t="s">
        <v>506</v>
      </c>
      <c r="B17" s="511" t="s">
        <v>233</v>
      </c>
      <c r="C17" s="511" t="s">
        <v>507</v>
      </c>
      <c r="D17" s="646" t="s">
        <v>508</v>
      </c>
    </row>
    <row r="18" spans="1:4" ht="153">
      <c r="A18" s="510" t="s">
        <v>509</v>
      </c>
      <c r="B18" s="511" t="s">
        <v>236</v>
      </c>
      <c r="C18" s="511" t="s">
        <v>448</v>
      </c>
      <c r="D18" s="646" t="s">
        <v>510</v>
      </c>
    </row>
    <row r="19" spans="1:4" ht="153">
      <c r="A19" s="510" t="s">
        <v>511</v>
      </c>
      <c r="B19" s="511" t="s">
        <v>238</v>
      </c>
      <c r="C19" s="511" t="s">
        <v>507</v>
      </c>
      <c r="D19" s="646" t="s">
        <v>512</v>
      </c>
    </row>
    <row r="20" spans="1:4" ht="38.25">
      <c r="A20" s="508">
        <v>12</v>
      </c>
      <c r="B20" s="105" t="s">
        <v>239</v>
      </c>
      <c r="C20" s="105" t="s">
        <v>447</v>
      </c>
      <c r="D20" s="645" t="s">
        <v>513</v>
      </c>
    </row>
    <row r="21" spans="1:4" ht="114.75">
      <c r="A21" s="510">
        <v>13</v>
      </c>
      <c r="B21" s="107" t="s">
        <v>240</v>
      </c>
      <c r="C21" s="107" t="s">
        <v>446</v>
      </c>
      <c r="D21" s="645" t="s">
        <v>514</v>
      </c>
    </row>
    <row r="22" spans="1:4" ht="25.5">
      <c r="A22" s="508">
        <v>14</v>
      </c>
      <c r="B22" s="107" t="s">
        <v>241</v>
      </c>
      <c r="C22" s="107" t="s">
        <v>224</v>
      </c>
      <c r="D22" s="647" t="s">
        <v>515</v>
      </c>
    </row>
    <row r="23" spans="1:4" ht="38.25">
      <c r="A23" s="508">
        <v>15</v>
      </c>
      <c r="B23" s="107" t="s">
        <v>242</v>
      </c>
      <c r="C23" s="107" t="s">
        <v>224</v>
      </c>
      <c r="D23" s="647" t="s">
        <v>516</v>
      </c>
    </row>
    <row r="24" spans="1:4" ht="89.25">
      <c r="A24" s="508">
        <v>16</v>
      </c>
      <c r="B24" s="107" t="s">
        <v>243</v>
      </c>
      <c r="C24" s="107" t="s">
        <v>224</v>
      </c>
      <c r="D24" s="647" t="s">
        <v>517</v>
      </c>
    </row>
    <row r="25" spans="1:4" ht="51">
      <c r="A25" s="508">
        <v>17</v>
      </c>
      <c r="B25" s="107" t="s">
        <v>244</v>
      </c>
      <c r="C25" s="107" t="s">
        <v>224</v>
      </c>
      <c r="D25" s="647" t="s">
        <v>518</v>
      </c>
    </row>
    <row r="26" spans="1:4" ht="51">
      <c r="A26" s="508">
        <v>18</v>
      </c>
      <c r="B26" s="107" t="s">
        <v>245</v>
      </c>
      <c r="C26" s="107" t="s">
        <v>224</v>
      </c>
      <c r="D26" s="647" t="s">
        <v>519</v>
      </c>
    </row>
    <row r="27" spans="1:4" ht="89.25">
      <c r="A27" s="508">
        <v>19</v>
      </c>
      <c r="B27" s="107" t="s">
        <v>246</v>
      </c>
      <c r="C27" s="107" t="s">
        <v>224</v>
      </c>
      <c r="D27" s="647" t="s">
        <v>520</v>
      </c>
    </row>
    <row r="28" spans="1:4">
      <c r="A28" s="508">
        <v>20</v>
      </c>
      <c r="B28" s="105" t="s">
        <v>247</v>
      </c>
      <c r="C28" s="105" t="s">
        <v>224</v>
      </c>
      <c r="D28" s="550" t="s">
        <v>521</v>
      </c>
    </row>
    <row r="29" spans="1:4" ht="51">
      <c r="A29" s="510">
        <v>21</v>
      </c>
      <c r="B29" s="107" t="s">
        <v>248</v>
      </c>
      <c r="C29" s="107" t="s">
        <v>224</v>
      </c>
      <c r="D29" s="645" t="s">
        <v>522</v>
      </c>
    </row>
    <row r="30" spans="1:4" ht="38.25">
      <c r="A30" s="508">
        <v>22</v>
      </c>
      <c r="B30" s="105" t="s">
        <v>249</v>
      </c>
      <c r="C30" s="105" t="s">
        <v>447</v>
      </c>
      <c r="D30" s="645" t="s">
        <v>523</v>
      </c>
    </row>
    <row r="31" spans="1:4" ht="25.5">
      <c r="A31" s="510">
        <v>23</v>
      </c>
      <c r="B31" s="107" t="s">
        <v>524</v>
      </c>
      <c r="C31" s="107" t="s">
        <v>224</v>
      </c>
      <c r="D31" s="645" t="s">
        <v>525</v>
      </c>
    </row>
    <row r="32" spans="1:4">
      <c r="A32" s="891">
        <v>24</v>
      </c>
      <c r="B32" s="892" t="s">
        <v>442</v>
      </c>
      <c r="C32" s="892" t="s">
        <v>224</v>
      </c>
      <c r="D32" s="874" t="s">
        <v>526</v>
      </c>
    </row>
    <row r="33" spans="1:4">
      <c r="A33" s="891">
        <v>25</v>
      </c>
      <c r="B33" s="892" t="s">
        <v>252</v>
      </c>
      <c r="C33" s="892" t="s">
        <v>224</v>
      </c>
      <c r="D33" s="893"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topLeftCell="A79" zoomScale="80" zoomScaleNormal="80" workbookViewId="0">
      <selection activeCell="D15" sqref="D15:D16"/>
    </sheetView>
  </sheetViews>
  <sheetFormatPr defaultColWidth="8.5703125" defaultRowHeight="12.75"/>
  <cols>
    <col min="1" max="1" width="56.5703125" style="169" customWidth="1"/>
    <col min="2" max="2" width="24.5703125" style="169" customWidth="1"/>
    <col min="3" max="3" width="26" style="169" customWidth="1"/>
    <col min="4" max="4" width="27.42578125" style="169" customWidth="1"/>
    <col min="5" max="5" width="21.42578125" style="169" customWidth="1"/>
    <col min="6" max="6" width="16.42578125" style="169" customWidth="1"/>
    <col min="7" max="7" width="13.42578125" style="488" customWidth="1"/>
    <col min="8" max="16384" width="8.5703125" style="169"/>
  </cols>
  <sheetData>
    <row r="1" spans="1:8" ht="23.25">
      <c r="A1" s="478" t="s">
        <v>528</v>
      </c>
      <c r="B1"/>
      <c r="C1"/>
      <c r="D1"/>
      <c r="E1"/>
      <c r="F1"/>
      <c r="G1" s="493"/>
      <c r="H1"/>
    </row>
    <row r="2" spans="1:8" ht="84" customHeight="1">
      <c r="A2" s="739" t="s">
        <v>529</v>
      </c>
      <c r="B2" s="739"/>
      <c r="C2" s="739"/>
      <c r="D2" s="739"/>
      <c r="E2" s="739"/>
      <c r="F2" s="739"/>
      <c r="G2" s="739"/>
      <c r="H2"/>
    </row>
    <row r="3" spans="1:8" ht="30.95" customHeight="1">
      <c r="A3" s="738" t="s">
        <v>530</v>
      </c>
      <c r="B3" s="738"/>
      <c r="C3" s="738"/>
      <c r="D3" s="738"/>
      <c r="E3" s="738"/>
      <c r="F3" s="738"/>
      <c r="G3" s="493"/>
      <c r="H3"/>
    </row>
    <row r="4" spans="1:8" ht="15" customHeight="1">
      <c r="A4" s="486" t="s">
        <v>531</v>
      </c>
      <c r="B4"/>
      <c r="C4"/>
      <c r="D4"/>
      <c r="E4"/>
      <c r="F4"/>
      <c r="G4" s="493"/>
      <c r="H4"/>
    </row>
    <row r="5" spans="1:8" ht="15">
      <c r="A5" s="486" t="s">
        <v>532</v>
      </c>
      <c r="B5"/>
      <c r="C5"/>
      <c r="D5"/>
      <c r="E5"/>
      <c r="F5"/>
      <c r="G5" s="493"/>
      <c r="H5"/>
    </row>
    <row r="6" spans="1:8" ht="29.1" customHeight="1">
      <c r="A6" s="740" t="s">
        <v>533</v>
      </c>
      <c r="B6" s="740"/>
      <c r="C6" s="740"/>
      <c r="D6" s="740"/>
      <c r="E6" s="740"/>
      <c r="F6" s="740"/>
      <c r="G6" s="740"/>
      <c r="H6"/>
    </row>
    <row r="7" spans="1:8" ht="15" thickBot="1">
      <c r="A7" s="486"/>
      <c r="B7"/>
      <c r="C7"/>
      <c r="D7"/>
      <c r="E7"/>
      <c r="F7"/>
      <c r="G7" s="493"/>
      <c r="H7"/>
    </row>
    <row r="8" spans="1:8" ht="51.75" thickBot="1">
      <c r="A8" s="648" t="s">
        <v>534</v>
      </c>
      <c r="B8" s="649" t="s">
        <v>535</v>
      </c>
      <c r="C8" s="649" t="s">
        <v>536</v>
      </c>
      <c r="D8" s="649" t="s">
        <v>461</v>
      </c>
      <c r="E8" s="649" t="s">
        <v>537</v>
      </c>
      <c r="F8" s="650" t="s">
        <v>538</v>
      </c>
      <c r="G8" s="650" t="s">
        <v>539</v>
      </c>
    </row>
    <row r="9" spans="1:8" ht="26.25" thickBot="1">
      <c r="A9" s="708" t="s">
        <v>244</v>
      </c>
      <c r="B9" s="651"/>
      <c r="C9" s="651" t="s">
        <v>540</v>
      </c>
      <c r="D9" s="652"/>
      <c r="E9" s="653"/>
      <c r="F9" s="653" t="s">
        <v>541</v>
      </c>
      <c r="G9" s="654">
        <v>17</v>
      </c>
    </row>
    <row r="10" spans="1:8" ht="26.25" thickBot="1">
      <c r="A10" s="708" t="s">
        <v>542</v>
      </c>
      <c r="B10" s="651"/>
      <c r="C10" s="651" t="s">
        <v>540</v>
      </c>
      <c r="D10" s="653"/>
      <c r="E10" s="653"/>
      <c r="F10" s="653" t="s">
        <v>543</v>
      </c>
      <c r="G10" s="654">
        <v>16</v>
      </c>
    </row>
    <row r="11" spans="1:8" ht="13.5" thickBot="1">
      <c r="A11" s="708" t="s">
        <v>544</v>
      </c>
      <c r="B11" s="651" t="s">
        <v>540</v>
      </c>
      <c r="C11" s="651"/>
      <c r="D11" s="653"/>
      <c r="E11" s="653"/>
      <c r="F11" s="653" t="s">
        <v>545</v>
      </c>
      <c r="G11" s="654">
        <v>20</v>
      </c>
    </row>
    <row r="12" spans="1:8" ht="39" thickBot="1">
      <c r="A12" s="708" t="s">
        <v>546</v>
      </c>
      <c r="B12" s="651" t="s">
        <v>540</v>
      </c>
      <c r="C12" s="651"/>
      <c r="D12" s="655" t="s">
        <v>547</v>
      </c>
      <c r="E12" s="656"/>
      <c r="F12" s="657" t="s">
        <v>548</v>
      </c>
      <c r="G12" s="654">
        <v>3</v>
      </c>
    </row>
    <row r="13" spans="1:8" ht="13.5" thickBot="1">
      <c r="A13" s="708" t="s">
        <v>549</v>
      </c>
      <c r="B13" s="651" t="s">
        <v>540</v>
      </c>
      <c r="C13" s="651"/>
      <c r="D13" s="653"/>
      <c r="E13" s="653"/>
      <c r="F13" s="653" t="s">
        <v>550</v>
      </c>
      <c r="G13" s="654">
        <v>5</v>
      </c>
    </row>
    <row r="14" spans="1:8" ht="13.5" thickBot="1">
      <c r="A14" s="708" t="s">
        <v>551</v>
      </c>
      <c r="B14" s="651" t="s">
        <v>540</v>
      </c>
      <c r="C14" s="651"/>
      <c r="D14" s="653"/>
      <c r="E14" s="653"/>
      <c r="F14" s="653" t="s">
        <v>552</v>
      </c>
      <c r="G14" s="654">
        <v>5</v>
      </c>
    </row>
    <row r="15" spans="1:8" ht="51">
      <c r="A15" s="736" t="s">
        <v>553</v>
      </c>
      <c r="B15" s="736" t="s">
        <v>540</v>
      </c>
      <c r="C15" s="732"/>
      <c r="D15" s="736"/>
      <c r="E15" s="736"/>
      <c r="F15" s="658" t="s">
        <v>554</v>
      </c>
      <c r="G15" s="734">
        <v>2</v>
      </c>
    </row>
    <row r="16" spans="1:8" ht="79.7" customHeight="1" thickBot="1">
      <c r="A16" s="737"/>
      <c r="B16" s="737"/>
      <c r="C16" s="733"/>
      <c r="D16" s="737"/>
      <c r="E16" s="737"/>
      <c r="F16" s="653" t="s">
        <v>555</v>
      </c>
      <c r="G16" s="735"/>
    </row>
    <row r="17" spans="1:7" ht="61.35" customHeight="1">
      <c r="A17" s="732" t="s">
        <v>556</v>
      </c>
      <c r="B17" s="736" t="s">
        <v>540</v>
      </c>
      <c r="C17" s="736"/>
      <c r="D17" s="732"/>
      <c r="E17" s="732"/>
      <c r="F17" s="658" t="s">
        <v>557</v>
      </c>
      <c r="G17" s="734">
        <v>4</v>
      </c>
    </row>
    <row r="18" spans="1:7" ht="64.5" thickBot="1">
      <c r="A18" s="733"/>
      <c r="B18" s="737"/>
      <c r="C18" s="737"/>
      <c r="D18" s="733"/>
      <c r="E18" s="733"/>
      <c r="F18" s="653" t="s">
        <v>558</v>
      </c>
      <c r="G18" s="735"/>
    </row>
    <row r="19" spans="1:7" ht="102.95" customHeight="1" thickBot="1">
      <c r="A19" s="708" t="s">
        <v>559</v>
      </c>
      <c r="B19" s="651"/>
      <c r="C19" s="651" t="s">
        <v>540</v>
      </c>
      <c r="D19" s="653" t="s">
        <v>560</v>
      </c>
      <c r="E19" s="653"/>
      <c r="F19" s="653"/>
      <c r="G19" s="654"/>
    </row>
    <row r="20" spans="1:7" ht="90" thickBot="1">
      <c r="A20" s="708" t="s">
        <v>561</v>
      </c>
      <c r="B20" s="651" t="s">
        <v>540</v>
      </c>
      <c r="C20" s="651"/>
      <c r="D20" s="659" t="s">
        <v>562</v>
      </c>
      <c r="E20" s="653"/>
      <c r="F20" s="653" t="s">
        <v>563</v>
      </c>
      <c r="G20" s="654">
        <v>5</v>
      </c>
    </row>
    <row r="21" spans="1:7" ht="66.95" customHeight="1" thickBot="1">
      <c r="A21" s="708" t="s">
        <v>564</v>
      </c>
      <c r="B21" s="651" t="s">
        <v>540</v>
      </c>
      <c r="C21" s="651"/>
      <c r="D21" s="653"/>
      <c r="E21" s="653"/>
      <c r="F21" s="653" t="s">
        <v>565</v>
      </c>
      <c r="G21" s="654">
        <v>12</v>
      </c>
    </row>
    <row r="22" spans="1:7" ht="64.5" thickBot="1">
      <c r="A22" s="660" t="s">
        <v>566</v>
      </c>
      <c r="B22" s="651"/>
      <c r="C22" s="651"/>
      <c r="D22" s="653" t="s">
        <v>567</v>
      </c>
      <c r="E22" s="651"/>
      <c r="F22" s="653"/>
      <c r="G22" s="654">
        <v>19</v>
      </c>
    </row>
    <row r="23" spans="1:7" ht="13.5" thickBot="1">
      <c r="A23" s="708" t="s">
        <v>568</v>
      </c>
      <c r="B23" s="651"/>
      <c r="C23" s="651" t="s">
        <v>540</v>
      </c>
      <c r="D23" s="651"/>
      <c r="E23" s="651"/>
      <c r="F23" s="653" t="s">
        <v>569</v>
      </c>
      <c r="G23" s="654">
        <v>19</v>
      </c>
    </row>
    <row r="24" spans="1:7" ht="13.5" thickBot="1">
      <c r="A24" s="708" t="s">
        <v>570</v>
      </c>
      <c r="B24" s="651"/>
      <c r="C24" s="651" t="s">
        <v>540</v>
      </c>
      <c r="D24" s="651"/>
      <c r="E24" s="661"/>
      <c r="F24" s="653" t="s">
        <v>571</v>
      </c>
      <c r="G24" s="654">
        <v>19</v>
      </c>
    </row>
    <row r="25" spans="1:7" ht="13.5" thickBot="1">
      <c r="A25" s="708" t="s">
        <v>572</v>
      </c>
      <c r="B25" s="651"/>
      <c r="C25" s="651" t="s">
        <v>540</v>
      </c>
      <c r="D25" s="651"/>
      <c r="E25" s="661"/>
      <c r="F25" s="653" t="s">
        <v>573</v>
      </c>
      <c r="G25" s="654">
        <v>19</v>
      </c>
    </row>
    <row r="26" spans="1:7" ht="39" thickBot="1">
      <c r="A26" s="708" t="s">
        <v>574</v>
      </c>
      <c r="B26" s="651"/>
      <c r="C26" s="651" t="s">
        <v>540</v>
      </c>
      <c r="D26" s="651"/>
      <c r="E26" s="653" t="s">
        <v>575</v>
      </c>
      <c r="F26" s="653" t="s">
        <v>576</v>
      </c>
      <c r="G26" s="654">
        <v>19</v>
      </c>
    </row>
    <row r="27" spans="1:7" ht="13.5" thickBot="1">
      <c r="A27" s="708" t="s">
        <v>577</v>
      </c>
      <c r="B27" s="651"/>
      <c r="C27" s="651" t="s">
        <v>540</v>
      </c>
      <c r="D27" s="651"/>
      <c r="E27" s="651"/>
      <c r="F27" s="653" t="s">
        <v>578</v>
      </c>
      <c r="G27" s="654">
        <v>19</v>
      </c>
    </row>
    <row r="28" spans="1:7" ht="13.5" thickBot="1">
      <c r="A28" s="708" t="s">
        <v>579</v>
      </c>
      <c r="B28" s="651"/>
      <c r="C28" s="651" t="s">
        <v>540</v>
      </c>
      <c r="D28" s="651" t="s">
        <v>580</v>
      </c>
      <c r="E28" s="651"/>
      <c r="F28" s="653" t="s">
        <v>581</v>
      </c>
      <c r="G28" s="654">
        <v>17</v>
      </c>
    </row>
    <row r="29" spans="1:7" ht="13.5" thickBot="1">
      <c r="A29" s="708" t="s">
        <v>582</v>
      </c>
      <c r="B29" s="651"/>
      <c r="C29" s="651"/>
      <c r="D29" s="651"/>
      <c r="E29" s="651"/>
      <c r="F29" s="653" t="s">
        <v>583</v>
      </c>
      <c r="G29" s="654">
        <v>19</v>
      </c>
    </row>
    <row r="30" spans="1:7" ht="26.25" thickBot="1">
      <c r="A30" s="708" t="s">
        <v>584</v>
      </c>
      <c r="B30" s="651"/>
      <c r="C30" s="651" t="s">
        <v>540</v>
      </c>
      <c r="D30" s="662" t="s">
        <v>585</v>
      </c>
      <c r="E30" s="663" t="s">
        <v>586</v>
      </c>
      <c r="F30" s="657" t="s">
        <v>587</v>
      </c>
      <c r="G30" s="654">
        <v>19</v>
      </c>
    </row>
    <row r="31" spans="1:7" ht="13.5" thickBot="1">
      <c r="A31" s="708" t="s">
        <v>588</v>
      </c>
      <c r="B31" s="651"/>
      <c r="C31" s="651" t="s">
        <v>540</v>
      </c>
      <c r="D31" s="651"/>
      <c r="E31" s="651"/>
      <c r="F31" s="653" t="s">
        <v>589</v>
      </c>
      <c r="G31" s="654">
        <v>19</v>
      </c>
    </row>
    <row r="32" spans="1:7" ht="13.35" customHeight="1" thickBot="1">
      <c r="A32" s="708" t="s">
        <v>590</v>
      </c>
      <c r="B32" s="651"/>
      <c r="C32" s="651" t="s">
        <v>540</v>
      </c>
      <c r="D32" s="651"/>
      <c r="E32" s="651"/>
      <c r="F32" s="653" t="s">
        <v>591</v>
      </c>
      <c r="G32" s="654">
        <v>19</v>
      </c>
    </row>
    <row r="33" spans="1:7" ht="13.5" thickBot="1">
      <c r="A33" s="708" t="s">
        <v>592</v>
      </c>
      <c r="B33" s="651"/>
      <c r="C33" s="651" t="s">
        <v>540</v>
      </c>
      <c r="D33" s="651"/>
      <c r="E33" s="651"/>
      <c r="F33" s="653" t="s">
        <v>593</v>
      </c>
      <c r="G33" s="654">
        <v>19</v>
      </c>
    </row>
    <row r="34" spans="1:7" ht="13.35" customHeight="1" thickBot="1">
      <c r="A34" s="708" t="s">
        <v>594</v>
      </c>
      <c r="B34" s="651"/>
      <c r="C34" s="651"/>
      <c r="D34" s="651"/>
      <c r="E34" s="664"/>
      <c r="F34" s="653" t="s">
        <v>595</v>
      </c>
      <c r="G34" s="654">
        <v>19</v>
      </c>
    </row>
    <row r="35" spans="1:7" ht="13.5" thickBot="1">
      <c r="A35" s="708" t="s">
        <v>596</v>
      </c>
      <c r="B35" s="651"/>
      <c r="C35" s="651" t="s">
        <v>540</v>
      </c>
      <c r="D35" s="651"/>
      <c r="E35" s="651"/>
      <c r="F35" s="653" t="s">
        <v>597</v>
      </c>
      <c r="G35" s="654">
        <v>18</v>
      </c>
    </row>
    <row r="36" spans="1:7" ht="13.5" thickBot="1">
      <c r="A36" s="708" t="s">
        <v>598</v>
      </c>
      <c r="B36" s="651"/>
      <c r="C36" s="651" t="s">
        <v>540</v>
      </c>
      <c r="D36" s="651"/>
      <c r="E36" s="651"/>
      <c r="F36" s="653" t="s">
        <v>599</v>
      </c>
      <c r="G36" s="654">
        <v>19</v>
      </c>
    </row>
    <row r="37" spans="1:7" ht="51.75" thickBot="1">
      <c r="A37" s="708" t="s">
        <v>600</v>
      </c>
      <c r="B37" s="651"/>
      <c r="C37" s="651" t="s">
        <v>540</v>
      </c>
      <c r="D37" s="665" t="s">
        <v>601</v>
      </c>
      <c r="E37" s="651"/>
      <c r="F37" s="653" t="s">
        <v>602</v>
      </c>
      <c r="G37" s="654">
        <v>19</v>
      </c>
    </row>
    <row r="38" spans="1:7" ht="13.5" thickBot="1">
      <c r="A38" s="708" t="s">
        <v>603</v>
      </c>
      <c r="B38" s="651"/>
      <c r="C38" s="651" t="s">
        <v>540</v>
      </c>
      <c r="D38" s="651"/>
      <c r="E38" s="651"/>
      <c r="F38" s="653" t="s">
        <v>604</v>
      </c>
      <c r="G38" s="654">
        <v>19</v>
      </c>
    </row>
    <row r="39" spans="1:7" ht="51.75" thickBot="1">
      <c r="A39" s="708" t="s">
        <v>605</v>
      </c>
      <c r="B39" s="651"/>
      <c r="C39" s="651" t="s">
        <v>540</v>
      </c>
      <c r="D39" s="653" t="s">
        <v>606</v>
      </c>
      <c r="E39" s="653"/>
      <c r="F39" s="653" t="s">
        <v>607</v>
      </c>
      <c r="G39" s="654">
        <v>14</v>
      </c>
    </row>
    <row r="40" spans="1:7" ht="77.25" thickBot="1">
      <c r="A40" s="708" t="s">
        <v>608</v>
      </c>
      <c r="B40" s="651"/>
      <c r="C40" s="651" t="s">
        <v>540</v>
      </c>
      <c r="D40" s="653"/>
      <c r="E40" s="653"/>
      <c r="F40" s="653" t="s">
        <v>609</v>
      </c>
      <c r="G40" s="654">
        <v>15</v>
      </c>
    </row>
    <row r="41" spans="1:7" ht="39" thickBot="1">
      <c r="A41" s="708" t="s">
        <v>610</v>
      </c>
      <c r="B41" s="651"/>
      <c r="C41" s="651" t="s">
        <v>540</v>
      </c>
      <c r="D41" s="651"/>
      <c r="E41" s="651"/>
      <c r="F41" s="653" t="s">
        <v>611</v>
      </c>
      <c r="G41" s="654">
        <v>19</v>
      </c>
    </row>
    <row r="42" spans="1:7" ht="51.75" thickBot="1">
      <c r="A42" s="708" t="s">
        <v>612</v>
      </c>
      <c r="B42" s="651"/>
      <c r="C42" s="651" t="s">
        <v>540</v>
      </c>
      <c r="D42" s="665" t="s">
        <v>613</v>
      </c>
      <c r="E42" s="651"/>
      <c r="F42" s="653" t="s">
        <v>614</v>
      </c>
      <c r="G42" s="654">
        <v>15</v>
      </c>
    </row>
    <row r="43" spans="1:7" ht="13.5" thickBot="1">
      <c r="A43" s="708" t="s">
        <v>615</v>
      </c>
      <c r="B43" s="651"/>
      <c r="C43" s="651" t="s">
        <v>540</v>
      </c>
      <c r="D43" s="653"/>
      <c r="E43" s="664"/>
      <c r="F43" s="653" t="s">
        <v>616</v>
      </c>
      <c r="G43" s="654">
        <v>19</v>
      </c>
    </row>
    <row r="44" spans="1:7" ht="13.5" thickBot="1">
      <c r="A44" s="708" t="s">
        <v>245</v>
      </c>
      <c r="B44" s="651"/>
      <c r="C44" s="651" t="s">
        <v>540</v>
      </c>
      <c r="D44" s="653"/>
      <c r="E44" s="653"/>
      <c r="F44" s="653" t="s">
        <v>617</v>
      </c>
      <c r="G44" s="654">
        <v>18</v>
      </c>
    </row>
    <row r="45" spans="1:7" ht="13.5" thickBot="1">
      <c r="A45" s="708" t="s">
        <v>618</v>
      </c>
      <c r="B45" s="651"/>
      <c r="C45" s="651" t="s">
        <v>540</v>
      </c>
      <c r="D45" s="653"/>
      <c r="E45" s="653"/>
      <c r="F45" s="653" t="s">
        <v>619</v>
      </c>
      <c r="G45" s="654">
        <v>7</v>
      </c>
    </row>
    <row r="46" spans="1:7" ht="13.5" thickBot="1">
      <c r="A46" s="660" t="s">
        <v>620</v>
      </c>
      <c r="B46" s="666"/>
      <c r="C46" s="666"/>
      <c r="D46" s="653"/>
      <c r="E46" s="653"/>
      <c r="F46" s="653"/>
      <c r="G46" s="654"/>
    </row>
    <row r="47" spans="1:7" ht="39" thickBot="1">
      <c r="A47" s="708" t="s">
        <v>621</v>
      </c>
      <c r="B47" s="651" t="s">
        <v>540</v>
      </c>
      <c r="C47" s="653"/>
      <c r="D47" s="653" t="s">
        <v>622</v>
      </c>
      <c r="E47" s="653"/>
      <c r="F47" s="653" t="s">
        <v>623</v>
      </c>
      <c r="G47" s="654">
        <v>21</v>
      </c>
    </row>
    <row r="48" spans="1:7" ht="13.35" customHeight="1" thickBot="1">
      <c r="A48" s="708" t="s">
        <v>624</v>
      </c>
      <c r="B48" s="666"/>
      <c r="C48" s="651" t="s">
        <v>540</v>
      </c>
      <c r="D48" s="666"/>
      <c r="E48" s="666"/>
      <c r="F48" s="653" t="s">
        <v>625</v>
      </c>
      <c r="G48" s="654">
        <v>21</v>
      </c>
    </row>
    <row r="49" spans="1:7" ht="102.75" thickBot="1">
      <c r="A49" s="708" t="s">
        <v>626</v>
      </c>
      <c r="B49" s="651"/>
      <c r="C49" s="651" t="s">
        <v>540</v>
      </c>
      <c r="D49" s="653" t="s">
        <v>627</v>
      </c>
      <c r="E49" s="653"/>
      <c r="F49" s="653" t="s">
        <v>628</v>
      </c>
      <c r="G49" s="654">
        <v>23</v>
      </c>
    </row>
    <row r="50" spans="1:7" ht="64.5" thickBot="1">
      <c r="A50" s="708" t="s">
        <v>629</v>
      </c>
      <c r="B50" s="651"/>
      <c r="C50" s="651" t="s">
        <v>540</v>
      </c>
      <c r="D50" s="653"/>
      <c r="E50" s="653"/>
      <c r="F50" s="653" t="s">
        <v>630</v>
      </c>
      <c r="G50" s="654">
        <v>25</v>
      </c>
    </row>
    <row r="51" spans="1:7" ht="13.5" thickBot="1">
      <c r="A51" s="660" t="s">
        <v>631</v>
      </c>
      <c r="B51" s="651"/>
      <c r="C51" s="651"/>
      <c r="D51" s="651"/>
      <c r="E51" s="651"/>
      <c r="F51" s="653"/>
      <c r="G51" s="654"/>
    </row>
    <row r="52" spans="1:7" ht="13.5" thickBot="1">
      <c r="A52" s="708" t="s">
        <v>632</v>
      </c>
      <c r="B52" s="651"/>
      <c r="C52" s="651"/>
      <c r="D52" s="709" t="s">
        <v>633</v>
      </c>
      <c r="E52" s="709"/>
      <c r="F52" s="709"/>
      <c r="G52" s="667"/>
    </row>
    <row r="53" spans="1:7" ht="115.5" thickBot="1">
      <c r="A53" s="708" t="s">
        <v>634</v>
      </c>
      <c r="B53" s="651"/>
      <c r="C53" s="651" t="s">
        <v>540</v>
      </c>
      <c r="D53" s="653" t="s">
        <v>635</v>
      </c>
      <c r="E53" s="668"/>
      <c r="F53" s="669" t="s">
        <v>636</v>
      </c>
      <c r="G53" s="654">
        <v>21</v>
      </c>
    </row>
    <row r="54" spans="1:7" ht="153.75" thickBot="1">
      <c r="A54" s="670" t="s">
        <v>246</v>
      </c>
      <c r="B54" s="651"/>
      <c r="C54" s="651" t="s">
        <v>540</v>
      </c>
      <c r="D54" s="653" t="s">
        <v>637</v>
      </c>
      <c r="E54" s="653"/>
      <c r="F54" s="653" t="s">
        <v>638</v>
      </c>
      <c r="G54" s="654">
        <v>19</v>
      </c>
    </row>
    <row r="55" spans="1:7" ht="128.25" thickBot="1">
      <c r="A55" s="708" t="s">
        <v>242</v>
      </c>
      <c r="B55" s="651" t="s">
        <v>540</v>
      </c>
      <c r="C55" s="668"/>
      <c r="D55" s="653" t="s">
        <v>639</v>
      </c>
      <c r="E55" s="653"/>
      <c r="F55" s="653" t="s">
        <v>640</v>
      </c>
      <c r="G55" s="654">
        <v>15</v>
      </c>
    </row>
    <row r="56" spans="1:7" ht="108.6" customHeight="1" thickBot="1">
      <c r="A56" s="708" t="s">
        <v>641</v>
      </c>
      <c r="B56" s="666"/>
      <c r="C56" s="651" t="s">
        <v>540</v>
      </c>
      <c r="D56" s="666"/>
      <c r="E56" s="666"/>
      <c r="F56" s="653" t="s">
        <v>642</v>
      </c>
      <c r="G56" s="654">
        <v>15</v>
      </c>
    </row>
    <row r="57" spans="1:7" ht="90" thickBot="1">
      <c r="A57" s="708" t="s">
        <v>249</v>
      </c>
      <c r="B57" s="651" t="s">
        <v>540</v>
      </c>
      <c r="C57" s="651"/>
      <c r="D57" s="653"/>
      <c r="E57" s="653"/>
      <c r="F57" s="653" t="s">
        <v>643</v>
      </c>
      <c r="G57" s="654">
        <v>22</v>
      </c>
    </row>
    <row r="58" spans="1:7" ht="51">
      <c r="A58" s="726" t="s">
        <v>644</v>
      </c>
      <c r="B58" s="727"/>
      <c r="C58" s="727"/>
      <c r="D58" s="728"/>
      <c r="E58" s="732"/>
      <c r="F58" s="658" t="s">
        <v>645</v>
      </c>
      <c r="G58" s="734">
        <v>1</v>
      </c>
    </row>
    <row r="59" spans="1:7" ht="39" thickBot="1">
      <c r="A59" s="729"/>
      <c r="B59" s="730"/>
      <c r="C59" s="730"/>
      <c r="D59" s="731"/>
      <c r="E59" s="733"/>
      <c r="F59" s="653" t="s">
        <v>646</v>
      </c>
      <c r="G59" s="735"/>
    </row>
    <row r="60" spans="1:7" ht="13.5" thickBot="1">
      <c r="A60" s="708" t="s">
        <v>647</v>
      </c>
      <c r="B60" s="651" t="s">
        <v>540</v>
      </c>
      <c r="C60" s="651"/>
      <c r="D60" s="653"/>
      <c r="E60" s="653"/>
      <c r="F60" s="653" t="s">
        <v>648</v>
      </c>
      <c r="G60" s="654">
        <v>1</v>
      </c>
    </row>
    <row r="61" spans="1:7" ht="13.5" thickBot="1">
      <c r="A61" s="708" t="s">
        <v>649</v>
      </c>
      <c r="B61" s="651" t="s">
        <v>540</v>
      </c>
      <c r="C61" s="651"/>
      <c r="D61" s="653"/>
      <c r="E61" s="653"/>
      <c r="F61" s="653" t="s">
        <v>648</v>
      </c>
      <c r="G61" s="654">
        <v>1</v>
      </c>
    </row>
    <row r="62" spans="1:7" ht="13.5" thickBot="1">
      <c r="A62" s="708" t="s">
        <v>650</v>
      </c>
      <c r="B62" s="651" t="s">
        <v>540</v>
      </c>
      <c r="C62" s="651"/>
      <c r="D62" s="653"/>
      <c r="E62" s="653"/>
      <c r="F62" s="653" t="s">
        <v>648</v>
      </c>
      <c r="G62" s="654">
        <v>2</v>
      </c>
    </row>
    <row r="63" spans="1:7" ht="13.5" thickBot="1">
      <c r="A63" s="708" t="s">
        <v>651</v>
      </c>
      <c r="B63" s="651" t="s">
        <v>540</v>
      </c>
      <c r="C63" s="651"/>
      <c r="D63" s="653"/>
      <c r="E63" s="653"/>
      <c r="F63" s="653" t="s">
        <v>648</v>
      </c>
      <c r="G63" s="654">
        <v>1</v>
      </c>
    </row>
    <row r="64" spans="1:7" ht="13.5" thickBot="1">
      <c r="A64" s="708" t="s">
        <v>652</v>
      </c>
      <c r="B64" s="651"/>
      <c r="C64" s="651" t="s">
        <v>540</v>
      </c>
      <c r="D64" s="653"/>
      <c r="E64" s="653"/>
      <c r="F64" s="653" t="s">
        <v>653</v>
      </c>
      <c r="G64" s="654">
        <v>4</v>
      </c>
    </row>
    <row r="65" spans="1:7" ht="13.5" thickBot="1">
      <c r="A65" s="708" t="s">
        <v>654</v>
      </c>
      <c r="B65" s="651" t="s">
        <v>540</v>
      </c>
      <c r="C65" s="651"/>
      <c r="D65" s="653"/>
      <c r="E65" s="653"/>
      <c r="F65" s="653" t="s">
        <v>565</v>
      </c>
      <c r="G65" s="654">
        <v>12</v>
      </c>
    </row>
    <row r="66" spans="1:7" ht="13.5" thickBot="1">
      <c r="A66" s="708" t="s">
        <v>655</v>
      </c>
      <c r="B66" s="651" t="s">
        <v>540</v>
      </c>
      <c r="C66" s="651"/>
      <c r="D66" s="653"/>
      <c r="E66" s="653"/>
      <c r="F66" s="653" t="s">
        <v>653</v>
      </c>
      <c r="G66" s="654">
        <v>5</v>
      </c>
    </row>
    <row r="67" spans="1:7" ht="13.5" thickBot="1">
      <c r="A67" s="708" t="s">
        <v>656</v>
      </c>
      <c r="B67" s="651" t="s">
        <v>540</v>
      </c>
      <c r="C67" s="651"/>
      <c r="D67" s="653"/>
      <c r="E67" s="653"/>
      <c r="F67" s="653" t="s">
        <v>653</v>
      </c>
      <c r="G67" s="654">
        <v>5</v>
      </c>
    </row>
    <row r="68" spans="1:7" ht="51.75" thickBot="1">
      <c r="A68" s="708" t="s">
        <v>657</v>
      </c>
      <c r="B68" s="651" t="s">
        <v>540</v>
      </c>
      <c r="C68" s="651"/>
      <c r="D68" s="653"/>
      <c r="E68" s="653" t="s">
        <v>658</v>
      </c>
      <c r="F68" s="653" t="s">
        <v>659</v>
      </c>
      <c r="G68" s="654">
        <v>21</v>
      </c>
    </row>
    <row r="69" spans="1:7" ht="77.25" thickBot="1">
      <c r="A69" s="708" t="s">
        <v>660</v>
      </c>
      <c r="B69" s="651" t="s">
        <v>540</v>
      </c>
      <c r="C69" s="651"/>
      <c r="D69" s="653"/>
      <c r="E69" s="671" t="s">
        <v>661</v>
      </c>
      <c r="F69" s="653" t="s">
        <v>662</v>
      </c>
      <c r="G69" s="654">
        <v>3</v>
      </c>
    </row>
    <row r="70" spans="1:7" ht="102.75" thickBot="1">
      <c r="A70" s="708" t="s">
        <v>663</v>
      </c>
      <c r="B70" s="651" t="s">
        <v>540</v>
      </c>
      <c r="C70" s="651"/>
      <c r="D70" s="656" t="s">
        <v>664</v>
      </c>
      <c r="E70" s="671" t="s">
        <v>661</v>
      </c>
      <c r="F70" s="653" t="s">
        <v>665</v>
      </c>
      <c r="G70" s="654">
        <v>21</v>
      </c>
    </row>
    <row r="71" spans="1:7" ht="13.5" thickBot="1">
      <c r="A71" s="708" t="s">
        <v>666</v>
      </c>
      <c r="B71" s="651"/>
      <c r="C71" s="651" t="s">
        <v>540</v>
      </c>
      <c r="D71" s="653"/>
      <c r="E71" s="653"/>
      <c r="F71" s="653" t="s">
        <v>576</v>
      </c>
      <c r="G71" s="654">
        <v>25</v>
      </c>
    </row>
    <row r="72" spans="1:7" ht="51.75" thickBot="1">
      <c r="A72" s="708" t="s">
        <v>667</v>
      </c>
      <c r="B72" s="651" t="s">
        <v>540</v>
      </c>
      <c r="C72" s="651"/>
      <c r="D72" s="656" t="s">
        <v>668</v>
      </c>
      <c r="E72" s="658"/>
      <c r="F72" s="658" t="s">
        <v>669</v>
      </c>
      <c r="G72" s="654" t="s">
        <v>670</v>
      </c>
    </row>
    <row r="73" spans="1:7" ht="102.75" thickBot="1">
      <c r="A73" s="708" t="s">
        <v>671</v>
      </c>
      <c r="B73" s="651" t="s">
        <v>540</v>
      </c>
      <c r="C73" s="651"/>
      <c r="D73" s="665" t="s">
        <v>672</v>
      </c>
      <c r="E73" s="672"/>
      <c r="F73" s="673" t="s">
        <v>673</v>
      </c>
      <c r="G73" s="654">
        <v>5</v>
      </c>
    </row>
    <row r="74" spans="1:7" ht="128.25" thickBot="1">
      <c r="A74" s="708" t="s">
        <v>674</v>
      </c>
      <c r="B74" s="651" t="s">
        <v>540</v>
      </c>
      <c r="C74" s="651" t="s">
        <v>540</v>
      </c>
      <c r="D74" s="653" t="s">
        <v>675</v>
      </c>
      <c r="E74" s="674"/>
      <c r="F74" s="653" t="s">
        <v>676</v>
      </c>
      <c r="G74" s="654">
        <v>5</v>
      </c>
    </row>
    <row r="75" spans="1:7" ht="13.35" customHeight="1" thickBot="1">
      <c r="A75" s="708" t="s">
        <v>677</v>
      </c>
      <c r="B75" s="651" t="s">
        <v>540</v>
      </c>
      <c r="C75" s="651"/>
      <c r="D75" s="653"/>
      <c r="E75" s="671" t="s">
        <v>661</v>
      </c>
      <c r="F75" s="653" t="s">
        <v>678</v>
      </c>
      <c r="G75" s="654">
        <v>21</v>
      </c>
    </row>
    <row r="76" spans="1:7" ht="26.25" thickBot="1">
      <c r="A76" s="708" t="s">
        <v>679</v>
      </c>
      <c r="B76" s="651" t="s">
        <v>540</v>
      </c>
      <c r="C76" s="651"/>
      <c r="D76" s="675" t="s">
        <v>680</v>
      </c>
      <c r="E76" s="658"/>
      <c r="F76" s="658" t="s">
        <v>681</v>
      </c>
      <c r="G76" s="654">
        <v>12</v>
      </c>
    </row>
    <row r="77" spans="1:7" ht="115.5" thickBot="1">
      <c r="A77" s="708"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28.25" thickBot="1">
      <c r="A79" s="708" t="s">
        <v>686</v>
      </c>
      <c r="B79" s="651" t="s">
        <v>540</v>
      </c>
      <c r="C79" s="651"/>
      <c r="D79" s="653" t="s">
        <v>687</v>
      </c>
      <c r="E79" s="653"/>
      <c r="F79" s="653" t="s">
        <v>688</v>
      </c>
      <c r="G79" s="654">
        <v>13</v>
      </c>
    </row>
    <row r="80" spans="1:7" ht="12.6" customHeight="1">
      <c r="A80" s="732" t="s">
        <v>689</v>
      </c>
      <c r="B80" s="736"/>
      <c r="C80" s="736" t="s">
        <v>540</v>
      </c>
      <c r="D80" s="732" t="s">
        <v>690</v>
      </c>
      <c r="E80" s="732"/>
      <c r="F80" s="732" t="s">
        <v>691</v>
      </c>
      <c r="G80" s="734">
        <v>13</v>
      </c>
    </row>
    <row r="81" spans="1:7" ht="13.35" customHeight="1" thickBot="1">
      <c r="A81" s="733"/>
      <c r="B81" s="737"/>
      <c r="C81" s="737"/>
      <c r="D81" s="733"/>
      <c r="E81" s="733"/>
      <c r="F81" s="733"/>
      <c r="G81" s="735"/>
    </row>
    <row r="82" spans="1:7" ht="90" thickBot="1">
      <c r="A82" s="708" t="s">
        <v>692</v>
      </c>
      <c r="B82" s="651" t="s">
        <v>540</v>
      </c>
      <c r="C82" s="651"/>
      <c r="D82" s="653"/>
      <c r="E82" s="653"/>
      <c r="F82" s="653" t="s">
        <v>693</v>
      </c>
      <c r="G82" s="654">
        <v>5</v>
      </c>
    </row>
    <row r="83" spans="1:7" ht="13.5" thickBot="1">
      <c r="A83" s="708" t="s">
        <v>694</v>
      </c>
      <c r="B83" s="651"/>
      <c r="C83" s="651" t="s">
        <v>540</v>
      </c>
      <c r="D83" s="653"/>
      <c r="E83" s="653"/>
      <c r="F83" s="653" t="s">
        <v>695</v>
      </c>
      <c r="G83" s="654">
        <v>16</v>
      </c>
    </row>
    <row r="84" spans="1:7" ht="13.5" thickBot="1">
      <c r="A84" s="708" t="s">
        <v>696</v>
      </c>
      <c r="B84" s="651" t="s">
        <v>540</v>
      </c>
      <c r="C84" s="651"/>
      <c r="D84" s="653"/>
      <c r="E84" s="653"/>
      <c r="F84" s="653" t="s">
        <v>697</v>
      </c>
      <c r="G84" s="654">
        <v>5</v>
      </c>
    </row>
    <row r="85" spans="1:7" ht="90" thickBot="1">
      <c r="A85" s="708" t="s">
        <v>698</v>
      </c>
      <c r="B85" s="651" t="s">
        <v>540</v>
      </c>
      <c r="C85" s="651"/>
      <c r="D85" s="665" t="s">
        <v>699</v>
      </c>
      <c r="E85" s="653"/>
      <c r="F85" s="677" t="s">
        <v>700</v>
      </c>
      <c r="G85" s="654">
        <v>25</v>
      </c>
    </row>
    <row r="86" spans="1:7" ht="13.5" thickBot="1">
      <c r="A86" s="660" t="s">
        <v>701</v>
      </c>
      <c r="B86" s="651"/>
      <c r="C86" s="651"/>
      <c r="D86" s="651"/>
      <c r="E86" s="651"/>
      <c r="F86" s="653"/>
      <c r="G86" s="654"/>
    </row>
    <row r="87" spans="1:7" ht="39" thickBot="1">
      <c r="A87" s="708" t="s">
        <v>702</v>
      </c>
      <c r="B87" s="651" t="s">
        <v>540</v>
      </c>
      <c r="C87" s="651"/>
      <c r="D87" s="656" t="s">
        <v>703</v>
      </c>
      <c r="E87" s="653"/>
      <c r="F87" s="677" t="s">
        <v>704</v>
      </c>
      <c r="G87" s="654">
        <v>8</v>
      </c>
    </row>
    <row r="88" spans="1:7" ht="44.45" customHeight="1" thickBot="1">
      <c r="A88" s="708" t="s">
        <v>705</v>
      </c>
      <c r="B88" s="651" t="s">
        <v>540</v>
      </c>
      <c r="C88" s="651"/>
      <c r="D88" s="656" t="s">
        <v>706</v>
      </c>
      <c r="E88" s="653"/>
      <c r="F88" s="677" t="s">
        <v>707</v>
      </c>
      <c r="G88" s="654">
        <v>8</v>
      </c>
    </row>
    <row r="89" spans="1:7" ht="96" customHeight="1" thickBot="1">
      <c r="A89" s="708" t="s">
        <v>708</v>
      </c>
      <c r="B89" s="651" t="s">
        <v>540</v>
      </c>
      <c r="C89" s="651"/>
      <c r="D89" s="656" t="s">
        <v>709</v>
      </c>
      <c r="E89" s="653"/>
      <c r="F89" s="677" t="s">
        <v>710</v>
      </c>
      <c r="G89" s="654">
        <v>8</v>
      </c>
    </row>
    <row r="90" spans="1:7" ht="90" thickBot="1">
      <c r="A90" s="708" t="s">
        <v>247</v>
      </c>
      <c r="B90" s="651"/>
      <c r="C90" s="651" t="s">
        <v>540</v>
      </c>
      <c r="D90" s="656" t="s">
        <v>711</v>
      </c>
      <c r="E90" s="664"/>
      <c r="F90" s="677" t="s">
        <v>712</v>
      </c>
      <c r="G90" s="654">
        <v>20</v>
      </c>
    </row>
    <row r="91" spans="1:7" ht="26.25" thickBot="1">
      <c r="A91" s="708" t="s">
        <v>713</v>
      </c>
      <c r="B91" s="651"/>
      <c r="C91" s="651" t="s">
        <v>540</v>
      </c>
      <c r="D91" s="664"/>
      <c r="E91" s="653"/>
      <c r="F91" s="653" t="s">
        <v>714</v>
      </c>
      <c r="G91" s="654">
        <v>6</v>
      </c>
    </row>
    <row r="92" spans="1:7" ht="13.5" thickBot="1">
      <c r="A92" s="723" t="s">
        <v>715</v>
      </c>
      <c r="B92" s="724"/>
      <c r="C92" s="724"/>
      <c r="D92" s="725"/>
      <c r="E92" s="666"/>
      <c r="F92" s="653"/>
      <c r="G92" s="654"/>
    </row>
    <row r="93" spans="1:7" ht="26.25" thickBot="1">
      <c r="A93" s="708" t="s">
        <v>716</v>
      </c>
      <c r="B93" s="651"/>
      <c r="C93" s="651" t="s">
        <v>540</v>
      </c>
      <c r="D93" s="653"/>
      <c r="E93" s="653"/>
      <c r="F93" s="653" t="s">
        <v>717</v>
      </c>
      <c r="G93" s="654">
        <v>4</v>
      </c>
    </row>
    <row r="94" spans="1:7" ht="26.25" thickBot="1">
      <c r="A94" s="708" t="s">
        <v>718</v>
      </c>
      <c r="B94" s="651"/>
      <c r="C94" s="651" t="s">
        <v>540</v>
      </c>
      <c r="D94" s="653"/>
      <c r="E94" s="664"/>
      <c r="F94" s="653" t="s">
        <v>719</v>
      </c>
      <c r="G94" s="654">
        <v>4</v>
      </c>
    </row>
    <row r="95" spans="1:7" ht="13.5" thickBot="1">
      <c r="A95" s="708" t="s">
        <v>720</v>
      </c>
      <c r="B95" s="651"/>
      <c r="C95" s="651" t="s">
        <v>540</v>
      </c>
      <c r="D95" s="653"/>
      <c r="E95" s="653"/>
      <c r="F95" s="653" t="s">
        <v>721</v>
      </c>
      <c r="G95" s="654">
        <v>4</v>
      </c>
    </row>
    <row r="96" spans="1:7" ht="39" thickBot="1">
      <c r="A96" s="708" t="s">
        <v>722</v>
      </c>
      <c r="B96" s="651"/>
      <c r="C96" s="651" t="s">
        <v>540</v>
      </c>
      <c r="D96" s="656" t="s">
        <v>723</v>
      </c>
      <c r="E96" s="677"/>
      <c r="F96" s="677" t="s">
        <v>724</v>
      </c>
      <c r="G96" s="654">
        <v>4</v>
      </c>
    </row>
    <row r="97" spans="1:8" ht="64.5" thickBot="1">
      <c r="A97" s="708" t="s">
        <v>725</v>
      </c>
      <c r="B97" s="651"/>
      <c r="C97" s="651" t="s">
        <v>540</v>
      </c>
      <c r="D97" s="656" t="s">
        <v>726</v>
      </c>
      <c r="E97" s="677"/>
      <c r="F97" s="677" t="s">
        <v>727</v>
      </c>
      <c r="G97" s="654">
        <v>4</v>
      </c>
    </row>
    <row r="98" spans="1:8" ht="66.95" customHeight="1" thickBot="1">
      <c r="A98" s="708" t="s">
        <v>728</v>
      </c>
      <c r="B98" s="651"/>
      <c r="C98" s="651" t="s">
        <v>540</v>
      </c>
      <c r="D98" s="653"/>
      <c r="E98" s="653"/>
      <c r="F98" s="653" t="s">
        <v>729</v>
      </c>
      <c r="G98" s="654">
        <v>4</v>
      </c>
    </row>
    <row r="99" spans="1:8" ht="13.5" thickBot="1">
      <c r="A99" s="708" t="s">
        <v>730</v>
      </c>
      <c r="B99" s="651"/>
      <c r="C99" s="651" t="s">
        <v>540</v>
      </c>
      <c r="D99" s="653"/>
      <c r="E99" s="653"/>
      <c r="F99" s="653" t="s">
        <v>731</v>
      </c>
      <c r="G99" s="654">
        <v>4</v>
      </c>
    </row>
    <row r="100" spans="1:8" ht="13.5" thickBot="1">
      <c r="A100" s="708" t="s">
        <v>732</v>
      </c>
      <c r="B100" s="651"/>
      <c r="C100" s="651" t="s">
        <v>540</v>
      </c>
      <c r="D100" s="653"/>
      <c r="E100" s="664"/>
      <c r="F100" s="653" t="s">
        <v>733</v>
      </c>
      <c r="G100" s="654">
        <v>4</v>
      </c>
    </row>
    <row r="101" spans="1:8" ht="13.5" thickBot="1">
      <c r="A101" s="708" t="s">
        <v>734</v>
      </c>
      <c r="B101" s="651"/>
      <c r="C101" s="651" t="s">
        <v>540</v>
      </c>
      <c r="D101" s="653"/>
      <c r="E101" s="653"/>
      <c r="F101" s="653" t="s">
        <v>735</v>
      </c>
      <c r="G101" s="654">
        <v>4</v>
      </c>
    </row>
    <row r="102" spans="1:8" ht="13.5" thickBot="1">
      <c r="A102" s="708" t="s">
        <v>736</v>
      </c>
      <c r="B102" s="651"/>
      <c r="C102" s="651" t="s">
        <v>540</v>
      </c>
      <c r="D102" s="653"/>
      <c r="E102" s="653"/>
      <c r="F102" s="653" t="s">
        <v>737</v>
      </c>
      <c r="G102" s="654">
        <v>4</v>
      </c>
    </row>
    <row r="103" spans="1:8">
      <c r="A103" s="678"/>
      <c r="B103" s="308"/>
      <c r="C103" s="308"/>
      <c r="D103" s="678"/>
      <c r="E103" s="678"/>
      <c r="F103" s="678"/>
      <c r="G103" s="679"/>
    </row>
    <row r="104" spans="1:8" ht="23.25">
      <c r="A104" s="478" t="s">
        <v>738</v>
      </c>
      <c r="B104" s="564"/>
      <c r="C104" s="564"/>
      <c r="D104" s="564"/>
      <c r="E104" s="564"/>
      <c r="F104" s="564"/>
      <c r="G104" s="564"/>
    </row>
    <row r="105" spans="1:8">
      <c r="A105" s="574"/>
      <c r="B105" s="564"/>
      <c r="C105" s="564"/>
      <c r="D105" s="564"/>
      <c r="E105" s="564"/>
      <c r="F105" s="564"/>
      <c r="G105" s="564"/>
      <c r="H105"/>
    </row>
    <row r="106" spans="1:8">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c r="A110" s="578" t="s">
        <v>743</v>
      </c>
      <c r="B110" s="564"/>
      <c r="C110" s="564"/>
      <c r="D110" s="564"/>
      <c r="E110" s="564"/>
      <c r="F110" s="564"/>
      <c r="G110" s="564"/>
      <c r="H110"/>
    </row>
    <row r="111" spans="1:8">
      <c r="A111" s="578" t="s">
        <v>744</v>
      </c>
      <c r="B111" s="564"/>
      <c r="C111" s="564"/>
      <c r="D111" s="564"/>
      <c r="E111" s="564"/>
      <c r="F111" s="564"/>
      <c r="G111" s="564"/>
      <c r="H111"/>
    </row>
    <row r="112" spans="1:8">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c r="A115" s="580" t="s">
        <v>747</v>
      </c>
      <c r="B115" s="581" t="s">
        <v>748</v>
      </c>
      <c r="C115" s="581" t="s">
        <v>749</v>
      </c>
      <c r="D115" s="581" t="s">
        <v>750</v>
      </c>
      <c r="E115" s="581" t="s">
        <v>751</v>
      </c>
      <c r="F115" s="564"/>
      <c r="G115" s="564"/>
      <c r="H115"/>
    </row>
    <row r="116" spans="1:8">
      <c r="A116" s="582" t="s">
        <v>752</v>
      </c>
      <c r="B116" s="583" t="s">
        <v>753</v>
      </c>
      <c r="C116" s="584" t="s">
        <v>332</v>
      </c>
      <c r="D116" s="583">
        <v>19890101</v>
      </c>
      <c r="E116" s="583">
        <v>19960101</v>
      </c>
      <c r="F116" s="564"/>
      <c r="G116" s="564"/>
      <c r="H116"/>
    </row>
    <row r="117" spans="1:8">
      <c r="A117" s="582" t="s">
        <v>754</v>
      </c>
      <c r="B117" s="583" t="s">
        <v>755</v>
      </c>
      <c r="C117" s="584" t="s">
        <v>756</v>
      </c>
      <c r="D117" s="583">
        <v>19960101</v>
      </c>
      <c r="E117" s="583">
        <v>20030401</v>
      </c>
      <c r="F117" s="564"/>
      <c r="G117" s="564"/>
      <c r="H117"/>
    </row>
    <row r="118" spans="1:8">
      <c r="A118" s="582" t="s">
        <v>757</v>
      </c>
      <c r="B118" s="583" t="s">
        <v>758</v>
      </c>
      <c r="C118" s="584" t="s">
        <v>332</v>
      </c>
      <c r="D118" s="583">
        <v>19900101</v>
      </c>
      <c r="E118" s="583">
        <v>19970101</v>
      </c>
      <c r="F118" s="564"/>
      <c r="G118" s="564"/>
      <c r="H118"/>
    </row>
    <row r="119" spans="1:8">
      <c r="A119" s="582" t="s">
        <v>759</v>
      </c>
      <c r="B119" s="583" t="s">
        <v>760</v>
      </c>
      <c r="C119" s="584" t="s">
        <v>347</v>
      </c>
      <c r="D119" s="583">
        <v>20080101</v>
      </c>
      <c r="E119" s="583">
        <v>20080101</v>
      </c>
      <c r="F119" s="564"/>
      <c r="G119" s="564"/>
      <c r="H119"/>
    </row>
    <row r="120" spans="1:8">
      <c r="A120" s="582" t="s">
        <v>761</v>
      </c>
      <c r="B120" s="583" t="s">
        <v>762</v>
      </c>
      <c r="C120" s="584" t="s">
        <v>347</v>
      </c>
      <c r="D120" s="583">
        <v>19990101</v>
      </c>
      <c r="E120" s="583">
        <v>19990101</v>
      </c>
      <c r="F120" s="564"/>
      <c r="G120" s="564"/>
      <c r="H120"/>
    </row>
    <row r="121" spans="1:8" ht="25.5">
      <c r="A121" s="582" t="s">
        <v>763</v>
      </c>
      <c r="B121" s="583" t="s">
        <v>764</v>
      </c>
      <c r="C121" s="584" t="s">
        <v>756</v>
      </c>
      <c r="D121" s="583">
        <v>20100101</v>
      </c>
      <c r="E121" s="583">
        <v>20100101</v>
      </c>
      <c r="F121" s="564"/>
      <c r="G121" s="564"/>
      <c r="H121"/>
    </row>
    <row r="122" spans="1:8">
      <c r="A122" s="582" t="s">
        <v>765</v>
      </c>
      <c r="B122" s="583" t="s">
        <v>766</v>
      </c>
      <c r="C122" s="584" t="s">
        <v>756</v>
      </c>
      <c r="D122" s="583">
        <v>20030101</v>
      </c>
      <c r="E122" s="583">
        <v>20030101</v>
      </c>
      <c r="F122" s="564"/>
      <c r="G122" s="564"/>
      <c r="H122"/>
    </row>
    <row r="123" spans="1:8">
      <c r="A123" s="582" t="s">
        <v>767</v>
      </c>
      <c r="B123" s="583" t="s">
        <v>768</v>
      </c>
      <c r="C123" s="584" t="s">
        <v>756</v>
      </c>
      <c r="D123" s="583">
        <v>20030101</v>
      </c>
      <c r="E123" s="583">
        <v>20030101</v>
      </c>
      <c r="F123" s="564"/>
      <c r="G123" s="564"/>
      <c r="H123"/>
    </row>
    <row r="124" spans="1:8">
      <c r="A124" s="582" t="s">
        <v>769</v>
      </c>
      <c r="B124" s="583" t="s">
        <v>770</v>
      </c>
      <c r="C124" s="584" t="s">
        <v>756</v>
      </c>
      <c r="D124" s="583">
        <v>20030101</v>
      </c>
      <c r="E124" s="583">
        <v>20030101</v>
      </c>
      <c r="F124" s="564"/>
      <c r="G124" s="564"/>
      <c r="H124"/>
    </row>
    <row r="125" spans="1:8">
      <c r="A125" s="582" t="s">
        <v>771</v>
      </c>
      <c r="B125" s="583" t="s">
        <v>772</v>
      </c>
      <c r="C125" s="584" t="s">
        <v>756</v>
      </c>
      <c r="D125" s="583">
        <v>20030101</v>
      </c>
      <c r="E125" s="583">
        <v>20030101</v>
      </c>
      <c r="F125" s="564"/>
      <c r="G125" s="564"/>
      <c r="H125"/>
    </row>
    <row r="126" spans="1:8" ht="25.5">
      <c r="A126" s="582" t="s">
        <v>773</v>
      </c>
      <c r="B126" s="583" t="s">
        <v>774</v>
      </c>
      <c r="C126" s="584" t="s">
        <v>332</v>
      </c>
      <c r="D126" s="583">
        <v>20100101</v>
      </c>
      <c r="E126" s="583">
        <v>20150101</v>
      </c>
      <c r="F126" s="564"/>
      <c r="G126" s="564"/>
      <c r="H126"/>
    </row>
    <row r="127" spans="1:8">
      <c r="A127" s="582" t="s">
        <v>775</v>
      </c>
      <c r="B127" s="583" t="s">
        <v>776</v>
      </c>
      <c r="C127" s="584" t="s">
        <v>332</v>
      </c>
      <c r="D127" s="583">
        <v>19860101</v>
      </c>
      <c r="E127" s="583">
        <v>20030101</v>
      </c>
      <c r="F127" s="564"/>
      <c r="G127" s="564"/>
      <c r="H127"/>
    </row>
    <row r="128" spans="1:8">
      <c r="A128" s="582" t="s">
        <v>777</v>
      </c>
      <c r="B128" s="583" t="s">
        <v>778</v>
      </c>
      <c r="C128" s="584" t="s">
        <v>332</v>
      </c>
      <c r="D128" s="583">
        <v>19860101</v>
      </c>
      <c r="E128" s="583">
        <v>20030101</v>
      </c>
      <c r="F128" s="564"/>
      <c r="G128" s="564"/>
      <c r="H128"/>
    </row>
    <row r="129" spans="1:8">
      <c r="A129" s="582" t="s">
        <v>779</v>
      </c>
      <c r="B129" s="583" t="s">
        <v>780</v>
      </c>
      <c r="C129" s="584" t="s">
        <v>332</v>
      </c>
      <c r="D129" s="583">
        <v>19860101</v>
      </c>
      <c r="E129" s="583">
        <v>20030101</v>
      </c>
      <c r="F129" s="564"/>
      <c r="G129" s="564"/>
      <c r="H129"/>
    </row>
    <row r="130" spans="1:8">
      <c r="A130" s="582" t="s">
        <v>781</v>
      </c>
      <c r="B130" s="583" t="s">
        <v>782</v>
      </c>
      <c r="C130" s="584" t="s">
        <v>332</v>
      </c>
      <c r="D130" s="583">
        <v>19860101</v>
      </c>
      <c r="E130" s="583">
        <v>20030101</v>
      </c>
      <c r="F130" s="564"/>
      <c r="G130" s="564"/>
      <c r="H130"/>
    </row>
    <row r="131" spans="1:8">
      <c r="A131" s="582" t="s">
        <v>783</v>
      </c>
      <c r="B131" s="583" t="s">
        <v>784</v>
      </c>
      <c r="C131" s="584" t="s">
        <v>332</v>
      </c>
      <c r="D131" s="583">
        <v>20050101</v>
      </c>
      <c r="E131" s="583">
        <v>20050101</v>
      </c>
      <c r="F131" s="564"/>
      <c r="G131" s="564"/>
      <c r="H131"/>
    </row>
    <row r="132" spans="1:8">
      <c r="A132" s="582" t="s">
        <v>785</v>
      </c>
      <c r="B132" s="583" t="s">
        <v>786</v>
      </c>
      <c r="C132" s="584" t="s">
        <v>332</v>
      </c>
      <c r="D132" s="583">
        <v>19860101</v>
      </c>
      <c r="E132" s="583">
        <v>20050101</v>
      </c>
      <c r="F132" s="564"/>
      <c r="G132" s="564"/>
      <c r="H132"/>
    </row>
    <row r="133" spans="1:8" ht="25.5">
      <c r="A133" s="582" t="s">
        <v>787</v>
      </c>
      <c r="B133" s="583" t="s">
        <v>788</v>
      </c>
      <c r="C133" s="584" t="s">
        <v>756</v>
      </c>
      <c r="D133" s="583">
        <v>20140101</v>
      </c>
      <c r="E133" s="583">
        <v>20140101</v>
      </c>
      <c r="F133" s="564"/>
      <c r="G133" s="564"/>
      <c r="H133"/>
    </row>
    <row r="134" spans="1:8" ht="25.5">
      <c r="A134" s="582" t="s">
        <v>789</v>
      </c>
      <c r="B134" s="583" t="s">
        <v>790</v>
      </c>
      <c r="C134" s="584" t="s">
        <v>756</v>
      </c>
      <c r="D134" s="585"/>
      <c r="E134" s="585"/>
      <c r="F134" s="564"/>
      <c r="G134" s="564"/>
      <c r="H134"/>
    </row>
    <row r="135" spans="1:8" ht="25.5">
      <c r="A135" s="582" t="s">
        <v>791</v>
      </c>
      <c r="B135" s="583" t="s">
        <v>792</v>
      </c>
      <c r="C135" s="584" t="s">
        <v>756</v>
      </c>
      <c r="D135" s="583">
        <v>20110101</v>
      </c>
      <c r="E135" s="583">
        <v>20110101</v>
      </c>
      <c r="F135" s="564"/>
      <c r="G135" s="564"/>
      <c r="H135"/>
    </row>
    <row r="136" spans="1:8">
      <c r="A136" s="582" t="s">
        <v>793</v>
      </c>
      <c r="B136" s="583" t="s">
        <v>794</v>
      </c>
      <c r="C136" s="584" t="s">
        <v>756</v>
      </c>
      <c r="D136" s="583">
        <v>19820101</v>
      </c>
      <c r="E136" s="583">
        <v>20010701</v>
      </c>
      <c r="F136" s="564"/>
      <c r="G136" s="564"/>
      <c r="H136"/>
    </row>
    <row r="137" spans="1:8">
      <c r="A137" s="582" t="s">
        <v>795</v>
      </c>
      <c r="B137" s="583" t="s">
        <v>796</v>
      </c>
      <c r="C137" s="584" t="s">
        <v>332</v>
      </c>
      <c r="D137" s="583">
        <v>19960101</v>
      </c>
      <c r="E137" s="583">
        <v>19960101</v>
      </c>
      <c r="F137" s="564"/>
      <c r="G137" s="564"/>
      <c r="H137"/>
    </row>
    <row r="138" spans="1:8">
      <c r="A138" s="582" t="s">
        <v>797</v>
      </c>
      <c r="B138" s="583" t="s">
        <v>798</v>
      </c>
      <c r="C138" s="584" t="s">
        <v>756</v>
      </c>
      <c r="D138" s="583">
        <v>19820101</v>
      </c>
      <c r="E138" s="583">
        <v>20030101</v>
      </c>
      <c r="F138" s="564"/>
      <c r="G138" s="564"/>
      <c r="H138"/>
    </row>
    <row r="139" spans="1:8">
      <c r="A139" s="582" t="s">
        <v>799</v>
      </c>
      <c r="B139" s="583" t="s">
        <v>800</v>
      </c>
      <c r="C139" s="584" t="s">
        <v>756</v>
      </c>
      <c r="D139" s="583">
        <v>19840101</v>
      </c>
      <c r="E139" s="583">
        <v>20030101</v>
      </c>
      <c r="F139" s="564"/>
      <c r="G139" s="564"/>
      <c r="H139"/>
    </row>
    <row r="140" spans="1:8">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c r="A142" s="582" t="s">
        <v>805</v>
      </c>
      <c r="B142" s="583" t="s">
        <v>806</v>
      </c>
      <c r="C142" s="584" t="s">
        <v>347</v>
      </c>
      <c r="D142" s="583">
        <v>19900101</v>
      </c>
      <c r="E142" s="583">
        <v>20140101</v>
      </c>
      <c r="F142" s="564"/>
      <c r="G142" s="564"/>
      <c r="H142"/>
    </row>
    <row r="143" spans="1:8" ht="25.5">
      <c r="A143" s="582" t="s">
        <v>807</v>
      </c>
      <c r="B143" s="583" t="s">
        <v>808</v>
      </c>
      <c r="C143" s="584" t="s">
        <v>332</v>
      </c>
      <c r="D143" s="583">
        <v>19910101</v>
      </c>
      <c r="E143" s="583">
        <v>19970101</v>
      </c>
      <c r="F143" s="564"/>
      <c r="G143" s="564"/>
      <c r="H143"/>
    </row>
    <row r="144" spans="1:8">
      <c r="A144" s="582" t="s">
        <v>809</v>
      </c>
      <c r="B144" s="583" t="s">
        <v>810</v>
      </c>
      <c r="C144" s="584" t="s">
        <v>332</v>
      </c>
      <c r="D144" s="583">
        <v>19860101</v>
      </c>
      <c r="E144" s="583">
        <v>20030101</v>
      </c>
      <c r="F144" s="564"/>
      <c r="G144" s="564"/>
      <c r="H144"/>
    </row>
    <row r="145" spans="1:8" ht="25.5">
      <c r="A145" s="582" t="s">
        <v>811</v>
      </c>
      <c r="B145" s="583" t="s">
        <v>812</v>
      </c>
      <c r="C145" s="584" t="s">
        <v>332</v>
      </c>
      <c r="D145" s="583">
        <v>20020101</v>
      </c>
      <c r="E145" s="583">
        <v>20020701</v>
      </c>
      <c r="F145" s="564"/>
      <c r="G145" s="564"/>
      <c r="H145"/>
    </row>
    <row r="146" spans="1:8">
      <c r="A146" s="582" t="s">
        <v>813</v>
      </c>
      <c r="B146" s="583" t="s">
        <v>814</v>
      </c>
      <c r="C146" s="584" t="s">
        <v>347</v>
      </c>
      <c r="D146" s="583">
        <v>20080101</v>
      </c>
      <c r="E146" s="583">
        <v>20080101</v>
      </c>
      <c r="F146" s="564"/>
      <c r="G146" s="564"/>
      <c r="H146"/>
    </row>
    <row r="147" spans="1:8">
      <c r="A147" s="582" t="s">
        <v>815</v>
      </c>
      <c r="B147" s="583" t="s">
        <v>816</v>
      </c>
      <c r="C147" s="584" t="s">
        <v>332</v>
      </c>
      <c r="D147" s="583">
        <v>20060101</v>
      </c>
      <c r="E147" s="583">
        <v>20110101</v>
      </c>
      <c r="F147" s="564"/>
      <c r="G147" s="564"/>
      <c r="H147"/>
    </row>
    <row r="148" spans="1:8">
      <c r="A148" s="582" t="s">
        <v>817</v>
      </c>
      <c r="B148" s="583" t="s">
        <v>818</v>
      </c>
      <c r="C148" s="584" t="s">
        <v>332</v>
      </c>
      <c r="D148" s="583">
        <v>20060101</v>
      </c>
      <c r="E148" s="583">
        <v>20110101</v>
      </c>
      <c r="F148" s="564"/>
      <c r="G148" s="564"/>
      <c r="H148"/>
    </row>
    <row r="149" spans="1:8">
      <c r="A149" s="582" t="s">
        <v>819</v>
      </c>
      <c r="B149" s="583" t="s">
        <v>820</v>
      </c>
      <c r="C149" s="584" t="s">
        <v>332</v>
      </c>
      <c r="D149" s="583">
        <v>20060101</v>
      </c>
      <c r="E149" s="583">
        <v>20110101</v>
      </c>
      <c r="F149" s="564"/>
      <c r="G149" s="564"/>
      <c r="H149"/>
    </row>
    <row r="150" spans="1:8">
      <c r="A150" s="582" t="s">
        <v>821</v>
      </c>
      <c r="B150" s="583" t="s">
        <v>822</v>
      </c>
      <c r="C150" s="584" t="s">
        <v>332</v>
      </c>
      <c r="D150" s="583">
        <v>20060101</v>
      </c>
      <c r="E150" s="583">
        <v>20110101</v>
      </c>
      <c r="F150" s="564"/>
      <c r="G150" s="564"/>
      <c r="H150"/>
    </row>
    <row r="151" spans="1:8" ht="25.5">
      <c r="A151" s="582" t="s">
        <v>823</v>
      </c>
      <c r="B151" s="583" t="s">
        <v>824</v>
      </c>
      <c r="C151" s="584" t="s">
        <v>332</v>
      </c>
      <c r="D151" s="583">
        <v>20060101</v>
      </c>
      <c r="E151" s="583">
        <v>20110101</v>
      </c>
      <c r="F151" s="564"/>
      <c r="G151" s="564"/>
      <c r="H151"/>
    </row>
    <row r="152" spans="1:8" ht="25.5">
      <c r="A152" s="582" t="s">
        <v>825</v>
      </c>
      <c r="B152" s="583" t="s">
        <v>826</v>
      </c>
      <c r="C152" s="584" t="s">
        <v>332</v>
      </c>
      <c r="D152" s="583">
        <v>20060101</v>
      </c>
      <c r="E152" s="583">
        <v>20110101</v>
      </c>
      <c r="F152" s="564"/>
      <c r="G152" s="564"/>
      <c r="H152"/>
    </row>
    <row r="153" spans="1:8" ht="25.5">
      <c r="A153" s="582" t="s">
        <v>827</v>
      </c>
      <c r="B153" s="583" t="s">
        <v>828</v>
      </c>
      <c r="C153" s="584" t="s">
        <v>332</v>
      </c>
      <c r="D153" s="583">
        <v>20060101</v>
      </c>
      <c r="E153" s="583">
        <v>20110101</v>
      </c>
      <c r="F153" s="564"/>
      <c r="G153" s="564"/>
      <c r="H153"/>
    </row>
    <row r="154" spans="1:8">
      <c r="A154" s="582" t="s">
        <v>829</v>
      </c>
      <c r="B154" s="583" t="s">
        <v>830</v>
      </c>
      <c r="C154" s="584" t="s">
        <v>332</v>
      </c>
      <c r="D154" s="583">
        <v>20060101</v>
      </c>
      <c r="E154" s="583">
        <v>20110101</v>
      </c>
      <c r="F154" s="564"/>
      <c r="G154" s="564"/>
      <c r="H154"/>
    </row>
    <row r="155" spans="1:8">
      <c r="A155" s="582" t="s">
        <v>831</v>
      </c>
      <c r="B155" s="583" t="s">
        <v>832</v>
      </c>
      <c r="C155" s="584" t="s">
        <v>332</v>
      </c>
      <c r="D155" s="583">
        <v>20060101</v>
      </c>
      <c r="E155" s="583">
        <v>20110101</v>
      </c>
      <c r="F155" s="564"/>
      <c r="G155" s="564"/>
      <c r="H155"/>
    </row>
    <row r="156" spans="1:8">
      <c r="A156" s="582" t="s">
        <v>833</v>
      </c>
      <c r="B156" s="583" t="s">
        <v>834</v>
      </c>
      <c r="C156" s="584" t="s">
        <v>332</v>
      </c>
      <c r="D156" s="583">
        <v>20060101</v>
      </c>
      <c r="E156" s="583">
        <v>20110101</v>
      </c>
      <c r="F156" s="564"/>
      <c r="G156" s="564"/>
      <c r="H156"/>
    </row>
    <row r="157" spans="1:8">
      <c r="A157" s="582" t="s">
        <v>835</v>
      </c>
      <c r="B157" s="583" t="s">
        <v>836</v>
      </c>
      <c r="C157" s="584" t="s">
        <v>332</v>
      </c>
      <c r="D157" s="583">
        <v>20060101</v>
      </c>
      <c r="E157" s="583">
        <v>20110101</v>
      </c>
      <c r="F157" s="564"/>
      <c r="G157" s="564"/>
      <c r="H157"/>
    </row>
    <row r="158" spans="1:8">
      <c r="A158" s="582" t="s">
        <v>837</v>
      </c>
      <c r="B158" s="583" t="s">
        <v>838</v>
      </c>
      <c r="C158" s="584" t="s">
        <v>332</v>
      </c>
      <c r="D158" s="583">
        <v>20060101</v>
      </c>
      <c r="E158" s="583">
        <v>20110101</v>
      </c>
      <c r="F158" s="564"/>
      <c r="G158" s="564"/>
      <c r="H158"/>
    </row>
    <row r="159" spans="1:8" ht="25.5">
      <c r="A159" s="582" t="s">
        <v>839</v>
      </c>
      <c r="B159" s="583" t="s">
        <v>840</v>
      </c>
      <c r="C159" s="584" t="s">
        <v>756</v>
      </c>
      <c r="D159" s="583">
        <v>20050101</v>
      </c>
      <c r="E159" s="583">
        <v>20050101</v>
      </c>
      <c r="F159" s="564"/>
      <c r="G159" s="564"/>
      <c r="H159"/>
    </row>
    <row r="160" spans="1:8" ht="25.5">
      <c r="A160" s="582" t="s">
        <v>841</v>
      </c>
      <c r="B160" s="583" t="s">
        <v>842</v>
      </c>
      <c r="C160" s="584" t="s">
        <v>756</v>
      </c>
      <c r="D160" s="583">
        <v>20050101</v>
      </c>
      <c r="E160" s="583">
        <v>20050101</v>
      </c>
      <c r="F160" s="564"/>
      <c r="G160" s="564"/>
      <c r="H160"/>
    </row>
    <row r="161" spans="1:8" ht="25.5">
      <c r="A161" s="582" t="s">
        <v>843</v>
      </c>
      <c r="B161" s="583" t="s">
        <v>844</v>
      </c>
      <c r="C161" s="584" t="s">
        <v>756</v>
      </c>
      <c r="D161" s="583">
        <v>20050101</v>
      </c>
      <c r="E161" s="583">
        <v>20050101</v>
      </c>
      <c r="F161" s="564"/>
      <c r="G161" s="564"/>
      <c r="H161"/>
    </row>
    <row r="162" spans="1:8">
      <c r="A162" s="582" t="s">
        <v>845</v>
      </c>
      <c r="B162" s="583" t="s">
        <v>846</v>
      </c>
      <c r="C162" s="584" t="s">
        <v>332</v>
      </c>
      <c r="D162" s="583">
        <v>19860101</v>
      </c>
      <c r="E162" s="583">
        <v>20020101</v>
      </c>
      <c r="F162" s="564"/>
      <c r="G162" s="564"/>
      <c r="H162"/>
    </row>
    <row r="163" spans="1:8" ht="25.5">
      <c r="A163" s="582" t="s">
        <v>847</v>
      </c>
      <c r="B163" s="583" t="s">
        <v>848</v>
      </c>
      <c r="C163" s="584" t="s">
        <v>347</v>
      </c>
      <c r="D163" s="583">
        <v>20120101</v>
      </c>
      <c r="E163" s="583">
        <v>20150101</v>
      </c>
      <c r="F163" s="564"/>
      <c r="G163" s="564"/>
      <c r="H163"/>
    </row>
    <row r="164" spans="1:8">
      <c r="A164" s="582" t="s">
        <v>849</v>
      </c>
      <c r="B164" s="583" t="s">
        <v>850</v>
      </c>
      <c r="C164" s="584" t="s">
        <v>332</v>
      </c>
      <c r="D164" s="583">
        <v>20110101</v>
      </c>
      <c r="E164" s="583">
        <v>20110101</v>
      </c>
      <c r="F164" s="564"/>
      <c r="G164" s="564"/>
      <c r="H164"/>
    </row>
    <row r="165" spans="1:8" ht="25.5">
      <c r="A165" s="582" t="s">
        <v>851</v>
      </c>
      <c r="B165" s="583" t="s">
        <v>852</v>
      </c>
      <c r="C165" s="584" t="s">
        <v>347</v>
      </c>
      <c r="D165" s="583">
        <v>20080101</v>
      </c>
      <c r="E165" s="583">
        <v>20150101</v>
      </c>
      <c r="F165" s="564"/>
      <c r="G165" s="564"/>
      <c r="H165"/>
    </row>
    <row r="166" spans="1:8">
      <c r="A166" s="582" t="s">
        <v>853</v>
      </c>
      <c r="B166" s="583" t="s">
        <v>854</v>
      </c>
      <c r="C166" s="584" t="s">
        <v>332</v>
      </c>
      <c r="D166" s="583">
        <v>20060101</v>
      </c>
      <c r="E166" s="583">
        <v>20060101</v>
      </c>
      <c r="F166" s="564"/>
      <c r="G166" s="564"/>
      <c r="H166"/>
    </row>
    <row r="167" spans="1:8" ht="38.25">
      <c r="A167" s="582" t="s">
        <v>855</v>
      </c>
      <c r="B167" s="583" t="s">
        <v>856</v>
      </c>
      <c r="C167" s="584" t="s">
        <v>347</v>
      </c>
      <c r="D167" s="583">
        <v>20080101</v>
      </c>
      <c r="E167" s="583">
        <v>20080101</v>
      </c>
      <c r="F167" s="564"/>
      <c r="G167" s="564"/>
      <c r="H167"/>
    </row>
    <row r="168" spans="1:8" ht="25.5">
      <c r="A168" s="582" t="s">
        <v>857</v>
      </c>
      <c r="B168" s="583" t="s">
        <v>858</v>
      </c>
      <c r="C168" s="584" t="s">
        <v>347</v>
      </c>
      <c r="D168" s="583">
        <v>20080101</v>
      </c>
      <c r="E168" s="583">
        <v>20080101</v>
      </c>
      <c r="F168" s="564"/>
      <c r="G168" s="564"/>
      <c r="H168"/>
    </row>
    <row r="169" spans="1:8" ht="25.5">
      <c r="A169" s="582" t="s">
        <v>859</v>
      </c>
      <c r="B169" s="583" t="s">
        <v>860</v>
      </c>
      <c r="C169" s="584" t="s">
        <v>347</v>
      </c>
      <c r="D169" s="583">
        <v>20080101</v>
      </c>
      <c r="E169" s="583">
        <v>20080101</v>
      </c>
      <c r="F169" s="564"/>
      <c r="G169" s="564"/>
      <c r="H169"/>
    </row>
    <row r="170" spans="1:8" ht="38.25">
      <c r="A170" s="582" t="s">
        <v>861</v>
      </c>
      <c r="B170" s="583" t="s">
        <v>862</v>
      </c>
      <c r="C170" s="584" t="s">
        <v>347</v>
      </c>
      <c r="D170" s="583">
        <v>20070101</v>
      </c>
      <c r="E170" s="583">
        <v>20150101</v>
      </c>
      <c r="F170" s="564"/>
      <c r="G170" s="564"/>
      <c r="H170"/>
    </row>
    <row r="171" spans="1:8">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c r="A173" s="582" t="s">
        <v>867</v>
      </c>
      <c r="B173" s="583" t="s">
        <v>868</v>
      </c>
      <c r="C173" s="584" t="s">
        <v>347</v>
      </c>
      <c r="D173" s="583">
        <v>20060101</v>
      </c>
      <c r="E173" s="583">
        <v>20060101</v>
      </c>
      <c r="F173" s="564"/>
      <c r="G173" s="564"/>
      <c r="H173"/>
    </row>
    <row r="174" spans="1:8">
      <c r="A174" s="582" t="s">
        <v>869</v>
      </c>
      <c r="B174" s="583" t="s">
        <v>870</v>
      </c>
      <c r="C174" s="584" t="s">
        <v>347</v>
      </c>
      <c r="D174" s="583">
        <v>20080101</v>
      </c>
      <c r="E174" s="583">
        <v>20080101</v>
      </c>
      <c r="F174" s="564"/>
      <c r="G174" s="564"/>
      <c r="H174"/>
    </row>
    <row r="175" spans="1:8">
      <c r="A175" s="582" t="s">
        <v>871</v>
      </c>
      <c r="B175" s="583" t="s">
        <v>872</v>
      </c>
      <c r="C175" s="584" t="s">
        <v>332</v>
      </c>
      <c r="D175" s="583">
        <v>19930101</v>
      </c>
      <c r="E175" s="583">
        <v>19960101</v>
      </c>
      <c r="F175" s="564"/>
      <c r="G175" s="564"/>
      <c r="H175"/>
    </row>
    <row r="176" spans="1:8">
      <c r="A176" s="582" t="s">
        <v>873</v>
      </c>
      <c r="B176" s="583" t="s">
        <v>874</v>
      </c>
      <c r="C176" s="584" t="s">
        <v>332</v>
      </c>
      <c r="D176" s="583">
        <v>20030101</v>
      </c>
      <c r="E176" s="583">
        <v>20050101</v>
      </c>
      <c r="F176" s="564"/>
      <c r="G176" s="564"/>
      <c r="H176"/>
    </row>
    <row r="177" spans="1:8">
      <c r="A177" s="582" t="s">
        <v>875</v>
      </c>
      <c r="B177" s="583" t="s">
        <v>876</v>
      </c>
      <c r="C177" s="584" t="s">
        <v>347</v>
      </c>
      <c r="D177" s="583">
        <v>20060101</v>
      </c>
      <c r="E177" s="583">
        <v>20060101</v>
      </c>
      <c r="F177" s="564"/>
      <c r="G177" s="564"/>
      <c r="H177"/>
    </row>
    <row r="178" spans="1:8">
      <c r="A178" s="582" t="s">
        <v>877</v>
      </c>
      <c r="B178" s="583" t="s">
        <v>878</v>
      </c>
      <c r="C178" s="584" t="s">
        <v>332</v>
      </c>
      <c r="D178" s="583">
        <v>20030101</v>
      </c>
      <c r="E178" s="583">
        <v>20050101</v>
      </c>
      <c r="F178" s="564"/>
      <c r="G178" s="564"/>
      <c r="H178"/>
    </row>
    <row r="179" spans="1:8" ht="38.25">
      <c r="A179" s="582" t="s">
        <v>879</v>
      </c>
      <c r="B179" s="583" t="s">
        <v>880</v>
      </c>
      <c r="C179" s="584" t="s">
        <v>332</v>
      </c>
      <c r="D179" s="583">
        <v>20020101</v>
      </c>
      <c r="E179" s="583">
        <v>20020701</v>
      </c>
      <c r="F179" s="564"/>
      <c r="G179" s="564"/>
      <c r="H179"/>
    </row>
    <row r="180" spans="1:8" ht="25.5">
      <c r="A180" s="582" t="s">
        <v>881</v>
      </c>
      <c r="B180" s="583" t="s">
        <v>882</v>
      </c>
      <c r="C180" s="584" t="s">
        <v>332</v>
      </c>
      <c r="D180" s="583">
        <v>20020101</v>
      </c>
      <c r="E180" s="583">
        <v>20020701</v>
      </c>
      <c r="F180" s="564"/>
      <c r="G180" s="564"/>
      <c r="H180"/>
    </row>
    <row r="181" spans="1:8">
      <c r="A181" s="582" t="s">
        <v>883</v>
      </c>
      <c r="B181" s="583" t="s">
        <v>884</v>
      </c>
      <c r="C181" s="584" t="s">
        <v>332</v>
      </c>
      <c r="D181" s="583">
        <v>20040101</v>
      </c>
      <c r="E181" s="583">
        <v>20060101</v>
      </c>
      <c r="F181" s="564"/>
      <c r="G181" s="564"/>
      <c r="H181"/>
    </row>
    <row r="182" spans="1:8">
      <c r="A182" s="582" t="s">
        <v>885</v>
      </c>
      <c r="B182" s="583" t="s">
        <v>886</v>
      </c>
      <c r="C182" s="584" t="s">
        <v>332</v>
      </c>
      <c r="D182" s="583">
        <v>19860101</v>
      </c>
      <c r="E182" s="583">
        <v>19960101</v>
      </c>
      <c r="F182" s="564"/>
      <c r="G182" s="564"/>
      <c r="H182"/>
    </row>
    <row r="183" spans="1:8">
      <c r="A183" s="582" t="s">
        <v>887</v>
      </c>
      <c r="B183" s="583" t="s">
        <v>888</v>
      </c>
      <c r="C183" s="584" t="s">
        <v>332</v>
      </c>
      <c r="D183" s="583">
        <v>19860101</v>
      </c>
      <c r="E183" s="583">
        <v>19960101</v>
      </c>
      <c r="F183" s="564"/>
      <c r="G183" s="564"/>
      <c r="H183"/>
    </row>
    <row r="184" spans="1:8">
      <c r="A184" s="582" t="s">
        <v>889</v>
      </c>
      <c r="B184" s="583" t="s">
        <v>890</v>
      </c>
      <c r="C184" s="584" t="s">
        <v>332</v>
      </c>
      <c r="D184" s="583">
        <v>19860101</v>
      </c>
      <c r="E184" s="583">
        <v>19960101</v>
      </c>
      <c r="F184" s="564"/>
      <c r="G184" s="564"/>
      <c r="H184"/>
    </row>
    <row r="185" spans="1:8">
      <c r="A185" s="582" t="s">
        <v>891</v>
      </c>
      <c r="B185" s="583" t="s">
        <v>892</v>
      </c>
      <c r="C185" s="584" t="s">
        <v>332</v>
      </c>
      <c r="D185" s="583">
        <v>19860101</v>
      </c>
      <c r="E185" s="583">
        <v>19960101</v>
      </c>
      <c r="F185" s="564"/>
      <c r="G185" s="564"/>
      <c r="H185"/>
    </row>
    <row r="186" spans="1:8">
      <c r="A186" s="582" t="s">
        <v>893</v>
      </c>
      <c r="B186" s="583" t="s">
        <v>894</v>
      </c>
      <c r="C186" s="584" t="s">
        <v>332</v>
      </c>
      <c r="D186" s="583">
        <v>19860101</v>
      </c>
      <c r="E186" s="583">
        <v>19960101</v>
      </c>
      <c r="F186" s="564"/>
      <c r="G186" s="564"/>
      <c r="H186"/>
    </row>
    <row r="187" spans="1:8" ht="25.5">
      <c r="A187" s="582" t="s">
        <v>895</v>
      </c>
      <c r="B187" s="583" t="s">
        <v>896</v>
      </c>
      <c r="C187" s="584" t="s">
        <v>332</v>
      </c>
      <c r="D187" s="583">
        <v>19860101</v>
      </c>
      <c r="E187" s="583">
        <v>19930101</v>
      </c>
      <c r="F187" s="564"/>
      <c r="G187" s="564"/>
      <c r="H187"/>
    </row>
    <row r="188" spans="1:8">
      <c r="A188" s="582" t="s">
        <v>897</v>
      </c>
      <c r="B188" s="583" t="s">
        <v>898</v>
      </c>
      <c r="C188" s="584" t="s">
        <v>332</v>
      </c>
      <c r="D188" s="583">
        <v>19860101</v>
      </c>
      <c r="E188" s="583">
        <v>19890101</v>
      </c>
      <c r="F188" s="564"/>
      <c r="G188" s="564"/>
      <c r="H188"/>
    </row>
    <row r="189" spans="1:8">
      <c r="A189" s="582" t="s">
        <v>899</v>
      </c>
      <c r="B189" s="583" t="s">
        <v>900</v>
      </c>
      <c r="C189" s="584" t="s">
        <v>332</v>
      </c>
      <c r="D189" s="583">
        <v>19860101</v>
      </c>
      <c r="E189" s="583">
        <v>19890101</v>
      </c>
      <c r="F189" s="564"/>
      <c r="G189" s="564"/>
      <c r="H189"/>
    </row>
    <row r="190" spans="1:8">
      <c r="A190" s="582" t="s">
        <v>901</v>
      </c>
      <c r="B190" s="583" t="s">
        <v>902</v>
      </c>
      <c r="C190" s="584" t="s">
        <v>332</v>
      </c>
      <c r="D190" s="583">
        <v>19860101</v>
      </c>
      <c r="E190" s="583">
        <v>19970101</v>
      </c>
      <c r="F190" s="564"/>
      <c r="G190" s="564"/>
      <c r="H190"/>
    </row>
    <row r="191" spans="1:8" ht="25.5">
      <c r="A191" s="582" t="s">
        <v>903</v>
      </c>
      <c r="B191" s="583" t="s">
        <v>904</v>
      </c>
      <c r="C191" s="584" t="s">
        <v>332</v>
      </c>
      <c r="D191" s="583">
        <v>20110101</v>
      </c>
      <c r="E191" s="583">
        <v>20110101</v>
      </c>
      <c r="F191" s="564"/>
      <c r="G191" s="564"/>
      <c r="H191"/>
    </row>
    <row r="192" spans="1:8">
      <c r="A192" s="582" t="s">
        <v>905</v>
      </c>
      <c r="B192" s="583" t="s">
        <v>906</v>
      </c>
      <c r="C192" s="584" t="s">
        <v>756</v>
      </c>
      <c r="D192" s="583">
        <v>19900101</v>
      </c>
      <c r="E192" s="583">
        <v>20140101</v>
      </c>
      <c r="F192" s="564"/>
      <c r="G192" s="564"/>
      <c r="H192"/>
    </row>
    <row r="193" spans="1:8">
      <c r="A193" s="582" t="s">
        <v>907</v>
      </c>
      <c r="B193" s="583" t="s">
        <v>908</v>
      </c>
      <c r="C193" s="584" t="s">
        <v>756</v>
      </c>
      <c r="D193" s="583">
        <v>19900101</v>
      </c>
      <c r="E193" s="583">
        <v>20140101</v>
      </c>
      <c r="F193" s="564"/>
      <c r="G193" s="564"/>
      <c r="H193"/>
    </row>
    <row r="194" spans="1:8" ht="25.5">
      <c r="A194" s="582" t="s">
        <v>909</v>
      </c>
      <c r="B194" s="583" t="s">
        <v>910</v>
      </c>
      <c r="C194" s="584" t="s">
        <v>332</v>
      </c>
      <c r="D194" s="583">
        <v>20020101</v>
      </c>
      <c r="E194" s="583">
        <v>20020701</v>
      </c>
      <c r="F194" s="564"/>
      <c r="G194" s="564"/>
      <c r="H194"/>
    </row>
    <row r="195" spans="1:8">
      <c r="A195" s="582" t="s">
        <v>911</v>
      </c>
      <c r="B195" s="583" t="s">
        <v>912</v>
      </c>
      <c r="C195" s="584" t="s">
        <v>332</v>
      </c>
      <c r="D195" s="583">
        <v>19860101</v>
      </c>
      <c r="E195" s="583">
        <v>20050101</v>
      </c>
      <c r="F195" s="564"/>
      <c r="G195" s="564"/>
      <c r="H195"/>
    </row>
    <row r="196" spans="1:8" ht="25.5">
      <c r="A196" s="582" t="s">
        <v>913</v>
      </c>
      <c r="B196" s="583" t="s">
        <v>914</v>
      </c>
      <c r="C196" s="584" t="s">
        <v>332</v>
      </c>
      <c r="D196" s="583">
        <v>20040101</v>
      </c>
      <c r="E196" s="583">
        <v>20120101</v>
      </c>
      <c r="F196" s="564"/>
      <c r="G196" s="564"/>
      <c r="H196"/>
    </row>
    <row r="197" spans="1:8" ht="38.25">
      <c r="A197" s="582" t="s">
        <v>915</v>
      </c>
      <c r="B197" s="583" t="s">
        <v>916</v>
      </c>
      <c r="C197" s="584" t="s">
        <v>332</v>
      </c>
      <c r="D197" s="583">
        <v>20040101</v>
      </c>
      <c r="E197" s="583">
        <v>20120101</v>
      </c>
      <c r="F197" s="564"/>
      <c r="G197" s="564"/>
      <c r="H197"/>
    </row>
    <row r="198" spans="1:8" ht="25.5">
      <c r="A198" s="582" t="s">
        <v>917</v>
      </c>
      <c r="B198" s="583" t="s">
        <v>918</v>
      </c>
      <c r="C198" s="584" t="s">
        <v>332</v>
      </c>
      <c r="D198" s="583">
        <v>20060101</v>
      </c>
      <c r="E198" s="583">
        <v>20120101</v>
      </c>
      <c r="F198" s="564"/>
      <c r="G198" s="564"/>
      <c r="H198"/>
    </row>
    <row r="199" spans="1:8" ht="25.5">
      <c r="A199" s="582" t="s">
        <v>919</v>
      </c>
      <c r="B199" s="583" t="s">
        <v>920</v>
      </c>
      <c r="C199" s="584" t="s">
        <v>332</v>
      </c>
      <c r="D199" s="583">
        <v>20060101</v>
      </c>
      <c r="E199" s="583">
        <v>20120101</v>
      </c>
      <c r="F199" s="564"/>
      <c r="G199" s="564"/>
      <c r="H199"/>
    </row>
    <row r="200" spans="1:8">
      <c r="A200" s="582" t="s">
        <v>921</v>
      </c>
      <c r="B200" s="583" t="s">
        <v>922</v>
      </c>
      <c r="C200" s="584" t="s">
        <v>756</v>
      </c>
      <c r="D200" s="585"/>
      <c r="E200" s="585"/>
      <c r="F200" s="564"/>
      <c r="G200" s="564"/>
      <c r="H200"/>
    </row>
    <row r="201" spans="1:8" ht="25.5">
      <c r="A201" s="582" t="s">
        <v>923</v>
      </c>
      <c r="B201" s="583" t="s">
        <v>924</v>
      </c>
      <c r="C201" s="584" t="s">
        <v>332</v>
      </c>
      <c r="D201" s="583">
        <v>20070101</v>
      </c>
      <c r="E201" s="583">
        <v>20070101</v>
      </c>
      <c r="F201" s="564"/>
      <c r="G201" s="564"/>
      <c r="H201"/>
    </row>
    <row r="202" spans="1:8">
      <c r="A202" s="582" t="s">
        <v>925</v>
      </c>
      <c r="B202" s="583" t="s">
        <v>926</v>
      </c>
      <c r="C202" s="584" t="s">
        <v>756</v>
      </c>
      <c r="D202" s="583">
        <v>19860101</v>
      </c>
      <c r="E202" s="583">
        <v>20010401</v>
      </c>
      <c r="F202" s="564"/>
      <c r="G202" s="564"/>
      <c r="H202"/>
    </row>
    <row r="203" spans="1:8" ht="25.5">
      <c r="A203" s="582" t="s">
        <v>927</v>
      </c>
      <c r="B203" s="583" t="s">
        <v>928</v>
      </c>
      <c r="C203" s="584" t="s">
        <v>756</v>
      </c>
      <c r="D203" s="583">
        <v>19860101</v>
      </c>
      <c r="E203" s="583">
        <v>20010401</v>
      </c>
      <c r="F203" s="564"/>
      <c r="G203" s="564"/>
      <c r="H203"/>
    </row>
    <row r="204" spans="1:8" ht="25.5">
      <c r="A204" s="582" t="s">
        <v>929</v>
      </c>
      <c r="B204" s="583" t="s">
        <v>930</v>
      </c>
      <c r="C204" s="584" t="s">
        <v>756</v>
      </c>
      <c r="D204" s="583">
        <v>19860101</v>
      </c>
      <c r="E204" s="583">
        <v>20010401</v>
      </c>
      <c r="F204" s="564"/>
      <c r="G204" s="564"/>
      <c r="H204"/>
    </row>
    <row r="205" spans="1:8" ht="25.5">
      <c r="A205" s="582" t="s">
        <v>931</v>
      </c>
      <c r="B205" s="583" t="s">
        <v>932</v>
      </c>
      <c r="C205" s="584" t="s">
        <v>756</v>
      </c>
      <c r="D205" s="583">
        <v>19860101</v>
      </c>
      <c r="E205" s="583">
        <v>20010401</v>
      </c>
      <c r="F205" s="564"/>
      <c r="G205" s="564"/>
      <c r="H205"/>
    </row>
    <row r="206" spans="1:8" ht="25.5">
      <c r="A206" s="582" t="s">
        <v>933</v>
      </c>
      <c r="B206" s="583" t="s">
        <v>934</v>
      </c>
      <c r="C206" s="584" t="s">
        <v>756</v>
      </c>
      <c r="D206" s="583">
        <v>19860101</v>
      </c>
      <c r="E206" s="583">
        <v>20010401</v>
      </c>
      <c r="F206" s="564"/>
      <c r="G206" s="564"/>
      <c r="H206"/>
    </row>
    <row r="207" spans="1:8" ht="25.5">
      <c r="A207" s="582" t="s">
        <v>935</v>
      </c>
      <c r="B207" s="583" t="s">
        <v>936</v>
      </c>
      <c r="C207" s="584" t="s">
        <v>756</v>
      </c>
      <c r="D207" s="583">
        <v>19860101</v>
      </c>
      <c r="E207" s="583">
        <v>20010401</v>
      </c>
      <c r="F207" s="564"/>
      <c r="G207" s="564"/>
      <c r="H207"/>
    </row>
    <row r="208" spans="1:8" ht="25.5">
      <c r="A208" s="582" t="s">
        <v>937</v>
      </c>
      <c r="B208" s="583" t="s">
        <v>938</v>
      </c>
      <c r="C208" s="584" t="s">
        <v>756</v>
      </c>
      <c r="D208" s="583">
        <v>19860101</v>
      </c>
      <c r="E208" s="583">
        <v>20010401</v>
      </c>
      <c r="F208" s="564"/>
      <c r="G208" s="564"/>
      <c r="H208"/>
    </row>
    <row r="209" spans="1:8" ht="25.5">
      <c r="A209" s="582" t="s">
        <v>939</v>
      </c>
      <c r="B209" s="583" t="s">
        <v>940</v>
      </c>
      <c r="C209" s="584" t="s">
        <v>756</v>
      </c>
      <c r="D209" s="583">
        <v>19860101</v>
      </c>
      <c r="E209" s="583">
        <v>20010401</v>
      </c>
      <c r="F209" s="564"/>
      <c r="G209" s="564"/>
      <c r="H209"/>
    </row>
    <row r="210" spans="1:8" ht="25.5">
      <c r="A210" s="582" t="s">
        <v>941</v>
      </c>
      <c r="B210" s="583" t="s">
        <v>942</v>
      </c>
      <c r="C210" s="584" t="s">
        <v>756</v>
      </c>
      <c r="D210" s="583">
        <v>19860101</v>
      </c>
      <c r="E210" s="583">
        <v>20010401</v>
      </c>
      <c r="F210" s="564"/>
      <c r="G210" s="564"/>
      <c r="H210"/>
    </row>
    <row r="211" spans="1:8" ht="25.5">
      <c r="A211" s="582" t="s">
        <v>943</v>
      </c>
      <c r="B211" s="583" t="s">
        <v>944</v>
      </c>
      <c r="C211" s="584" t="s">
        <v>756</v>
      </c>
      <c r="D211" s="583">
        <v>19860101</v>
      </c>
      <c r="E211" s="583">
        <v>20010401</v>
      </c>
      <c r="F211" s="564"/>
      <c r="G211" s="564"/>
      <c r="H211"/>
    </row>
    <row r="212" spans="1:8" ht="25.5">
      <c r="A212" s="582" t="s">
        <v>945</v>
      </c>
      <c r="B212" s="583" t="s">
        <v>946</v>
      </c>
      <c r="C212" s="584" t="s">
        <v>756</v>
      </c>
      <c r="D212" s="583">
        <v>19860101</v>
      </c>
      <c r="E212" s="583">
        <v>20010401</v>
      </c>
      <c r="F212" s="564"/>
      <c r="G212" s="564"/>
      <c r="H212"/>
    </row>
    <row r="213" spans="1:8">
      <c r="A213" s="582" t="s">
        <v>947</v>
      </c>
      <c r="B213" s="583" t="s">
        <v>948</v>
      </c>
      <c r="C213" s="584" t="s">
        <v>332</v>
      </c>
      <c r="D213" s="583">
        <v>19860101</v>
      </c>
      <c r="E213" s="583">
        <v>19960101</v>
      </c>
      <c r="F213" s="564"/>
      <c r="G213" s="564"/>
      <c r="H213"/>
    </row>
    <row r="214" spans="1:8" ht="25.5">
      <c r="A214" s="582" t="s">
        <v>949</v>
      </c>
      <c r="B214" s="583" t="s">
        <v>950</v>
      </c>
      <c r="C214" s="584" t="s">
        <v>332</v>
      </c>
      <c r="D214" s="585"/>
      <c r="E214" s="585"/>
      <c r="F214" s="564"/>
      <c r="G214" s="564"/>
      <c r="H214"/>
    </row>
    <row r="215" spans="1:8">
      <c r="A215" s="582" t="s">
        <v>951</v>
      </c>
      <c r="B215" s="583" t="s">
        <v>952</v>
      </c>
      <c r="C215" s="584" t="s">
        <v>332</v>
      </c>
      <c r="D215" s="585"/>
      <c r="E215" s="585"/>
      <c r="F215" s="564"/>
      <c r="G215" s="564"/>
      <c r="H215"/>
    </row>
    <row r="216" spans="1:8" ht="25.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5.5">
      <c r="A218" s="582" t="s">
        <v>957</v>
      </c>
      <c r="B218" s="583" t="s">
        <v>958</v>
      </c>
      <c r="C218" s="584" t="s">
        <v>756</v>
      </c>
      <c r="D218" s="583">
        <v>20050101</v>
      </c>
      <c r="E218" s="583">
        <v>20050101</v>
      </c>
      <c r="F218" s="564"/>
      <c r="G218" s="564"/>
      <c r="H218"/>
    </row>
    <row r="219" spans="1:8">
      <c r="A219" s="582" t="s">
        <v>959</v>
      </c>
      <c r="B219" s="583" t="s">
        <v>960</v>
      </c>
      <c r="C219" s="584" t="s">
        <v>332</v>
      </c>
      <c r="D219" s="585"/>
      <c r="E219" s="585"/>
      <c r="F219" s="564"/>
      <c r="G219" s="564"/>
      <c r="H219"/>
    </row>
    <row r="220" spans="1:8">
      <c r="A220" s="582" t="s">
        <v>961</v>
      </c>
      <c r="B220" s="583" t="s">
        <v>962</v>
      </c>
      <c r="C220" s="584" t="s">
        <v>332</v>
      </c>
      <c r="D220" s="585"/>
      <c r="E220" s="585"/>
      <c r="F220" s="564"/>
      <c r="G220" s="564"/>
      <c r="H220"/>
    </row>
    <row r="221" spans="1:8">
      <c r="A221" s="582" t="s">
        <v>963</v>
      </c>
      <c r="B221" s="583" t="s">
        <v>964</v>
      </c>
      <c r="C221" s="584" t="s">
        <v>332</v>
      </c>
      <c r="D221" s="585"/>
      <c r="E221" s="585"/>
      <c r="F221" s="564"/>
      <c r="G221" s="564"/>
      <c r="H221"/>
    </row>
    <row r="222" spans="1:8">
      <c r="A222" s="582" t="s">
        <v>965</v>
      </c>
      <c r="B222" s="583" t="s">
        <v>966</v>
      </c>
      <c r="C222" s="584" t="s">
        <v>332</v>
      </c>
      <c r="D222" s="585"/>
      <c r="E222" s="585"/>
      <c r="F222" s="564"/>
      <c r="G222" s="564"/>
      <c r="H222"/>
    </row>
    <row r="223" spans="1:8">
      <c r="A223" s="582" t="s">
        <v>967</v>
      </c>
      <c r="B223" s="583" t="s">
        <v>968</v>
      </c>
      <c r="C223" s="584" t="s">
        <v>332</v>
      </c>
      <c r="D223" s="585"/>
      <c r="E223" s="585"/>
      <c r="F223" s="564"/>
      <c r="G223" s="564"/>
      <c r="H223"/>
    </row>
    <row r="224" spans="1:8">
      <c r="A224" s="582" t="s">
        <v>967</v>
      </c>
      <c r="B224" s="583" t="s">
        <v>969</v>
      </c>
      <c r="C224" s="584" t="s">
        <v>332</v>
      </c>
      <c r="D224" s="585"/>
      <c r="E224" s="585"/>
      <c r="F224" s="564"/>
      <c r="G224" s="564"/>
      <c r="H224"/>
    </row>
    <row r="225" spans="1:8">
      <c r="A225" s="582" t="s">
        <v>970</v>
      </c>
      <c r="B225" s="583" t="s">
        <v>971</v>
      </c>
      <c r="C225" s="584" t="s">
        <v>332</v>
      </c>
      <c r="D225" s="585"/>
      <c r="E225" s="585"/>
      <c r="F225" s="564"/>
      <c r="G225" s="564"/>
      <c r="H225"/>
    </row>
    <row r="226" spans="1:8">
      <c r="A226" s="582" t="s">
        <v>972</v>
      </c>
      <c r="B226" s="583" t="s">
        <v>973</v>
      </c>
      <c r="C226" s="584" t="s">
        <v>332</v>
      </c>
      <c r="D226" s="585"/>
      <c r="E226" s="585"/>
      <c r="F226" s="564"/>
      <c r="G226" s="564"/>
      <c r="H226"/>
    </row>
    <row r="227" spans="1:8">
      <c r="A227" s="582" t="s">
        <v>974</v>
      </c>
      <c r="B227" s="583" t="s">
        <v>975</v>
      </c>
      <c r="C227" s="584" t="s">
        <v>332</v>
      </c>
      <c r="D227" s="585"/>
      <c r="E227" s="585"/>
      <c r="F227" s="564"/>
      <c r="G227" s="564"/>
      <c r="H227"/>
    </row>
    <row r="228" spans="1:8">
      <c r="A228" s="582" t="s">
        <v>976</v>
      </c>
      <c r="B228" s="583" t="s">
        <v>977</v>
      </c>
      <c r="C228" s="584" t="s">
        <v>332</v>
      </c>
      <c r="D228" s="585"/>
      <c r="E228" s="585"/>
      <c r="F228" s="564"/>
      <c r="G228" s="564"/>
      <c r="H228"/>
    </row>
    <row r="229" spans="1:8">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7" customHeight="1">
      <c r="A231" s="582" t="s">
        <v>982</v>
      </c>
      <c r="B231" s="583" t="s">
        <v>983</v>
      </c>
      <c r="C231" s="584" t="s">
        <v>332</v>
      </c>
      <c r="D231" s="585"/>
      <c r="E231" s="585"/>
      <c r="F231" s="564"/>
      <c r="G231" s="564"/>
      <c r="H231"/>
    </row>
    <row r="232" spans="1:8" ht="25.5">
      <c r="A232" s="582" t="s">
        <v>984</v>
      </c>
      <c r="B232" s="583" t="s">
        <v>985</v>
      </c>
      <c r="C232" s="584" t="s">
        <v>332</v>
      </c>
      <c r="D232" s="583">
        <v>20090401</v>
      </c>
      <c r="E232" s="583">
        <v>20090401</v>
      </c>
      <c r="F232" s="564"/>
      <c r="G232" s="564"/>
      <c r="H232"/>
    </row>
    <row r="233" spans="1:8">
      <c r="A233" s="582" t="s">
        <v>986</v>
      </c>
      <c r="B233" s="583" t="s">
        <v>987</v>
      </c>
      <c r="C233" s="584" t="s">
        <v>332</v>
      </c>
      <c r="D233" s="585"/>
      <c r="E233" s="585"/>
      <c r="F233" s="564"/>
      <c r="G233" s="564"/>
      <c r="H233"/>
    </row>
    <row r="234" spans="1:8">
      <c r="A234" s="582" t="s">
        <v>988</v>
      </c>
      <c r="B234" s="583" t="s">
        <v>989</v>
      </c>
      <c r="C234" s="584" t="s">
        <v>332</v>
      </c>
      <c r="D234" s="585"/>
      <c r="E234" s="585"/>
      <c r="F234" s="564"/>
      <c r="G234" s="564"/>
      <c r="H234"/>
    </row>
    <row r="235" spans="1:8">
      <c r="A235" s="582" t="s">
        <v>990</v>
      </c>
      <c r="B235" s="583" t="s">
        <v>991</v>
      </c>
      <c r="C235" s="584" t="s">
        <v>332</v>
      </c>
      <c r="D235" s="585"/>
      <c r="E235" s="585"/>
      <c r="F235" s="564"/>
      <c r="G235" s="564"/>
      <c r="H235"/>
    </row>
    <row r="236" spans="1:8" ht="43.7" customHeight="1">
      <c r="A236" s="582" t="s">
        <v>992</v>
      </c>
      <c r="B236" s="583" t="s">
        <v>993</v>
      </c>
      <c r="C236" s="584" t="s">
        <v>332</v>
      </c>
      <c r="D236" s="585"/>
      <c r="E236" s="585"/>
      <c r="F236" s="564"/>
      <c r="G236" s="564"/>
      <c r="H236"/>
    </row>
    <row r="237" spans="1:8">
      <c r="A237" s="582" t="s">
        <v>994</v>
      </c>
      <c r="B237" s="583" t="s">
        <v>995</v>
      </c>
      <c r="C237" s="584" t="s">
        <v>332</v>
      </c>
      <c r="D237" s="585"/>
      <c r="E237" s="585"/>
      <c r="F237" s="564"/>
      <c r="G237" s="564"/>
      <c r="H237"/>
    </row>
    <row r="238" spans="1:8">
      <c r="A238" s="582" t="s">
        <v>959</v>
      </c>
      <c r="B238" s="583" t="s">
        <v>996</v>
      </c>
      <c r="C238" s="584" t="s">
        <v>332</v>
      </c>
      <c r="D238" s="585"/>
      <c r="E238" s="585"/>
      <c r="F238" s="564"/>
      <c r="G238" s="564"/>
      <c r="H238"/>
    </row>
    <row r="239" spans="1:8">
      <c r="A239" s="582" t="s">
        <v>997</v>
      </c>
      <c r="B239" s="583" t="s">
        <v>998</v>
      </c>
      <c r="C239" s="584" t="s">
        <v>332</v>
      </c>
      <c r="D239" s="583">
        <v>20000101</v>
      </c>
      <c r="E239" s="583">
        <v>20000101</v>
      </c>
      <c r="F239" s="564"/>
      <c r="G239" s="564"/>
      <c r="H239"/>
    </row>
    <row r="240" spans="1:8" ht="25.5">
      <c r="A240" s="582" t="s">
        <v>999</v>
      </c>
      <c r="B240" s="583" t="s">
        <v>1000</v>
      </c>
      <c r="C240" s="584" t="s">
        <v>756</v>
      </c>
      <c r="D240" s="583">
        <v>20010701</v>
      </c>
      <c r="E240" s="583">
        <v>20010701</v>
      </c>
      <c r="F240" s="564"/>
      <c r="G240" s="564"/>
      <c r="H240"/>
    </row>
    <row r="241" spans="1:8">
      <c r="A241" s="582" t="s">
        <v>1001</v>
      </c>
      <c r="B241" s="583" t="s">
        <v>1002</v>
      </c>
      <c r="C241" s="584" t="s">
        <v>756</v>
      </c>
      <c r="D241" s="583">
        <v>20010701</v>
      </c>
      <c r="E241" s="583">
        <v>20010701</v>
      </c>
      <c r="F241" s="564"/>
      <c r="G241" s="564"/>
      <c r="H241"/>
    </row>
    <row r="242" spans="1:8">
      <c r="A242" s="582" t="s">
        <v>1003</v>
      </c>
      <c r="B242" s="583" t="s">
        <v>1004</v>
      </c>
      <c r="C242" s="584" t="s">
        <v>756</v>
      </c>
      <c r="D242" s="583">
        <v>20010701</v>
      </c>
      <c r="E242" s="583">
        <v>20010701</v>
      </c>
      <c r="F242" s="564"/>
      <c r="G242" s="564"/>
      <c r="H242"/>
    </row>
    <row r="243" spans="1:8">
      <c r="A243" s="582" t="s">
        <v>1005</v>
      </c>
      <c r="B243" s="583" t="s">
        <v>1006</v>
      </c>
      <c r="C243" s="584" t="s">
        <v>756</v>
      </c>
      <c r="D243" s="583">
        <v>20010701</v>
      </c>
      <c r="E243" s="583">
        <v>20010701</v>
      </c>
      <c r="F243" s="564"/>
      <c r="G243" s="564"/>
      <c r="H243"/>
    </row>
    <row r="244" spans="1:8">
      <c r="A244" s="582" t="s">
        <v>1007</v>
      </c>
      <c r="B244" s="583" t="s">
        <v>1008</v>
      </c>
      <c r="C244" s="584" t="s">
        <v>756</v>
      </c>
      <c r="D244" s="583">
        <v>20010701</v>
      </c>
      <c r="E244" s="583">
        <v>20010701</v>
      </c>
      <c r="F244" s="564"/>
      <c r="G244" s="564"/>
      <c r="H244"/>
    </row>
    <row r="245" spans="1:8">
      <c r="A245" s="582" t="s">
        <v>1009</v>
      </c>
      <c r="B245" s="583" t="s">
        <v>1010</v>
      </c>
      <c r="C245" s="584" t="s">
        <v>756</v>
      </c>
      <c r="D245" s="583">
        <v>20010701</v>
      </c>
      <c r="E245" s="583">
        <v>20010701</v>
      </c>
      <c r="F245" s="564"/>
      <c r="G245" s="564"/>
      <c r="H245"/>
    </row>
    <row r="246" spans="1:8" ht="25.5">
      <c r="A246" s="582" t="s">
        <v>1011</v>
      </c>
      <c r="B246" s="583" t="s">
        <v>1012</v>
      </c>
      <c r="C246" s="584" t="s">
        <v>756</v>
      </c>
      <c r="D246" s="583">
        <v>20010701</v>
      </c>
      <c r="E246" s="583">
        <v>20010701</v>
      </c>
      <c r="F246" s="564"/>
      <c r="G246" s="564"/>
      <c r="H246"/>
    </row>
    <row r="247" spans="1:8" ht="25.5">
      <c r="A247" s="582" t="s">
        <v>1013</v>
      </c>
      <c r="B247" s="583" t="s">
        <v>1014</v>
      </c>
      <c r="C247" s="584" t="s">
        <v>756</v>
      </c>
      <c r="D247" s="583">
        <v>20010701</v>
      </c>
      <c r="E247" s="583">
        <v>20010701</v>
      </c>
      <c r="F247" s="564"/>
      <c r="G247" s="564"/>
      <c r="H247"/>
    </row>
    <row r="248" spans="1:8" ht="25.5">
      <c r="A248" s="582" t="s">
        <v>1015</v>
      </c>
      <c r="B248" s="583" t="s">
        <v>1016</v>
      </c>
      <c r="C248" s="584" t="s">
        <v>756</v>
      </c>
      <c r="D248" s="583">
        <v>20010701</v>
      </c>
      <c r="E248" s="583">
        <v>20010701</v>
      </c>
      <c r="F248" s="564"/>
      <c r="G248" s="564"/>
      <c r="H248"/>
    </row>
    <row r="249" spans="1:8" ht="25.5">
      <c r="A249" s="582" t="s">
        <v>1017</v>
      </c>
      <c r="B249" s="583" t="s">
        <v>1018</v>
      </c>
      <c r="C249" s="584" t="s">
        <v>756</v>
      </c>
      <c r="D249" s="583">
        <v>20010701</v>
      </c>
      <c r="E249" s="583">
        <v>20010701</v>
      </c>
      <c r="F249" s="564"/>
      <c r="G249" s="564"/>
      <c r="H249"/>
    </row>
    <row r="250" spans="1:8">
      <c r="A250" s="582" t="s">
        <v>1019</v>
      </c>
      <c r="B250" s="583" t="s">
        <v>1020</v>
      </c>
      <c r="C250" s="584" t="s">
        <v>756</v>
      </c>
      <c r="D250" s="583">
        <v>20010701</v>
      </c>
      <c r="E250" s="583">
        <v>20010701</v>
      </c>
      <c r="F250" s="564"/>
      <c r="G250" s="564"/>
      <c r="H250"/>
    </row>
    <row r="251" spans="1:8">
      <c r="A251" s="582" t="s">
        <v>1021</v>
      </c>
      <c r="B251" s="583" t="s">
        <v>1022</v>
      </c>
      <c r="C251" s="584" t="s">
        <v>756</v>
      </c>
      <c r="D251" s="583">
        <v>20010701</v>
      </c>
      <c r="E251" s="583">
        <v>20030101</v>
      </c>
      <c r="F251" s="564"/>
      <c r="G251" s="564"/>
      <c r="H251"/>
    </row>
    <row r="252" spans="1:8" ht="25.5">
      <c r="A252" s="582" t="s">
        <v>1023</v>
      </c>
      <c r="B252" s="583" t="s">
        <v>1024</v>
      </c>
      <c r="C252" s="584" t="s">
        <v>756</v>
      </c>
      <c r="D252" s="583">
        <v>20010701</v>
      </c>
      <c r="E252" s="583">
        <v>20010701</v>
      </c>
      <c r="F252" s="564"/>
      <c r="G252" s="564"/>
      <c r="H252"/>
    </row>
    <row r="253" spans="1:8">
      <c r="A253" s="582" t="s">
        <v>1025</v>
      </c>
      <c r="B253" s="583" t="s">
        <v>616</v>
      </c>
      <c r="C253" s="584" t="s">
        <v>756</v>
      </c>
      <c r="D253" s="583">
        <v>20020101</v>
      </c>
      <c r="E253" s="583">
        <v>20020101</v>
      </c>
      <c r="F253" s="564"/>
      <c r="G253" s="564"/>
      <c r="H253"/>
    </row>
    <row r="254" spans="1:8">
      <c r="A254" s="582" t="s">
        <v>1026</v>
      </c>
      <c r="B254" s="583" t="s">
        <v>1027</v>
      </c>
      <c r="C254" s="584" t="s">
        <v>756</v>
      </c>
      <c r="D254" s="583">
        <v>20020701</v>
      </c>
      <c r="E254" s="583">
        <v>20020701</v>
      </c>
      <c r="F254" s="564"/>
      <c r="G254" s="564"/>
      <c r="H254"/>
    </row>
    <row r="255" spans="1:8">
      <c r="A255" s="582" t="s">
        <v>1028</v>
      </c>
      <c r="B255" s="583" t="s">
        <v>1029</v>
      </c>
      <c r="C255" s="584" t="s">
        <v>756</v>
      </c>
      <c r="D255" s="583">
        <v>20020701</v>
      </c>
      <c r="E255" s="583">
        <v>20020701</v>
      </c>
      <c r="F255" s="564"/>
      <c r="G255" s="564"/>
      <c r="H255"/>
    </row>
    <row r="256" spans="1:8" ht="25.5">
      <c r="A256" s="582" t="s">
        <v>1030</v>
      </c>
      <c r="B256" s="583" t="s">
        <v>1031</v>
      </c>
      <c r="C256" s="584" t="s">
        <v>756</v>
      </c>
      <c r="D256" s="583">
        <v>20020701</v>
      </c>
      <c r="E256" s="583">
        <v>20020701</v>
      </c>
      <c r="F256" s="564"/>
      <c r="G256" s="564"/>
      <c r="H256"/>
    </row>
    <row r="257" spans="1:8" ht="51">
      <c r="A257" s="582" t="s">
        <v>1032</v>
      </c>
      <c r="B257" s="583" t="s">
        <v>1033</v>
      </c>
      <c r="C257" s="584" t="s">
        <v>756</v>
      </c>
      <c r="D257" s="583">
        <v>20020701</v>
      </c>
      <c r="E257" s="583">
        <v>20020701</v>
      </c>
      <c r="F257" s="564"/>
      <c r="G257" s="564"/>
      <c r="H257"/>
    </row>
    <row r="258" spans="1:8" ht="51">
      <c r="A258" s="582" t="s">
        <v>1034</v>
      </c>
      <c r="B258" s="583" t="s">
        <v>1035</v>
      </c>
      <c r="C258" s="584" t="s">
        <v>756</v>
      </c>
      <c r="D258" s="583">
        <v>20020701</v>
      </c>
      <c r="E258" s="583">
        <v>20020701</v>
      </c>
      <c r="F258" s="564"/>
      <c r="G258" s="564"/>
      <c r="H258"/>
    </row>
    <row r="259" spans="1:8">
      <c r="A259" s="582" t="s">
        <v>1036</v>
      </c>
      <c r="B259" s="583" t="s">
        <v>1037</v>
      </c>
      <c r="C259" s="584" t="s">
        <v>756</v>
      </c>
      <c r="D259" s="583">
        <v>20020701</v>
      </c>
      <c r="E259" s="583">
        <v>20020701</v>
      </c>
      <c r="F259" s="564"/>
      <c r="G259" s="564"/>
      <c r="H259"/>
    </row>
    <row r="260" spans="1:8" ht="25.5">
      <c r="A260" s="582" t="s">
        <v>1038</v>
      </c>
      <c r="B260" s="583" t="s">
        <v>1039</v>
      </c>
      <c r="C260" s="584" t="s">
        <v>756</v>
      </c>
      <c r="D260" s="583">
        <v>20030101</v>
      </c>
      <c r="E260" s="583">
        <v>20030101</v>
      </c>
      <c r="F260" s="564"/>
      <c r="G260" s="564"/>
      <c r="H260"/>
    </row>
    <row r="261" spans="1:8" ht="38.25">
      <c r="A261" s="582" t="s">
        <v>1040</v>
      </c>
      <c r="B261" s="583" t="s">
        <v>1041</v>
      </c>
      <c r="C261" s="584" t="s">
        <v>756</v>
      </c>
      <c r="D261" s="583">
        <v>20030101</v>
      </c>
      <c r="E261" s="583">
        <v>20030101</v>
      </c>
      <c r="F261" s="564"/>
      <c r="G261" s="564"/>
      <c r="H261"/>
    </row>
    <row r="262" spans="1:8" ht="38.25">
      <c r="A262" s="582" t="s">
        <v>1042</v>
      </c>
      <c r="B262" s="583" t="s">
        <v>1043</v>
      </c>
      <c r="C262" s="584" t="s">
        <v>756</v>
      </c>
      <c r="D262" s="583">
        <v>20030101</v>
      </c>
      <c r="E262" s="583">
        <v>20030101</v>
      </c>
      <c r="F262" s="564"/>
      <c r="G262" s="564"/>
      <c r="H262"/>
    </row>
    <row r="263" spans="1:8" ht="38.25">
      <c r="A263" s="582" t="s">
        <v>1044</v>
      </c>
      <c r="B263" s="583" t="s">
        <v>1045</v>
      </c>
      <c r="C263" s="584" t="s">
        <v>756</v>
      </c>
      <c r="D263" s="583">
        <v>20030101</v>
      </c>
      <c r="E263" s="583">
        <v>20030101</v>
      </c>
      <c r="F263" s="564"/>
      <c r="G263" s="564"/>
      <c r="H263"/>
    </row>
    <row r="264" spans="1:8" ht="38.25">
      <c r="A264" s="582" t="s">
        <v>1046</v>
      </c>
      <c r="B264" s="583" t="s">
        <v>1047</v>
      </c>
      <c r="C264" s="584" t="s">
        <v>756</v>
      </c>
      <c r="D264" s="583">
        <v>20030101</v>
      </c>
      <c r="E264" s="583">
        <v>20030101</v>
      </c>
      <c r="F264" s="564"/>
      <c r="G264" s="564"/>
      <c r="H264"/>
    </row>
    <row r="265" spans="1:8" ht="25.5">
      <c r="A265" s="582" t="s">
        <v>1048</v>
      </c>
      <c r="B265" s="583" t="s">
        <v>1049</v>
      </c>
      <c r="C265" s="584" t="s">
        <v>756</v>
      </c>
      <c r="D265" s="583">
        <v>20030101</v>
      </c>
      <c r="E265" s="583">
        <v>20030101</v>
      </c>
      <c r="F265" s="564"/>
      <c r="G265" s="564"/>
      <c r="H265"/>
    </row>
    <row r="266" spans="1:8" ht="25.5">
      <c r="A266" s="582" t="s">
        <v>1050</v>
      </c>
      <c r="B266" s="583" t="s">
        <v>1051</v>
      </c>
      <c r="C266" s="584" t="s">
        <v>756</v>
      </c>
      <c r="D266" s="583">
        <v>20030101</v>
      </c>
      <c r="E266" s="583">
        <v>20030101</v>
      </c>
      <c r="F266" s="564"/>
      <c r="G266" s="564"/>
      <c r="H266"/>
    </row>
    <row r="267" spans="1:8" ht="25.5">
      <c r="A267" s="582" t="s">
        <v>1052</v>
      </c>
      <c r="B267" s="583" t="s">
        <v>1053</v>
      </c>
      <c r="C267" s="584" t="s">
        <v>756</v>
      </c>
      <c r="D267" s="583">
        <v>20030101</v>
      </c>
      <c r="E267" s="583">
        <v>20030101</v>
      </c>
      <c r="F267" s="564"/>
      <c r="G267" s="564"/>
      <c r="H267"/>
    </row>
    <row r="268" spans="1:8">
      <c r="A268" s="582" t="s">
        <v>1054</v>
      </c>
      <c r="B268" s="583" t="s">
        <v>1055</v>
      </c>
      <c r="C268" s="584" t="s">
        <v>756</v>
      </c>
      <c r="D268" s="583">
        <v>20030101</v>
      </c>
      <c r="E268" s="583">
        <v>20030101</v>
      </c>
      <c r="F268" s="564"/>
      <c r="G268" s="564"/>
      <c r="H268"/>
    </row>
    <row r="269" spans="1:8">
      <c r="A269" s="582" t="s">
        <v>1056</v>
      </c>
      <c r="B269" s="583" t="s">
        <v>1057</v>
      </c>
      <c r="C269" s="584" t="s">
        <v>756</v>
      </c>
      <c r="D269" s="583">
        <v>20030101</v>
      </c>
      <c r="E269" s="583">
        <v>20030101</v>
      </c>
      <c r="F269" s="564"/>
      <c r="G269" s="564"/>
      <c r="H269"/>
    </row>
    <row r="270" spans="1:8" ht="25.5">
      <c r="A270" s="582" t="s">
        <v>1058</v>
      </c>
      <c r="B270" s="583" t="s">
        <v>1059</v>
      </c>
      <c r="C270" s="584" t="s">
        <v>756</v>
      </c>
      <c r="D270" s="583">
        <v>20030101</v>
      </c>
      <c r="E270" s="583">
        <v>20030101</v>
      </c>
      <c r="F270" s="564"/>
      <c r="G270" s="564"/>
      <c r="H270"/>
    </row>
    <row r="271" spans="1:8" ht="25.5">
      <c r="A271" s="582" t="s">
        <v>1060</v>
      </c>
      <c r="B271" s="583" t="s">
        <v>1061</v>
      </c>
      <c r="C271" s="584" t="s">
        <v>756</v>
      </c>
      <c r="D271" s="583">
        <v>20070401</v>
      </c>
      <c r="E271" s="583">
        <v>20070401</v>
      </c>
      <c r="F271" s="564"/>
      <c r="G271" s="564"/>
      <c r="H271"/>
    </row>
    <row r="272" spans="1:8" ht="25.5">
      <c r="A272" s="582" t="s">
        <v>1062</v>
      </c>
      <c r="B272" s="583" t="s">
        <v>1063</v>
      </c>
      <c r="C272" s="584" t="s">
        <v>756</v>
      </c>
      <c r="D272" s="583">
        <v>20110101</v>
      </c>
      <c r="E272" s="583">
        <v>20110101</v>
      </c>
      <c r="F272" s="564"/>
      <c r="G272" s="564"/>
      <c r="H272"/>
    </row>
    <row r="273" spans="1:8" ht="25.5">
      <c r="A273" s="582" t="s">
        <v>1064</v>
      </c>
      <c r="B273" s="583" t="s">
        <v>1065</v>
      </c>
      <c r="C273" s="584" t="s">
        <v>756</v>
      </c>
      <c r="D273" s="583">
        <v>20030101</v>
      </c>
      <c r="E273" s="583">
        <v>20030101</v>
      </c>
      <c r="F273" s="564"/>
      <c r="G273" s="564"/>
      <c r="H273"/>
    </row>
    <row r="274" spans="1:8">
      <c r="A274" s="582" t="s">
        <v>1066</v>
      </c>
      <c r="B274" s="583" t="s">
        <v>1067</v>
      </c>
      <c r="C274" s="584" t="s">
        <v>756</v>
      </c>
      <c r="D274" s="583">
        <v>20020401</v>
      </c>
      <c r="E274" s="583">
        <v>20020401</v>
      </c>
      <c r="F274" s="564"/>
      <c r="G274" s="564"/>
      <c r="H274"/>
    </row>
    <row r="275" spans="1:8">
      <c r="A275" s="582" t="s">
        <v>1068</v>
      </c>
      <c r="B275" s="583" t="s">
        <v>1069</v>
      </c>
      <c r="C275" s="584" t="s">
        <v>756</v>
      </c>
      <c r="D275" s="583">
        <v>20020401</v>
      </c>
      <c r="E275" s="583">
        <v>20020401</v>
      </c>
      <c r="F275" s="564"/>
      <c r="G275" s="564"/>
      <c r="H275"/>
    </row>
    <row r="276" spans="1:8" ht="85.7" customHeight="1">
      <c r="A276" s="582" t="s">
        <v>1070</v>
      </c>
      <c r="B276" s="583" t="s">
        <v>1071</v>
      </c>
      <c r="C276" s="584" t="s">
        <v>756</v>
      </c>
      <c r="D276" s="583">
        <v>20020401</v>
      </c>
      <c r="E276" s="583">
        <v>20020401</v>
      </c>
      <c r="F276" s="564"/>
      <c r="G276" s="564"/>
      <c r="H276"/>
    </row>
    <row r="277" spans="1:8">
      <c r="A277" s="582" t="s">
        <v>1072</v>
      </c>
      <c r="B277" s="583" t="s">
        <v>1073</v>
      </c>
      <c r="C277" s="584" t="s">
        <v>756</v>
      </c>
      <c r="D277" s="583">
        <v>20020401</v>
      </c>
      <c r="E277" s="583">
        <v>20020401</v>
      </c>
      <c r="F277" s="564"/>
      <c r="G277" s="564"/>
      <c r="H277"/>
    </row>
    <row r="278" spans="1:8">
      <c r="A278" s="582" t="s">
        <v>1074</v>
      </c>
      <c r="B278" s="583" t="s">
        <v>1075</v>
      </c>
      <c r="C278" s="584" t="s">
        <v>756</v>
      </c>
      <c r="D278" s="583">
        <v>20020401</v>
      </c>
      <c r="E278" s="583">
        <v>20040701</v>
      </c>
      <c r="F278" s="564"/>
      <c r="G278" s="564"/>
      <c r="H278"/>
    </row>
    <row r="279" spans="1:8" ht="25.5">
      <c r="A279" s="582" t="s">
        <v>1076</v>
      </c>
      <c r="B279" s="583" t="s">
        <v>1077</v>
      </c>
      <c r="C279" s="584" t="s">
        <v>756</v>
      </c>
      <c r="D279" s="583">
        <v>20030101</v>
      </c>
      <c r="E279" s="583">
        <v>20030101</v>
      </c>
      <c r="F279" s="564"/>
      <c r="G279" s="564"/>
      <c r="H279"/>
    </row>
    <row r="280" spans="1:8" ht="25.5">
      <c r="A280" s="582" t="s">
        <v>1078</v>
      </c>
      <c r="B280" s="583" t="s">
        <v>1079</v>
      </c>
      <c r="C280" s="584" t="s">
        <v>756</v>
      </c>
      <c r="D280" s="583">
        <v>20030401</v>
      </c>
      <c r="E280" s="583">
        <v>20030401</v>
      </c>
      <c r="F280" s="564"/>
      <c r="G280" s="564"/>
      <c r="H280"/>
    </row>
    <row r="281" spans="1:8" ht="25.5">
      <c r="A281" s="582" t="s">
        <v>1080</v>
      </c>
      <c r="B281" s="583" t="s">
        <v>1081</v>
      </c>
      <c r="C281" s="584" t="s">
        <v>756</v>
      </c>
      <c r="D281" s="583">
        <v>20030401</v>
      </c>
      <c r="E281" s="583">
        <v>20030401</v>
      </c>
      <c r="F281" s="564"/>
      <c r="G281" s="564"/>
      <c r="H281"/>
    </row>
    <row r="282" spans="1:8">
      <c r="A282" s="582" t="s">
        <v>1082</v>
      </c>
      <c r="B282" s="583" t="s">
        <v>1083</v>
      </c>
      <c r="C282" s="584" t="s">
        <v>756</v>
      </c>
      <c r="D282" s="583">
        <v>20031001</v>
      </c>
      <c r="E282" s="583">
        <v>20031001</v>
      </c>
      <c r="F282" s="564"/>
      <c r="G282" s="564"/>
      <c r="H282"/>
    </row>
    <row r="283" spans="1:8">
      <c r="A283" s="582" t="s">
        <v>1084</v>
      </c>
      <c r="B283" s="583" t="s">
        <v>1085</v>
      </c>
      <c r="C283" s="584" t="s">
        <v>756</v>
      </c>
      <c r="D283" s="583">
        <v>20031001</v>
      </c>
      <c r="E283" s="583">
        <v>20031001</v>
      </c>
      <c r="F283" s="564"/>
      <c r="G283" s="564"/>
      <c r="H283"/>
    </row>
    <row r="284" spans="1:8">
      <c r="A284" s="582" t="s">
        <v>1086</v>
      </c>
      <c r="B284" s="583" t="s">
        <v>1087</v>
      </c>
      <c r="C284" s="584" t="s">
        <v>756</v>
      </c>
      <c r="D284" s="583">
        <v>20031001</v>
      </c>
      <c r="E284" s="583">
        <v>20031001</v>
      </c>
      <c r="F284" s="564"/>
      <c r="G284" s="564"/>
      <c r="H284"/>
    </row>
    <row r="285" spans="1:8">
      <c r="A285" s="582" t="s">
        <v>1088</v>
      </c>
      <c r="B285" s="583" t="s">
        <v>1089</v>
      </c>
      <c r="C285" s="584" t="s">
        <v>756</v>
      </c>
      <c r="D285" s="583">
        <v>20031001</v>
      </c>
      <c r="E285" s="583">
        <v>20031001</v>
      </c>
      <c r="F285" s="564"/>
      <c r="G285" s="564"/>
      <c r="H285"/>
    </row>
    <row r="286" spans="1:8">
      <c r="A286" s="582" t="s">
        <v>1090</v>
      </c>
      <c r="B286" s="583" t="s">
        <v>1091</v>
      </c>
      <c r="C286" s="584" t="s">
        <v>756</v>
      </c>
      <c r="D286" s="583">
        <v>20031001</v>
      </c>
      <c r="E286" s="583">
        <v>20031001</v>
      </c>
      <c r="F286" s="564"/>
      <c r="G286" s="564"/>
      <c r="H286"/>
    </row>
    <row r="287" spans="1:8">
      <c r="A287" s="582" t="s">
        <v>1092</v>
      </c>
      <c r="B287" s="583" t="s">
        <v>1093</v>
      </c>
      <c r="C287" s="584" t="s">
        <v>756</v>
      </c>
      <c r="D287" s="583">
        <v>20031001</v>
      </c>
      <c r="E287" s="583">
        <v>20031001</v>
      </c>
      <c r="F287" s="564"/>
      <c r="G287" s="564"/>
      <c r="H287"/>
    </row>
    <row r="288" spans="1:8">
      <c r="A288" s="582" t="s">
        <v>1094</v>
      </c>
      <c r="B288" s="583" t="s">
        <v>1095</v>
      </c>
      <c r="C288" s="584" t="s">
        <v>756</v>
      </c>
      <c r="D288" s="583">
        <v>20031001</v>
      </c>
      <c r="E288" s="583">
        <v>20031001</v>
      </c>
      <c r="F288" s="564"/>
      <c r="G288" s="564"/>
      <c r="H288"/>
    </row>
    <row r="289" spans="1:8">
      <c r="A289" s="582" t="s">
        <v>1096</v>
      </c>
      <c r="B289" s="583" t="s">
        <v>1097</v>
      </c>
      <c r="C289" s="584" t="s">
        <v>756</v>
      </c>
      <c r="D289" s="583">
        <v>20031001</v>
      </c>
      <c r="E289" s="583">
        <v>20031001</v>
      </c>
      <c r="F289" s="564"/>
      <c r="G289" s="564"/>
      <c r="H289"/>
    </row>
    <row r="290" spans="1:8">
      <c r="A290" s="582" t="s">
        <v>1098</v>
      </c>
      <c r="B290" s="583" t="s">
        <v>1099</v>
      </c>
      <c r="C290" s="584" t="s">
        <v>756</v>
      </c>
      <c r="D290" s="583">
        <v>20031001</v>
      </c>
      <c r="E290" s="583">
        <v>20031001</v>
      </c>
      <c r="F290" s="564"/>
      <c r="G290" s="564"/>
      <c r="H290"/>
    </row>
    <row r="291" spans="1:8">
      <c r="A291" s="582" t="s">
        <v>1100</v>
      </c>
      <c r="B291" s="583" t="s">
        <v>1101</v>
      </c>
      <c r="C291" s="584" t="s">
        <v>756</v>
      </c>
      <c r="D291" s="583">
        <v>20031001</v>
      </c>
      <c r="E291" s="583">
        <v>20031001</v>
      </c>
      <c r="F291" s="564"/>
      <c r="G291" s="564"/>
      <c r="H291"/>
    </row>
    <row r="292" spans="1:8">
      <c r="A292" s="582" t="s">
        <v>1102</v>
      </c>
      <c r="B292" s="583" t="s">
        <v>1103</v>
      </c>
      <c r="C292" s="584" t="s">
        <v>756</v>
      </c>
      <c r="D292" s="583">
        <v>20031001</v>
      </c>
      <c r="E292" s="583">
        <v>20031001</v>
      </c>
      <c r="F292" s="564"/>
      <c r="G292" s="564"/>
      <c r="H292"/>
    </row>
    <row r="293" spans="1:8">
      <c r="A293" s="582" t="s">
        <v>1104</v>
      </c>
      <c r="B293" s="583" t="s">
        <v>1105</v>
      </c>
      <c r="C293" s="584" t="s">
        <v>756</v>
      </c>
      <c r="D293" s="583">
        <v>20031001</v>
      </c>
      <c r="E293" s="583">
        <v>20031001</v>
      </c>
      <c r="F293" s="564"/>
      <c r="G293" s="564"/>
      <c r="H293"/>
    </row>
    <row r="294" spans="1:8">
      <c r="A294" s="582" t="s">
        <v>1106</v>
      </c>
      <c r="B294" s="583" t="s">
        <v>1107</v>
      </c>
      <c r="C294" s="584" t="s">
        <v>756</v>
      </c>
      <c r="D294" s="583">
        <v>20031001</v>
      </c>
      <c r="E294" s="583">
        <v>20031001</v>
      </c>
      <c r="F294" s="564"/>
      <c r="G294" s="564"/>
      <c r="H294"/>
    </row>
    <row r="295" spans="1:8">
      <c r="A295" s="582" t="s">
        <v>1108</v>
      </c>
      <c r="B295" s="583" t="s">
        <v>1109</v>
      </c>
      <c r="C295" s="584" t="s">
        <v>756</v>
      </c>
      <c r="D295" s="583">
        <v>20031001</v>
      </c>
      <c r="E295" s="583">
        <v>20031001</v>
      </c>
      <c r="F295" s="564"/>
      <c r="G295" s="564"/>
      <c r="H295"/>
    </row>
    <row r="296" spans="1:8">
      <c r="A296" s="582" t="s">
        <v>1110</v>
      </c>
      <c r="B296" s="583" t="s">
        <v>1111</v>
      </c>
      <c r="C296" s="584" t="s">
        <v>756</v>
      </c>
      <c r="D296" s="583">
        <v>20031001</v>
      </c>
      <c r="E296" s="583">
        <v>20031001</v>
      </c>
      <c r="F296" s="564"/>
      <c r="G296" s="564"/>
      <c r="H296"/>
    </row>
    <row r="297" spans="1:8">
      <c r="A297" s="582" t="s">
        <v>1112</v>
      </c>
      <c r="B297" s="583" t="s">
        <v>1113</v>
      </c>
      <c r="C297" s="584" t="s">
        <v>756</v>
      </c>
      <c r="D297" s="583">
        <v>20031001</v>
      </c>
      <c r="E297" s="583">
        <v>20031001</v>
      </c>
      <c r="F297" s="564"/>
      <c r="G297" s="564"/>
      <c r="H297"/>
    </row>
    <row r="298" spans="1:8">
      <c r="A298" s="582" t="s">
        <v>1114</v>
      </c>
      <c r="B298" s="583" t="s">
        <v>1115</v>
      </c>
      <c r="C298" s="584" t="s">
        <v>756</v>
      </c>
      <c r="D298" s="583">
        <v>20031001</v>
      </c>
      <c r="E298" s="583">
        <v>20031001</v>
      </c>
      <c r="F298" s="564"/>
      <c r="G298" s="564"/>
      <c r="H298"/>
    </row>
    <row r="299" spans="1:8">
      <c r="A299" s="582" t="s">
        <v>1116</v>
      </c>
      <c r="B299" s="583" t="s">
        <v>1117</v>
      </c>
      <c r="C299" s="584" t="s">
        <v>756</v>
      </c>
      <c r="D299" s="583">
        <v>20031001</v>
      </c>
      <c r="E299" s="583">
        <v>20031001</v>
      </c>
      <c r="F299" s="564"/>
      <c r="G299" s="564"/>
      <c r="H299"/>
    </row>
    <row r="300" spans="1:8">
      <c r="A300" s="582" t="s">
        <v>1118</v>
      </c>
      <c r="B300" s="583" t="s">
        <v>1119</v>
      </c>
      <c r="C300" s="584" t="s">
        <v>756</v>
      </c>
      <c r="D300" s="583">
        <v>20031001</v>
      </c>
      <c r="E300" s="583">
        <v>20031001</v>
      </c>
      <c r="F300" s="564"/>
      <c r="G300" s="564"/>
      <c r="H300"/>
    </row>
    <row r="301" spans="1:8">
      <c r="A301" s="582" t="s">
        <v>1120</v>
      </c>
      <c r="B301" s="583" t="s">
        <v>1121</v>
      </c>
      <c r="C301" s="584" t="s">
        <v>756</v>
      </c>
      <c r="D301" s="583">
        <v>20031001</v>
      </c>
      <c r="E301" s="583">
        <v>20031001</v>
      </c>
      <c r="F301" s="564"/>
      <c r="G301" s="564"/>
      <c r="H301"/>
    </row>
    <row r="302" spans="1:8">
      <c r="A302" s="582" t="s">
        <v>1122</v>
      </c>
      <c r="B302" s="583" t="s">
        <v>1123</v>
      </c>
      <c r="C302" s="584" t="s">
        <v>756</v>
      </c>
      <c r="D302" s="583">
        <v>20031001</v>
      </c>
      <c r="E302" s="583">
        <v>20031001</v>
      </c>
      <c r="F302" s="564"/>
      <c r="G302" s="564"/>
      <c r="H302"/>
    </row>
    <row r="303" spans="1:8">
      <c r="A303" s="582" t="s">
        <v>1124</v>
      </c>
      <c r="B303" s="583" t="s">
        <v>1125</v>
      </c>
      <c r="C303" s="584" t="s">
        <v>756</v>
      </c>
      <c r="D303" s="583">
        <v>20031001</v>
      </c>
      <c r="E303" s="583">
        <v>20031001</v>
      </c>
      <c r="F303" s="564"/>
      <c r="G303" s="564"/>
      <c r="H303"/>
    </row>
    <row r="304" spans="1:8">
      <c r="A304" s="582" t="s">
        <v>1126</v>
      </c>
      <c r="B304" s="583" t="s">
        <v>1127</v>
      </c>
      <c r="C304" s="584" t="s">
        <v>756</v>
      </c>
      <c r="D304" s="583">
        <v>20031001</v>
      </c>
      <c r="E304" s="583">
        <v>20031001</v>
      </c>
      <c r="F304" s="564"/>
      <c r="G304" s="564"/>
      <c r="H304"/>
    </row>
    <row r="305" spans="1:8" ht="25.5">
      <c r="A305" s="582" t="s">
        <v>1128</v>
      </c>
      <c r="B305" s="583" t="s">
        <v>1129</v>
      </c>
      <c r="C305" s="584" t="s">
        <v>756</v>
      </c>
      <c r="D305" s="583">
        <v>20031001</v>
      </c>
      <c r="E305" s="583">
        <v>20031001</v>
      </c>
      <c r="F305" s="564"/>
      <c r="G305" s="564"/>
      <c r="H305"/>
    </row>
    <row r="306" spans="1:8">
      <c r="A306" s="582" t="s">
        <v>1130</v>
      </c>
      <c r="B306" s="583" t="s">
        <v>1131</v>
      </c>
      <c r="C306" s="584" t="s">
        <v>756</v>
      </c>
      <c r="D306" s="583">
        <v>20031001</v>
      </c>
      <c r="E306" s="583">
        <v>20031001</v>
      </c>
      <c r="F306" s="564"/>
      <c r="G306" s="564"/>
      <c r="H306"/>
    </row>
    <row r="307" spans="1:8">
      <c r="A307" s="582" t="s">
        <v>1132</v>
      </c>
      <c r="B307" s="583" t="s">
        <v>1133</v>
      </c>
      <c r="C307" s="584" t="s">
        <v>756</v>
      </c>
      <c r="D307" s="583">
        <v>20031001</v>
      </c>
      <c r="E307" s="583">
        <v>20031001</v>
      </c>
      <c r="F307" s="564"/>
      <c r="G307" s="564"/>
      <c r="H307"/>
    </row>
    <row r="308" spans="1:8">
      <c r="A308" s="582" t="s">
        <v>1134</v>
      </c>
      <c r="B308" s="583" t="s">
        <v>1135</v>
      </c>
      <c r="C308" s="584" t="s">
        <v>756</v>
      </c>
      <c r="D308" s="583">
        <v>20031001</v>
      </c>
      <c r="E308" s="583">
        <v>20031001</v>
      </c>
      <c r="F308" s="564"/>
      <c r="G308" s="564"/>
      <c r="H308"/>
    </row>
    <row r="309" spans="1:8">
      <c r="A309" s="582" t="s">
        <v>1136</v>
      </c>
      <c r="B309" s="583" t="s">
        <v>1137</v>
      </c>
      <c r="C309" s="584" t="s">
        <v>756</v>
      </c>
      <c r="D309" s="583">
        <v>20031001</v>
      </c>
      <c r="E309" s="583">
        <v>20031001</v>
      </c>
      <c r="F309" s="564"/>
      <c r="G309" s="564"/>
      <c r="H309"/>
    </row>
    <row r="310" spans="1:8">
      <c r="A310" s="582" t="s">
        <v>1138</v>
      </c>
      <c r="B310" s="583" t="s">
        <v>1139</v>
      </c>
      <c r="C310" s="584" t="s">
        <v>756</v>
      </c>
      <c r="D310" s="583">
        <v>20031001</v>
      </c>
      <c r="E310" s="583">
        <v>20031001</v>
      </c>
      <c r="F310" s="564"/>
      <c r="G310" s="564"/>
      <c r="H310"/>
    </row>
    <row r="311" spans="1:8">
      <c r="A311" s="582" t="s">
        <v>1140</v>
      </c>
      <c r="B311" s="583" t="s">
        <v>1141</v>
      </c>
      <c r="C311" s="584" t="s">
        <v>756</v>
      </c>
      <c r="D311" s="583">
        <v>20031001</v>
      </c>
      <c r="E311" s="583">
        <v>20031001</v>
      </c>
      <c r="F311" s="564"/>
      <c r="G311" s="564"/>
      <c r="H311"/>
    </row>
    <row r="312" spans="1:8">
      <c r="A312" s="582" t="s">
        <v>1142</v>
      </c>
      <c r="B312" s="583" t="s">
        <v>1143</v>
      </c>
      <c r="C312" s="584" t="s">
        <v>756</v>
      </c>
      <c r="D312" s="583">
        <v>20031001</v>
      </c>
      <c r="E312" s="583">
        <v>20031001</v>
      </c>
      <c r="F312" s="564"/>
      <c r="G312" s="564"/>
      <c r="H312"/>
    </row>
    <row r="313" spans="1:8">
      <c r="A313" s="582" t="s">
        <v>1144</v>
      </c>
      <c r="B313" s="583" t="s">
        <v>1145</v>
      </c>
      <c r="C313" s="584" t="s">
        <v>756</v>
      </c>
      <c r="D313" s="583">
        <v>20031001</v>
      </c>
      <c r="E313" s="583">
        <v>20031001</v>
      </c>
      <c r="F313" s="564"/>
      <c r="G313" s="564"/>
      <c r="H313"/>
    </row>
    <row r="314" spans="1:8">
      <c r="A314" s="582" t="s">
        <v>1146</v>
      </c>
      <c r="B314" s="583" t="s">
        <v>1147</v>
      </c>
      <c r="C314" s="584" t="s">
        <v>756</v>
      </c>
      <c r="D314" s="583">
        <v>20031001</v>
      </c>
      <c r="E314" s="583">
        <v>20031001</v>
      </c>
      <c r="F314" s="564"/>
      <c r="G314" s="564"/>
      <c r="H314"/>
    </row>
    <row r="315" spans="1:8">
      <c r="A315" s="582" t="s">
        <v>1148</v>
      </c>
      <c r="B315" s="583" t="s">
        <v>1149</v>
      </c>
      <c r="C315" s="584" t="s">
        <v>756</v>
      </c>
      <c r="D315" s="583">
        <v>20031001</v>
      </c>
      <c r="E315" s="583">
        <v>20031001</v>
      </c>
      <c r="F315" s="564"/>
      <c r="G315" s="564"/>
      <c r="H315"/>
    </row>
    <row r="316" spans="1:8">
      <c r="A316" s="582" t="s">
        <v>1150</v>
      </c>
      <c r="B316" s="583" t="s">
        <v>1151</v>
      </c>
      <c r="C316" s="584" t="s">
        <v>756</v>
      </c>
      <c r="D316" s="583">
        <v>20031001</v>
      </c>
      <c r="E316" s="583">
        <v>20031001</v>
      </c>
      <c r="F316" s="564"/>
      <c r="G316" s="564"/>
      <c r="H316"/>
    </row>
    <row r="317" spans="1:8" ht="38.25">
      <c r="A317" s="582" t="s">
        <v>1152</v>
      </c>
      <c r="B317" s="583" t="s">
        <v>1153</v>
      </c>
      <c r="C317" s="584" t="s">
        <v>756</v>
      </c>
      <c r="D317" s="583">
        <v>20031001</v>
      </c>
      <c r="E317" s="583">
        <v>20031001</v>
      </c>
      <c r="F317" s="564"/>
      <c r="G317" s="564"/>
      <c r="H317"/>
    </row>
    <row r="318" spans="1:8">
      <c r="A318" s="582" t="s">
        <v>1154</v>
      </c>
      <c r="B318" s="583" t="s">
        <v>1155</v>
      </c>
      <c r="C318" s="584" t="s">
        <v>756</v>
      </c>
      <c r="D318" s="583">
        <v>20040701</v>
      </c>
      <c r="E318" s="583">
        <v>20040701</v>
      </c>
      <c r="F318" s="564"/>
      <c r="G318" s="564"/>
      <c r="H318"/>
    </row>
    <row r="319" spans="1:8">
      <c r="A319" s="582" t="s">
        <v>1156</v>
      </c>
      <c r="B319" s="583" t="s">
        <v>1157</v>
      </c>
      <c r="C319" s="584" t="s">
        <v>756</v>
      </c>
      <c r="D319" s="583">
        <v>20040101</v>
      </c>
      <c r="E319" s="583">
        <v>20040101</v>
      </c>
      <c r="F319" s="564"/>
      <c r="G319" s="564"/>
      <c r="H319"/>
    </row>
    <row r="320" spans="1:8" ht="25.5">
      <c r="A320" s="582" t="s">
        <v>1158</v>
      </c>
      <c r="B320" s="583" t="s">
        <v>1159</v>
      </c>
      <c r="C320" s="584" t="s">
        <v>332</v>
      </c>
      <c r="D320" s="583">
        <v>20050101</v>
      </c>
      <c r="E320" s="583">
        <v>20050101</v>
      </c>
      <c r="F320" s="564"/>
      <c r="G320" s="564"/>
      <c r="H320"/>
    </row>
    <row r="321" spans="1:8" ht="25.5">
      <c r="A321" s="582" t="s">
        <v>1160</v>
      </c>
      <c r="B321" s="583" t="s">
        <v>1161</v>
      </c>
      <c r="C321" s="584" t="s">
        <v>332</v>
      </c>
      <c r="D321" s="583">
        <v>20050101</v>
      </c>
      <c r="E321" s="583">
        <v>20050101</v>
      </c>
      <c r="F321" s="564"/>
      <c r="G321" s="564"/>
      <c r="H321"/>
    </row>
    <row r="322" spans="1:8" ht="25.5">
      <c r="A322" s="582" t="s">
        <v>1162</v>
      </c>
      <c r="B322" s="583" t="s">
        <v>1163</v>
      </c>
      <c r="C322" s="584" t="s">
        <v>332</v>
      </c>
      <c r="D322" s="583">
        <v>20050101</v>
      </c>
      <c r="E322" s="583">
        <v>20050101</v>
      </c>
      <c r="F322" s="564"/>
      <c r="G322" s="564"/>
      <c r="H322"/>
    </row>
    <row r="323" spans="1:8" ht="25.5">
      <c r="A323" s="582" t="s">
        <v>1164</v>
      </c>
      <c r="B323" s="583" t="s">
        <v>1165</v>
      </c>
      <c r="C323" s="584" t="s">
        <v>332</v>
      </c>
      <c r="D323" s="583">
        <v>20050101</v>
      </c>
      <c r="E323" s="583">
        <v>20050101</v>
      </c>
      <c r="F323" s="564"/>
      <c r="G323" s="564"/>
      <c r="H323"/>
    </row>
    <row r="324" spans="1:8" ht="56.45" customHeight="1">
      <c r="A324" s="582" t="s">
        <v>1166</v>
      </c>
      <c r="B324" s="583" t="s">
        <v>1167</v>
      </c>
      <c r="C324" s="584" t="s">
        <v>332</v>
      </c>
      <c r="D324" s="583">
        <v>20050101</v>
      </c>
      <c r="E324" s="583">
        <v>20050101</v>
      </c>
      <c r="F324" s="564"/>
      <c r="G324" s="564"/>
      <c r="H324"/>
    </row>
    <row r="325" spans="1:8" ht="25.5">
      <c r="A325" s="582" t="s">
        <v>1168</v>
      </c>
      <c r="B325" s="583" t="s">
        <v>1169</v>
      </c>
      <c r="C325" s="584" t="s">
        <v>332</v>
      </c>
      <c r="D325" s="583">
        <v>20050101</v>
      </c>
      <c r="E325" s="583">
        <v>20050101</v>
      </c>
      <c r="F325" s="564"/>
      <c r="G325" s="564"/>
      <c r="H325"/>
    </row>
    <row r="326" spans="1:8" ht="25.5">
      <c r="A326" s="582" t="s">
        <v>1170</v>
      </c>
      <c r="B326" s="583" t="s">
        <v>1171</v>
      </c>
      <c r="C326" s="584" t="s">
        <v>332</v>
      </c>
      <c r="D326" s="583">
        <v>20050101</v>
      </c>
      <c r="E326" s="583">
        <v>20050101</v>
      </c>
      <c r="F326" s="564"/>
      <c r="G326" s="564"/>
      <c r="H326"/>
    </row>
    <row r="327" spans="1:8" ht="25.5">
      <c r="A327" s="582" t="s">
        <v>1172</v>
      </c>
      <c r="B327" s="583" t="s">
        <v>1173</v>
      </c>
      <c r="C327" s="584" t="s">
        <v>332</v>
      </c>
      <c r="D327" s="583">
        <v>20050101</v>
      </c>
      <c r="E327" s="583">
        <v>20050101</v>
      </c>
      <c r="F327" s="564"/>
      <c r="G327" s="564"/>
      <c r="H327"/>
    </row>
    <row r="328" spans="1:8" ht="25.5">
      <c r="A328" s="582" t="s">
        <v>1174</v>
      </c>
      <c r="B328" s="583" t="s">
        <v>1175</v>
      </c>
      <c r="C328" s="584" t="s">
        <v>332</v>
      </c>
      <c r="D328" s="583">
        <v>20050101</v>
      </c>
      <c r="E328" s="583">
        <v>20050101</v>
      </c>
      <c r="F328" s="564"/>
      <c r="G328" s="564"/>
      <c r="H328"/>
    </row>
    <row r="329" spans="1:8" ht="25.5">
      <c r="A329" s="582" t="s">
        <v>1176</v>
      </c>
      <c r="B329" s="583" t="s">
        <v>1177</v>
      </c>
      <c r="C329" s="584" t="s">
        <v>332</v>
      </c>
      <c r="D329" s="583">
        <v>20050101</v>
      </c>
      <c r="E329" s="583">
        <v>20050101</v>
      </c>
      <c r="F329" s="564"/>
      <c r="G329" s="564"/>
      <c r="H329"/>
    </row>
    <row r="330" spans="1:8" ht="25.5">
      <c r="A330" s="582" t="s">
        <v>1178</v>
      </c>
      <c r="B330" s="583" t="s">
        <v>1179</v>
      </c>
      <c r="C330" s="584" t="s">
        <v>332</v>
      </c>
      <c r="D330" s="583">
        <v>20050101</v>
      </c>
      <c r="E330" s="583">
        <v>20050101</v>
      </c>
      <c r="F330" s="564"/>
      <c r="G330" s="564"/>
      <c r="H330"/>
    </row>
    <row r="331" spans="1:8" ht="25.5">
      <c r="A331" s="582" t="s">
        <v>1180</v>
      </c>
      <c r="B331" s="583" t="s">
        <v>1181</v>
      </c>
      <c r="C331" s="584" t="s">
        <v>332</v>
      </c>
      <c r="D331" s="583">
        <v>20050101</v>
      </c>
      <c r="E331" s="583">
        <v>20050101</v>
      </c>
      <c r="F331" s="564"/>
      <c r="G331" s="564"/>
      <c r="H331"/>
    </row>
    <row r="332" spans="1:8">
      <c r="A332" s="582" t="s">
        <v>1182</v>
      </c>
      <c r="B332" s="583" t="s">
        <v>1183</v>
      </c>
      <c r="C332" s="584" t="s">
        <v>332</v>
      </c>
      <c r="D332" s="583">
        <v>20050101</v>
      </c>
      <c r="E332" s="583">
        <v>20050101</v>
      </c>
      <c r="F332" s="564"/>
      <c r="G332" s="564"/>
      <c r="H332"/>
    </row>
    <row r="333" spans="1:8" ht="25.5">
      <c r="A333" s="582" t="s">
        <v>1184</v>
      </c>
      <c r="B333" s="583" t="s">
        <v>1185</v>
      </c>
      <c r="C333" s="584" t="s">
        <v>332</v>
      </c>
      <c r="D333" s="583">
        <v>20050101</v>
      </c>
      <c r="E333" s="583">
        <v>20050101</v>
      </c>
      <c r="F333" s="564"/>
      <c r="G333" s="564"/>
      <c r="H333"/>
    </row>
    <row r="334" spans="1:8" ht="77.45" customHeight="1">
      <c r="A334" s="582" t="s">
        <v>1186</v>
      </c>
      <c r="B334" s="583" t="s">
        <v>1187</v>
      </c>
      <c r="C334" s="584" t="s">
        <v>332</v>
      </c>
      <c r="D334" s="583">
        <v>20050101</v>
      </c>
      <c r="E334" s="583">
        <v>20050101</v>
      </c>
      <c r="F334" s="564"/>
      <c r="G334" s="564"/>
      <c r="H334"/>
    </row>
    <row r="335" spans="1:8" ht="25.5">
      <c r="A335" s="582" t="s">
        <v>1188</v>
      </c>
      <c r="B335" s="583" t="s">
        <v>1189</v>
      </c>
      <c r="C335" s="584" t="s">
        <v>332</v>
      </c>
      <c r="D335" s="583">
        <v>20050101</v>
      </c>
      <c r="E335" s="583">
        <v>20050101</v>
      </c>
      <c r="F335" s="564"/>
      <c r="G335" s="564"/>
      <c r="H335"/>
    </row>
    <row r="336" spans="1:8" ht="25.5">
      <c r="A336" s="582" t="s">
        <v>1190</v>
      </c>
      <c r="B336" s="583" t="s">
        <v>1191</v>
      </c>
      <c r="C336" s="584" t="s">
        <v>332</v>
      </c>
      <c r="D336" s="583">
        <v>20050101</v>
      </c>
      <c r="E336" s="583">
        <v>20050101</v>
      </c>
      <c r="F336" s="564"/>
      <c r="G336" s="564"/>
      <c r="H336"/>
    </row>
    <row r="337" spans="1:8">
      <c r="A337" s="582" t="s">
        <v>1192</v>
      </c>
      <c r="B337" s="583" t="s">
        <v>1193</v>
      </c>
      <c r="C337" s="584" t="s">
        <v>332</v>
      </c>
      <c r="D337" s="583">
        <v>20050101</v>
      </c>
      <c r="E337" s="583">
        <v>20050101</v>
      </c>
      <c r="F337" s="564"/>
      <c r="G337" s="564"/>
      <c r="H337"/>
    </row>
    <row r="338" spans="1:8">
      <c r="A338" s="582" t="s">
        <v>1194</v>
      </c>
      <c r="B338" s="583" t="s">
        <v>1195</v>
      </c>
      <c r="C338" s="584" t="s">
        <v>332</v>
      </c>
      <c r="D338" s="583">
        <v>20050101</v>
      </c>
      <c r="E338" s="583">
        <v>20050101</v>
      </c>
      <c r="F338" s="564"/>
      <c r="G338" s="564"/>
      <c r="H338"/>
    </row>
    <row r="339" spans="1:8" ht="25.5">
      <c r="A339" s="582" t="s">
        <v>1196</v>
      </c>
      <c r="B339" s="583" t="s">
        <v>1197</v>
      </c>
      <c r="C339" s="584" t="s">
        <v>332</v>
      </c>
      <c r="D339" s="583">
        <v>20050101</v>
      </c>
      <c r="E339" s="583">
        <v>20050101</v>
      </c>
      <c r="F339" s="564"/>
      <c r="G339" s="564"/>
      <c r="H339"/>
    </row>
    <row r="340" spans="1:8">
      <c r="A340" s="582" t="s">
        <v>1198</v>
      </c>
      <c r="B340" s="583" t="s">
        <v>1199</v>
      </c>
      <c r="C340" s="584" t="s">
        <v>756</v>
      </c>
      <c r="D340" s="583">
        <v>20050101</v>
      </c>
      <c r="E340" s="583">
        <v>20050101</v>
      </c>
      <c r="F340" s="564"/>
      <c r="G340" s="564"/>
      <c r="H340"/>
    </row>
    <row r="341" spans="1:8">
      <c r="A341" s="582" t="s">
        <v>1200</v>
      </c>
      <c r="B341" s="583" t="s">
        <v>1201</v>
      </c>
      <c r="C341" s="584" t="s">
        <v>756</v>
      </c>
      <c r="D341" s="583">
        <v>20050101</v>
      </c>
      <c r="E341" s="583">
        <v>20050101</v>
      </c>
      <c r="F341" s="564"/>
      <c r="G341" s="564"/>
      <c r="H341"/>
    </row>
    <row r="342" spans="1:8" ht="25.5">
      <c r="A342" s="582" t="s">
        <v>1202</v>
      </c>
      <c r="B342" s="583" t="s">
        <v>1203</v>
      </c>
      <c r="C342" s="584" t="s">
        <v>332</v>
      </c>
      <c r="D342" s="583">
        <v>20070101</v>
      </c>
      <c r="E342" s="583">
        <v>20140101</v>
      </c>
      <c r="F342" s="564"/>
      <c r="G342" s="564"/>
      <c r="H342"/>
    </row>
    <row r="343" spans="1:8" ht="25.5">
      <c r="A343" s="582" t="s">
        <v>1204</v>
      </c>
      <c r="B343" s="583" t="s">
        <v>1205</v>
      </c>
      <c r="C343" s="584" t="s">
        <v>332</v>
      </c>
      <c r="D343" s="583">
        <v>20140101</v>
      </c>
      <c r="E343" s="583">
        <v>20140101</v>
      </c>
      <c r="F343" s="564"/>
      <c r="G343" s="564"/>
      <c r="H343"/>
    </row>
    <row r="344" spans="1:8">
      <c r="A344" s="582" t="s">
        <v>1206</v>
      </c>
      <c r="B344" s="583" t="s">
        <v>1207</v>
      </c>
      <c r="C344" s="584" t="s">
        <v>756</v>
      </c>
      <c r="D344" s="583">
        <v>20040101</v>
      </c>
      <c r="E344" s="583">
        <v>20070101</v>
      </c>
      <c r="F344" s="564"/>
      <c r="G344" s="564"/>
      <c r="H344"/>
    </row>
    <row r="345" spans="1:8">
      <c r="A345" s="582" t="s">
        <v>1208</v>
      </c>
      <c r="B345" s="583" t="s">
        <v>1209</v>
      </c>
      <c r="C345" s="584" t="s">
        <v>756</v>
      </c>
      <c r="D345" s="583">
        <v>20040101</v>
      </c>
      <c r="E345" s="583">
        <v>20040101</v>
      </c>
      <c r="F345" s="564"/>
      <c r="G345" s="564"/>
      <c r="H345"/>
    </row>
    <row r="346" spans="1:8">
      <c r="A346" s="582" t="s">
        <v>225</v>
      </c>
      <c r="B346" s="583" t="s">
        <v>1210</v>
      </c>
      <c r="C346" s="584" t="s">
        <v>332</v>
      </c>
      <c r="D346" s="585"/>
      <c r="E346" s="585"/>
      <c r="F346" s="564"/>
      <c r="G346" s="564"/>
      <c r="H346"/>
    </row>
    <row r="347" spans="1:8">
      <c r="A347" s="582" t="s">
        <v>1211</v>
      </c>
      <c r="B347" s="583" t="s">
        <v>1212</v>
      </c>
      <c r="C347" s="584" t="s">
        <v>332</v>
      </c>
      <c r="D347" s="585"/>
      <c r="E347" s="585"/>
      <c r="F347" s="564"/>
      <c r="G347" s="564"/>
      <c r="H347"/>
    </row>
    <row r="348" spans="1:8" ht="25.5">
      <c r="A348" s="582" t="s">
        <v>1213</v>
      </c>
      <c r="B348" s="583">
        <v>99601</v>
      </c>
      <c r="C348" s="584" t="s">
        <v>756</v>
      </c>
      <c r="D348" s="583">
        <v>20040101</v>
      </c>
      <c r="E348" s="583">
        <v>20110101</v>
      </c>
      <c r="F348" s="564"/>
      <c r="G348" s="564"/>
      <c r="H348"/>
    </row>
    <row r="349" spans="1:8">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G17:G18"/>
    <mergeCell ref="A17:A18"/>
    <mergeCell ref="B17:B18"/>
    <mergeCell ref="C17:C18"/>
    <mergeCell ref="D17:D18"/>
    <mergeCell ref="E17:E18"/>
    <mergeCell ref="A3:F3"/>
    <mergeCell ref="A2:G2"/>
    <mergeCell ref="A6:G6"/>
    <mergeCell ref="A15:A16"/>
    <mergeCell ref="B15:B16"/>
    <mergeCell ref="C15:C16"/>
    <mergeCell ref="D15:D16"/>
    <mergeCell ref="E15:E16"/>
    <mergeCell ref="G15:G16"/>
    <mergeCell ref="A92:D92"/>
    <mergeCell ref="A58:D59"/>
    <mergeCell ref="E58:E59"/>
    <mergeCell ref="G58:G59"/>
    <mergeCell ref="A80:A81"/>
    <mergeCell ref="B80:B81"/>
    <mergeCell ref="C80:C81"/>
    <mergeCell ref="D80:D81"/>
    <mergeCell ref="E80:E81"/>
    <mergeCell ref="F80:F81"/>
    <mergeCell ref="G80:G81"/>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8" zoomScale="80" zoomScaleNormal="80" workbookViewId="0"/>
  </sheetViews>
  <sheetFormatPr defaultColWidth="8.5703125" defaultRowHeight="12.75"/>
  <cols>
    <col min="1" max="1" width="56.5703125" style="169" customWidth="1"/>
    <col min="2" max="2" width="24.5703125" style="169" customWidth="1"/>
    <col min="3" max="3" width="18.5703125" style="169" customWidth="1"/>
    <col min="4" max="4" width="17.42578125" style="169" customWidth="1"/>
    <col min="5" max="5" width="16.5703125" style="169" customWidth="1"/>
    <col min="6" max="6" width="16.42578125" style="169" customWidth="1"/>
    <col min="7" max="8" width="13.42578125" style="169" customWidth="1"/>
    <col min="9" max="9" width="21.42578125" style="169" customWidth="1"/>
    <col min="10" max="16384" width="8.5703125" style="169"/>
  </cols>
  <sheetData>
    <row r="1" spans="1:9" ht="23.25">
      <c r="A1" s="478" t="s">
        <v>1215</v>
      </c>
      <c r="B1"/>
      <c r="C1"/>
      <c r="D1"/>
      <c r="E1"/>
      <c r="F1"/>
      <c r="G1"/>
      <c r="H1"/>
    </row>
    <row r="2" spans="1:9" ht="125.85" customHeight="1" thickBot="1">
      <c r="A2" s="894" t="s">
        <v>1216</v>
      </c>
      <c r="B2" s="894"/>
      <c r="C2" s="894"/>
      <c r="D2" s="894"/>
      <c r="E2" s="894"/>
      <c r="F2" s="894"/>
    </row>
    <row r="3" spans="1:9" ht="51.75" thickBot="1">
      <c r="A3" s="479" t="s">
        <v>1217</v>
      </c>
      <c r="B3" s="895" t="s">
        <v>1218</v>
      </c>
      <c r="C3" s="895" t="s">
        <v>1219</v>
      </c>
      <c r="D3" s="895" t="s">
        <v>1220</v>
      </c>
      <c r="E3" s="895" t="s">
        <v>1221</v>
      </c>
      <c r="F3" s="895" t="s">
        <v>1222</v>
      </c>
      <c r="G3" s="896" t="s">
        <v>539</v>
      </c>
      <c r="H3" s="896" t="s">
        <v>1223</v>
      </c>
      <c r="I3" s="895" t="s">
        <v>1224</v>
      </c>
    </row>
    <row r="4" spans="1:9" ht="13.5" thickBot="1">
      <c r="A4" s="648" t="s">
        <v>644</v>
      </c>
      <c r="B4" s="649"/>
      <c r="C4" s="649"/>
      <c r="D4" s="649"/>
      <c r="E4" s="649"/>
      <c r="F4" s="650"/>
      <c r="G4" s="650"/>
      <c r="H4" s="650"/>
      <c r="I4" s="649"/>
    </row>
    <row r="5" spans="1:9" ht="24.95" customHeight="1">
      <c r="A5" s="480" t="s">
        <v>1225</v>
      </c>
      <c r="B5" s="742" t="s">
        <v>1226</v>
      </c>
      <c r="C5" s="745"/>
      <c r="D5" s="481" t="s">
        <v>1227</v>
      </c>
      <c r="E5" s="745"/>
      <c r="F5" s="747" t="s">
        <v>221</v>
      </c>
      <c r="G5" s="741">
        <v>2</v>
      </c>
      <c r="H5" s="741">
        <v>14</v>
      </c>
      <c r="I5" s="741" t="s">
        <v>445</v>
      </c>
    </row>
    <row r="6" spans="1:9" ht="12.6" customHeight="1">
      <c r="A6" s="480" t="s">
        <v>1228</v>
      </c>
      <c r="B6" s="742"/>
      <c r="C6" s="745"/>
      <c r="D6" s="481"/>
      <c r="E6" s="745"/>
      <c r="F6" s="747"/>
      <c r="G6" s="742"/>
      <c r="H6" s="742"/>
      <c r="I6" s="742"/>
    </row>
    <row r="7" spans="1:9" ht="62.45" customHeight="1">
      <c r="A7" s="480" t="s">
        <v>1229</v>
      </c>
      <c r="B7" s="742"/>
      <c r="C7" s="745"/>
      <c r="D7" s="481" t="s">
        <v>1230</v>
      </c>
      <c r="E7" s="745"/>
      <c r="F7" s="747"/>
      <c r="G7" s="742"/>
      <c r="H7" s="742"/>
      <c r="I7" s="742"/>
    </row>
    <row r="8" spans="1:9" ht="12.6" customHeight="1">
      <c r="A8" s="480" t="s">
        <v>1231</v>
      </c>
      <c r="B8" s="742"/>
      <c r="C8" s="745"/>
      <c r="D8" s="482"/>
      <c r="E8" s="745"/>
      <c r="F8" s="747"/>
      <c r="G8" s="742"/>
      <c r="H8" s="742"/>
      <c r="I8" s="742"/>
    </row>
    <row r="9" spans="1:9" ht="26.25" thickBot="1">
      <c r="A9" s="483" t="s">
        <v>1232</v>
      </c>
      <c r="B9" s="743"/>
      <c r="C9" s="746"/>
      <c r="D9" s="680"/>
      <c r="E9" s="746"/>
      <c r="F9" s="735"/>
      <c r="G9" s="743"/>
      <c r="H9" s="743"/>
      <c r="I9" s="743"/>
    </row>
    <row r="10" spans="1:9" ht="24.95" customHeight="1">
      <c r="A10" s="480" t="s">
        <v>1225</v>
      </c>
      <c r="B10" s="741" t="s">
        <v>1233</v>
      </c>
      <c r="C10" s="744"/>
      <c r="D10" s="481" t="s">
        <v>1234</v>
      </c>
      <c r="E10" s="744"/>
      <c r="F10" s="734" t="s">
        <v>1235</v>
      </c>
      <c r="G10" s="741">
        <v>1</v>
      </c>
      <c r="H10" s="741">
        <v>13</v>
      </c>
      <c r="I10" s="741" t="s">
        <v>445</v>
      </c>
    </row>
    <row r="11" spans="1:9" ht="24.95" customHeight="1">
      <c r="A11" s="480" t="s">
        <v>1228</v>
      </c>
      <c r="B11" s="742"/>
      <c r="C11" s="745"/>
      <c r="D11" s="481" t="s">
        <v>1227</v>
      </c>
      <c r="E11" s="745"/>
      <c r="F11" s="747"/>
      <c r="G11" s="742"/>
      <c r="H11" s="742"/>
      <c r="I11" s="742"/>
    </row>
    <row r="12" spans="1:9" ht="25.5" customHeight="1" thickBot="1">
      <c r="A12" s="483" t="s">
        <v>1231</v>
      </c>
      <c r="B12" s="743"/>
      <c r="C12" s="746"/>
      <c r="D12" s="681" t="s">
        <v>1236</v>
      </c>
      <c r="E12" s="746"/>
      <c r="F12" s="735"/>
      <c r="G12" s="743"/>
      <c r="H12" s="743"/>
      <c r="I12" s="743"/>
    </row>
    <row r="13" spans="1:9" ht="26.25" thickBot="1">
      <c r="A13" s="483" t="s">
        <v>1237</v>
      </c>
      <c r="B13" s="681" t="s">
        <v>1238</v>
      </c>
      <c r="C13" s="681" t="s">
        <v>1239</v>
      </c>
      <c r="D13" s="682"/>
      <c r="E13" s="682"/>
      <c r="F13" s="654" t="s">
        <v>240</v>
      </c>
      <c r="G13" s="654">
        <v>13</v>
      </c>
      <c r="H13" s="654">
        <v>25</v>
      </c>
      <c r="I13" s="654" t="s">
        <v>446</v>
      </c>
    </row>
    <row r="14" spans="1:9" ht="13.5" thickBot="1">
      <c r="A14" s="483" t="s">
        <v>1240</v>
      </c>
      <c r="B14" s="681" t="s">
        <v>1241</v>
      </c>
      <c r="C14" s="681">
        <v>17</v>
      </c>
      <c r="D14" s="681"/>
      <c r="E14" s="681"/>
      <c r="F14" s="654" t="s">
        <v>249</v>
      </c>
      <c r="G14" s="654">
        <v>22</v>
      </c>
      <c r="H14" s="654">
        <v>34</v>
      </c>
      <c r="I14" s="654" t="s">
        <v>447</v>
      </c>
    </row>
    <row r="15" spans="1:9" ht="13.5" thickBot="1">
      <c r="A15" s="648" t="s">
        <v>1242</v>
      </c>
      <c r="B15" s="649"/>
      <c r="C15" s="649"/>
      <c r="D15" s="649"/>
      <c r="E15" s="649"/>
      <c r="F15" s="650"/>
      <c r="G15" s="650"/>
      <c r="H15" s="650"/>
      <c r="I15" s="650"/>
    </row>
    <row r="16" spans="1:9" ht="12.6" customHeight="1">
      <c r="A16" s="480" t="s">
        <v>1243</v>
      </c>
      <c r="B16" s="741" t="s">
        <v>1244</v>
      </c>
      <c r="C16" s="744"/>
      <c r="D16" s="741"/>
      <c r="E16" s="741" t="s">
        <v>1245</v>
      </c>
      <c r="F16" s="734" t="s">
        <v>1246</v>
      </c>
      <c r="G16" s="741">
        <v>3</v>
      </c>
      <c r="H16" s="741">
        <v>15</v>
      </c>
      <c r="I16" s="741" t="s">
        <v>447</v>
      </c>
    </row>
    <row r="17" spans="1:9" ht="12.6" customHeight="1">
      <c r="A17" s="480" t="s">
        <v>1247</v>
      </c>
      <c r="B17" s="742"/>
      <c r="C17" s="745"/>
      <c r="D17" s="742"/>
      <c r="E17" s="742"/>
      <c r="F17" s="747"/>
      <c r="G17" s="742"/>
      <c r="H17" s="742"/>
      <c r="I17" s="742"/>
    </row>
    <row r="18" spans="1:9" ht="12.95" customHeight="1" thickBot="1">
      <c r="A18" s="483" t="s">
        <v>1248</v>
      </c>
      <c r="B18" s="743"/>
      <c r="C18" s="746"/>
      <c r="D18" s="743"/>
      <c r="E18" s="743"/>
      <c r="F18" s="735"/>
      <c r="G18" s="743"/>
      <c r="H18" s="743"/>
      <c r="I18" s="743"/>
    </row>
    <row r="19" spans="1:9" ht="39" thickBot="1">
      <c r="A19" s="484" t="s">
        <v>1249</v>
      </c>
      <c r="B19" s="681" t="s">
        <v>1244</v>
      </c>
      <c r="C19" s="682"/>
      <c r="D19" s="682"/>
      <c r="E19" s="681" t="s">
        <v>1250</v>
      </c>
      <c r="F19" s="654" t="s">
        <v>1251</v>
      </c>
      <c r="G19" s="681">
        <v>4</v>
      </c>
      <c r="H19" s="681">
        <v>16</v>
      </c>
      <c r="I19" s="681" t="s">
        <v>224</v>
      </c>
    </row>
    <row r="20" spans="1:9" ht="24.95" customHeight="1">
      <c r="A20" s="480" t="s">
        <v>1252</v>
      </c>
      <c r="B20" s="741" t="s">
        <v>1253</v>
      </c>
      <c r="C20" s="744"/>
      <c r="D20" s="481" t="s">
        <v>1254</v>
      </c>
      <c r="E20" s="741" t="s">
        <v>1255</v>
      </c>
      <c r="F20" s="734" t="s">
        <v>1251</v>
      </c>
      <c r="G20" s="741">
        <v>4</v>
      </c>
      <c r="H20" s="741">
        <v>16</v>
      </c>
      <c r="I20" s="741" t="s">
        <v>224</v>
      </c>
    </row>
    <row r="21" spans="1:9" ht="62.45" customHeight="1">
      <c r="A21" s="480" t="s">
        <v>1256</v>
      </c>
      <c r="B21" s="742"/>
      <c r="C21" s="745"/>
      <c r="D21" s="481" t="s">
        <v>1257</v>
      </c>
      <c r="E21" s="742"/>
      <c r="F21" s="747"/>
      <c r="G21" s="742"/>
      <c r="H21" s="742"/>
      <c r="I21" s="742"/>
    </row>
    <row r="22" spans="1:9" ht="12.6" customHeight="1">
      <c r="A22" s="480" t="s">
        <v>1247</v>
      </c>
      <c r="B22" s="742"/>
      <c r="C22" s="745"/>
      <c r="D22" s="482"/>
      <c r="E22" s="742"/>
      <c r="F22" s="747"/>
      <c r="G22" s="742"/>
      <c r="H22" s="742"/>
      <c r="I22" s="742"/>
    </row>
    <row r="23" spans="1:9" ht="12.6" customHeight="1">
      <c r="A23" s="480" t="s">
        <v>1248</v>
      </c>
      <c r="B23" s="742"/>
      <c r="C23" s="745"/>
      <c r="D23" s="482"/>
      <c r="E23" s="742"/>
      <c r="F23" s="747"/>
      <c r="G23" s="742"/>
      <c r="H23" s="742"/>
      <c r="I23" s="742"/>
    </row>
    <row r="24" spans="1:9" ht="12.95" customHeight="1" thickBot="1">
      <c r="A24" s="480" t="s">
        <v>1258</v>
      </c>
      <c r="B24" s="743"/>
      <c r="C24" s="746"/>
      <c r="D24" s="482"/>
      <c r="E24" s="743"/>
      <c r="F24" s="735"/>
      <c r="G24" s="743"/>
      <c r="H24" s="743"/>
      <c r="I24" s="743"/>
    </row>
    <row r="25" spans="1:9" ht="12.6" customHeight="1">
      <c r="A25" s="683" t="s">
        <v>1259</v>
      </c>
      <c r="B25" s="741" t="s">
        <v>1244</v>
      </c>
      <c r="C25" s="744"/>
      <c r="D25" s="741" t="s">
        <v>1260</v>
      </c>
      <c r="E25" s="741" t="s">
        <v>1261</v>
      </c>
      <c r="F25" s="734" t="s">
        <v>1246</v>
      </c>
      <c r="G25" s="741">
        <v>3</v>
      </c>
      <c r="H25" s="741">
        <v>15</v>
      </c>
      <c r="I25" s="742" t="s">
        <v>447</v>
      </c>
    </row>
    <row r="26" spans="1:9" ht="12.6" customHeight="1">
      <c r="A26" s="480" t="s">
        <v>1243</v>
      </c>
      <c r="B26" s="742"/>
      <c r="C26" s="745"/>
      <c r="D26" s="742"/>
      <c r="E26" s="742"/>
      <c r="F26" s="747"/>
      <c r="G26" s="742"/>
      <c r="H26" s="742"/>
      <c r="I26" s="742"/>
    </row>
    <row r="27" spans="1:9" ht="12.6" customHeight="1">
      <c r="A27" s="480" t="s">
        <v>1262</v>
      </c>
      <c r="B27" s="742"/>
      <c r="C27" s="745"/>
      <c r="D27" s="742"/>
      <c r="E27" s="742"/>
      <c r="F27" s="747"/>
      <c r="G27" s="742"/>
      <c r="H27" s="742"/>
      <c r="I27" s="742"/>
    </row>
    <row r="28" spans="1:9" ht="12.6" customHeight="1">
      <c r="A28" s="480" t="s">
        <v>1247</v>
      </c>
      <c r="B28" s="742"/>
      <c r="C28" s="745"/>
      <c r="D28" s="742"/>
      <c r="E28" s="742"/>
      <c r="F28" s="747"/>
      <c r="G28" s="742"/>
      <c r="H28" s="742"/>
      <c r="I28" s="742"/>
    </row>
    <row r="29" spans="1:9" ht="12.95" customHeight="1" thickBot="1">
      <c r="A29" s="483" t="s">
        <v>1248</v>
      </c>
      <c r="B29" s="743"/>
      <c r="C29" s="746"/>
      <c r="D29" s="743"/>
      <c r="E29" s="743"/>
      <c r="F29" s="735"/>
      <c r="G29" s="743"/>
      <c r="H29" s="743"/>
      <c r="I29" s="743"/>
    </row>
    <row r="30" spans="1:9" ht="13.5" thickBot="1">
      <c r="A30" s="648" t="s">
        <v>1263</v>
      </c>
      <c r="B30" s="649"/>
      <c r="C30" s="649"/>
      <c r="D30" s="649"/>
      <c r="E30" s="649"/>
      <c r="F30" s="650"/>
      <c r="G30" s="489"/>
      <c r="H30" s="489"/>
      <c r="I30" s="489"/>
    </row>
    <row r="31" spans="1:9" ht="24.95" customHeight="1">
      <c r="A31" s="480" t="s">
        <v>1264</v>
      </c>
      <c r="B31" s="741"/>
      <c r="C31" s="741" t="s">
        <v>1265</v>
      </c>
      <c r="D31" s="481" t="s">
        <v>1254</v>
      </c>
      <c r="E31" s="744"/>
      <c r="F31" s="734" t="s">
        <v>1251</v>
      </c>
      <c r="G31" s="741">
        <v>4</v>
      </c>
      <c r="H31" s="741">
        <v>16</v>
      </c>
      <c r="I31" s="741" t="s">
        <v>224</v>
      </c>
    </row>
    <row r="32" spans="1:9" ht="63" customHeight="1" thickBot="1">
      <c r="A32" s="483" t="s">
        <v>1266</v>
      </c>
      <c r="B32" s="743"/>
      <c r="C32" s="743"/>
      <c r="D32" s="681" t="s">
        <v>1257</v>
      </c>
      <c r="E32" s="746"/>
      <c r="F32" s="735"/>
      <c r="G32" s="743"/>
      <c r="H32" s="743"/>
      <c r="I32" s="743"/>
    </row>
    <row r="33" spans="1:9" ht="12.6" customHeight="1">
      <c r="A33" s="480" t="s">
        <v>1267</v>
      </c>
      <c r="B33" s="741"/>
      <c r="C33" s="741" t="s">
        <v>1268</v>
      </c>
      <c r="D33" s="744"/>
      <c r="E33" s="744"/>
      <c r="F33" s="734" t="s">
        <v>1251</v>
      </c>
      <c r="G33" s="741">
        <v>4</v>
      </c>
      <c r="H33" s="741">
        <v>16</v>
      </c>
      <c r="I33" s="741" t="s">
        <v>224</v>
      </c>
    </row>
    <row r="34" spans="1:9" ht="12.6" customHeight="1">
      <c r="A34" s="480" t="s">
        <v>1269</v>
      </c>
      <c r="B34" s="742"/>
      <c r="C34" s="742"/>
      <c r="D34" s="745"/>
      <c r="E34" s="745"/>
      <c r="F34" s="747"/>
      <c r="G34" s="742"/>
      <c r="H34" s="742"/>
      <c r="I34" s="742"/>
    </row>
    <row r="35" spans="1:9" ht="12.6" customHeight="1">
      <c r="A35" s="480" t="s">
        <v>1270</v>
      </c>
      <c r="B35" s="742"/>
      <c r="C35" s="742"/>
      <c r="D35" s="745"/>
      <c r="E35" s="745"/>
      <c r="F35" s="747"/>
      <c r="G35" s="742"/>
      <c r="H35" s="742"/>
      <c r="I35" s="742"/>
    </row>
    <row r="36" spans="1:9" ht="12.95" customHeight="1" thickBot="1">
      <c r="A36" s="483" t="s">
        <v>1271</v>
      </c>
      <c r="B36" s="743"/>
      <c r="C36" s="743"/>
      <c r="D36" s="746"/>
      <c r="E36" s="746"/>
      <c r="F36" s="735"/>
      <c r="G36" s="743"/>
      <c r="H36" s="743"/>
      <c r="I36" s="743"/>
    </row>
    <row r="37" spans="1:9" ht="37.5" customHeight="1">
      <c r="A37" s="480" t="s">
        <v>1272</v>
      </c>
      <c r="B37" s="741"/>
      <c r="C37" s="481" t="s">
        <v>1273</v>
      </c>
      <c r="D37" s="748" t="s">
        <v>1274</v>
      </c>
      <c r="E37" s="744"/>
      <c r="F37" s="734" t="s">
        <v>224</v>
      </c>
      <c r="G37" s="741">
        <v>5</v>
      </c>
      <c r="H37" s="741">
        <v>17</v>
      </c>
      <c r="I37" s="741" t="s">
        <v>224</v>
      </c>
    </row>
    <row r="38" spans="1:9" ht="12.6" customHeight="1">
      <c r="A38" s="480" t="s">
        <v>1275</v>
      </c>
      <c r="B38" s="742"/>
      <c r="C38" s="481" t="s">
        <v>1276</v>
      </c>
      <c r="D38" s="749"/>
      <c r="E38" s="745"/>
      <c r="F38" s="747"/>
      <c r="G38" s="742"/>
      <c r="H38" s="742"/>
      <c r="I38" s="742"/>
    </row>
    <row r="39" spans="1:9" ht="25.5">
      <c r="A39" s="480" t="s">
        <v>1277</v>
      </c>
      <c r="B39" s="742"/>
      <c r="C39" s="481" t="s">
        <v>1278</v>
      </c>
      <c r="D39" s="749"/>
      <c r="E39" s="745"/>
      <c r="F39" s="747"/>
      <c r="G39" s="742"/>
      <c r="H39" s="742"/>
      <c r="I39" s="742"/>
    </row>
    <row r="40" spans="1:9" ht="12.6" customHeight="1">
      <c r="A40" s="480" t="s">
        <v>1279</v>
      </c>
      <c r="B40" s="742"/>
      <c r="C40" s="481" t="s">
        <v>1280</v>
      </c>
      <c r="D40" s="749"/>
      <c r="E40" s="745"/>
      <c r="F40" s="747"/>
      <c r="G40" s="742"/>
      <c r="H40" s="742"/>
      <c r="I40" s="742"/>
    </row>
    <row r="41" spans="1:9" ht="12.6" customHeight="1">
      <c r="A41" s="480" t="s">
        <v>1281</v>
      </c>
      <c r="B41" s="742"/>
      <c r="C41" s="481" t="s">
        <v>1282</v>
      </c>
      <c r="D41" s="749"/>
      <c r="E41" s="745"/>
      <c r="F41" s="747"/>
      <c r="G41" s="742"/>
      <c r="H41" s="742"/>
      <c r="I41" s="742"/>
    </row>
    <row r="42" spans="1:9" ht="12.6" customHeight="1">
      <c r="A42" s="480" t="s">
        <v>1266</v>
      </c>
      <c r="B42" s="742"/>
      <c r="C42" s="482"/>
      <c r="D42" s="749"/>
      <c r="E42" s="745"/>
      <c r="F42" s="747"/>
      <c r="G42" s="742"/>
      <c r="H42" s="742"/>
      <c r="I42" s="742"/>
    </row>
    <row r="43" spans="1:9" ht="25.5">
      <c r="A43" s="480" t="s">
        <v>1283</v>
      </c>
      <c r="B43" s="742"/>
      <c r="C43" s="482"/>
      <c r="D43" s="749"/>
      <c r="E43" s="745"/>
      <c r="F43" s="747"/>
      <c r="G43" s="742"/>
      <c r="H43" s="742"/>
      <c r="I43" s="742"/>
    </row>
    <row r="44" spans="1:9" ht="12.95" customHeight="1" thickBot="1">
      <c r="A44" s="483" t="s">
        <v>1284</v>
      </c>
      <c r="B44" s="743"/>
      <c r="C44" s="680"/>
      <c r="D44" s="750"/>
      <c r="E44" s="746"/>
      <c r="F44" s="735"/>
      <c r="G44" s="743"/>
      <c r="H44" s="743"/>
      <c r="I44" s="743"/>
    </row>
    <row r="45" spans="1:9" ht="13.5" thickBot="1">
      <c r="A45" s="648" t="s">
        <v>1285</v>
      </c>
      <c r="B45" s="649"/>
      <c r="C45" s="649"/>
      <c r="D45" s="649"/>
      <c r="E45" s="649"/>
      <c r="F45" s="650"/>
      <c r="G45" s="650"/>
      <c r="H45" s="650"/>
      <c r="I45" s="650"/>
    </row>
    <row r="46" spans="1:9" ht="26.25" thickBot="1">
      <c r="A46" s="483" t="s">
        <v>1286</v>
      </c>
      <c r="B46" s="681"/>
      <c r="C46" s="681" t="s">
        <v>1287</v>
      </c>
      <c r="D46" s="682"/>
      <c r="E46" s="682"/>
      <c r="F46" s="654" t="s">
        <v>667</v>
      </c>
      <c r="G46" s="681" t="s">
        <v>1288</v>
      </c>
      <c r="H46" s="654" t="s">
        <v>1289</v>
      </c>
      <c r="I46" s="654" t="s">
        <v>448</v>
      </c>
    </row>
    <row r="47" spans="1:9" ht="12.6" customHeight="1">
      <c r="A47" s="480" t="s">
        <v>1290</v>
      </c>
      <c r="B47" s="741"/>
      <c r="C47" s="741" t="s">
        <v>1291</v>
      </c>
      <c r="D47" s="744"/>
      <c r="E47" s="744"/>
      <c r="F47" s="734" t="s">
        <v>248</v>
      </c>
      <c r="G47" s="734">
        <v>21</v>
      </c>
      <c r="H47" s="734">
        <v>33</v>
      </c>
      <c r="I47" s="734" t="s">
        <v>224</v>
      </c>
    </row>
    <row r="48" spans="1:9" ht="12.6" customHeight="1">
      <c r="A48" s="480" t="s">
        <v>1292</v>
      </c>
      <c r="B48" s="742"/>
      <c r="C48" s="742"/>
      <c r="D48" s="745"/>
      <c r="E48" s="745"/>
      <c r="F48" s="747"/>
      <c r="G48" s="747"/>
      <c r="H48" s="747"/>
      <c r="I48" s="747"/>
    </row>
    <row r="49" spans="1:9" ht="12.6" customHeight="1">
      <c r="A49" s="480" t="s">
        <v>1293</v>
      </c>
      <c r="B49" s="742"/>
      <c r="C49" s="742"/>
      <c r="D49" s="745"/>
      <c r="E49" s="745"/>
      <c r="F49" s="747"/>
      <c r="G49" s="747"/>
      <c r="H49" s="747"/>
      <c r="I49" s="747"/>
    </row>
    <row r="50" spans="1:9" ht="12.6" customHeight="1">
      <c r="A50" s="480" t="s">
        <v>1294</v>
      </c>
      <c r="B50" s="742"/>
      <c r="C50" s="742"/>
      <c r="D50" s="745"/>
      <c r="E50" s="745"/>
      <c r="F50" s="747"/>
      <c r="G50" s="747"/>
      <c r="H50" s="747"/>
      <c r="I50" s="747"/>
    </row>
    <row r="51" spans="1:9" ht="12.6" customHeight="1">
      <c r="A51" s="480" t="s">
        <v>1295</v>
      </c>
      <c r="B51" s="742"/>
      <c r="C51" s="742"/>
      <c r="D51" s="745"/>
      <c r="E51" s="745"/>
      <c r="F51" s="747"/>
      <c r="G51" s="747"/>
      <c r="H51" s="747"/>
      <c r="I51" s="747"/>
    </row>
    <row r="52" spans="1:9" ht="12.95" customHeight="1" thickBot="1">
      <c r="A52" s="485" t="s">
        <v>1296</v>
      </c>
      <c r="B52" s="743"/>
      <c r="C52" s="743"/>
      <c r="D52" s="746"/>
      <c r="E52" s="746"/>
      <c r="F52" s="735"/>
      <c r="G52" s="735"/>
      <c r="H52" s="735"/>
      <c r="I52" s="735"/>
    </row>
    <row r="53" spans="1:9" ht="13.35" customHeight="1">
      <c r="A53" s="683" t="s">
        <v>1297</v>
      </c>
      <c r="B53" s="684"/>
      <c r="C53" s="491" t="s">
        <v>1298</v>
      </c>
      <c r="D53" s="710"/>
      <c r="E53" s="710"/>
      <c r="F53" s="734" t="s">
        <v>225</v>
      </c>
      <c r="G53" s="734">
        <v>6</v>
      </c>
      <c r="H53" s="734">
        <v>18</v>
      </c>
      <c r="I53" s="734" t="s">
        <v>224</v>
      </c>
    </row>
    <row r="54" spans="1:9">
      <c r="A54" s="480" t="s">
        <v>1299</v>
      </c>
      <c r="B54" s="490"/>
      <c r="C54" s="481" t="s">
        <v>1300</v>
      </c>
      <c r="D54" s="711"/>
      <c r="E54" s="711"/>
      <c r="F54" s="747"/>
      <c r="G54" s="747"/>
      <c r="H54" s="747"/>
      <c r="I54" s="747"/>
    </row>
    <row r="55" spans="1:9" ht="26.25" thickBot="1">
      <c r="A55" s="483" t="s">
        <v>1301</v>
      </c>
      <c r="B55" s="484"/>
      <c r="C55" s="681" t="s">
        <v>1302</v>
      </c>
      <c r="D55" s="712"/>
      <c r="E55" s="712"/>
      <c r="F55" s="735"/>
      <c r="G55" s="735"/>
      <c r="H55" s="735"/>
      <c r="I55" s="735"/>
    </row>
    <row r="56" spans="1:9">
      <c r="A56" s="683" t="s">
        <v>1303</v>
      </c>
      <c r="B56" s="684"/>
      <c r="C56" s="492"/>
      <c r="D56" s="710"/>
      <c r="E56" s="710"/>
      <c r="F56" s="734" t="s">
        <v>226</v>
      </c>
      <c r="G56" s="734">
        <v>7</v>
      </c>
      <c r="H56" s="734">
        <v>19</v>
      </c>
      <c r="I56" s="734" t="s">
        <v>226</v>
      </c>
    </row>
    <row r="57" spans="1:9">
      <c r="A57" s="480" t="s">
        <v>1304</v>
      </c>
      <c r="B57" s="490"/>
      <c r="C57" s="482"/>
      <c r="D57" s="711"/>
      <c r="E57" s="711"/>
      <c r="F57" s="747"/>
      <c r="G57" s="747"/>
      <c r="H57" s="747"/>
      <c r="I57" s="747"/>
    </row>
    <row r="58" spans="1:9">
      <c r="A58" s="480" t="s">
        <v>1305</v>
      </c>
      <c r="B58" s="490"/>
      <c r="C58" s="482"/>
      <c r="D58" s="711"/>
      <c r="E58" s="711"/>
      <c r="F58" s="747"/>
      <c r="G58" s="747"/>
      <c r="H58" s="747"/>
      <c r="I58" s="747"/>
    </row>
    <row r="59" spans="1:9" ht="13.5" thickBot="1">
      <c r="A59" s="483" t="s">
        <v>1306</v>
      </c>
      <c r="B59" s="484"/>
      <c r="C59" s="680"/>
      <c r="D59" s="712"/>
      <c r="E59" s="712"/>
      <c r="F59" s="735"/>
      <c r="G59" s="735"/>
      <c r="H59" s="735"/>
      <c r="I59" s="735"/>
    </row>
    <row r="60" spans="1:9">
      <c r="A60" s="683" t="s">
        <v>1307</v>
      </c>
      <c r="B60" s="684"/>
      <c r="C60" s="492"/>
      <c r="D60" s="710"/>
      <c r="E60" s="710"/>
      <c r="F60" s="734" t="s">
        <v>227</v>
      </c>
      <c r="G60" s="734">
        <v>8</v>
      </c>
      <c r="H60" s="734">
        <v>20</v>
      </c>
      <c r="I60" s="734" t="s">
        <v>447</v>
      </c>
    </row>
    <row r="61" spans="1:9" ht="13.5" thickBot="1">
      <c r="A61" s="483" t="s">
        <v>1308</v>
      </c>
      <c r="B61" s="484"/>
      <c r="C61" s="680"/>
      <c r="D61" s="712"/>
      <c r="E61" s="712"/>
      <c r="F61" s="735"/>
      <c r="G61" s="735"/>
      <c r="H61" s="735"/>
      <c r="I61" s="735"/>
    </row>
    <row r="62" spans="1:9">
      <c r="A62" s="683" t="s">
        <v>1309</v>
      </c>
      <c r="B62" s="684"/>
      <c r="C62" s="492"/>
      <c r="D62" s="710"/>
      <c r="E62" s="710"/>
      <c r="F62" s="734" t="s">
        <v>224</v>
      </c>
      <c r="G62" s="734">
        <v>5</v>
      </c>
      <c r="H62" s="734">
        <v>17</v>
      </c>
      <c r="I62" s="734" t="s">
        <v>224</v>
      </c>
    </row>
    <row r="63" spans="1:9" ht="13.5" customHeight="1" thickBot="1">
      <c r="A63" s="483" t="s">
        <v>1310</v>
      </c>
      <c r="B63" s="484"/>
      <c r="C63" s="680"/>
      <c r="D63" s="712"/>
      <c r="E63" s="712"/>
      <c r="F63" s="735"/>
      <c r="G63" s="735"/>
      <c r="H63" s="735"/>
      <c r="I63" s="735"/>
    </row>
    <row r="64" spans="1:9" ht="12.95" customHeight="1">
      <c r="A64" s="480" t="s">
        <v>1311</v>
      </c>
      <c r="B64" s="490"/>
      <c r="C64" s="482"/>
      <c r="D64" s="711"/>
      <c r="E64" s="711"/>
      <c r="F64" s="734" t="s">
        <v>252</v>
      </c>
      <c r="G64" s="734">
        <v>25</v>
      </c>
      <c r="H64" s="734">
        <v>37</v>
      </c>
      <c r="I64" s="734" t="s">
        <v>224</v>
      </c>
    </row>
    <row r="65" spans="1:9">
      <c r="A65" s="480" t="s">
        <v>1312</v>
      </c>
      <c r="B65" s="490"/>
      <c r="C65" s="482"/>
      <c r="D65" s="711"/>
      <c r="E65" s="711"/>
      <c r="F65" s="747"/>
      <c r="G65" s="747"/>
      <c r="H65" s="747"/>
      <c r="I65" s="747"/>
    </row>
    <row r="66" spans="1:9">
      <c r="A66" s="480" t="s">
        <v>1313</v>
      </c>
      <c r="B66" s="490"/>
      <c r="C66" s="482"/>
      <c r="D66" s="711"/>
      <c r="E66" s="711"/>
      <c r="F66" s="747"/>
      <c r="G66" s="747"/>
      <c r="H66" s="747"/>
      <c r="I66" s="747"/>
    </row>
    <row r="67" spans="1:9">
      <c r="A67" s="480" t="s">
        <v>1314</v>
      </c>
      <c r="B67" s="490"/>
      <c r="C67" s="482"/>
      <c r="D67" s="711"/>
      <c r="E67" s="711"/>
      <c r="F67" s="747"/>
      <c r="G67" s="747"/>
      <c r="H67" s="747"/>
      <c r="I67" s="747"/>
    </row>
    <row r="68" spans="1:9">
      <c r="A68" s="480" t="s">
        <v>1315</v>
      </c>
      <c r="B68" s="490"/>
      <c r="C68" s="482"/>
      <c r="D68" s="711"/>
      <c r="E68" s="711"/>
      <c r="F68" s="747"/>
      <c r="G68" s="747"/>
      <c r="H68" s="747"/>
      <c r="I68" s="747"/>
    </row>
    <row r="69" spans="1:9">
      <c r="A69" s="480" t="s">
        <v>1316</v>
      </c>
      <c r="B69" s="490"/>
      <c r="C69" s="482"/>
      <c r="D69" s="711"/>
      <c r="E69" s="711"/>
      <c r="F69" s="747"/>
      <c r="G69" s="747"/>
      <c r="H69" s="747"/>
      <c r="I69" s="747"/>
    </row>
    <row r="70" spans="1:9" ht="13.5" thickBot="1">
      <c r="A70" s="483" t="s">
        <v>1317</v>
      </c>
      <c r="B70" s="484"/>
      <c r="C70" s="680"/>
      <c r="D70" s="712"/>
      <c r="E70" s="712"/>
      <c r="F70" s="735"/>
      <c r="G70" s="735"/>
      <c r="H70" s="735"/>
      <c r="I70" s="735"/>
    </row>
    <row r="71" spans="1:9" ht="19.350000000000001" customHeight="1" thickBot="1">
      <c r="A71" s="483" t="s">
        <v>1318</v>
      </c>
      <c r="B71" s="681"/>
      <c r="C71" s="681">
        <v>59</v>
      </c>
      <c r="D71" s="682"/>
      <c r="E71" s="682"/>
      <c r="F71" s="654" t="s">
        <v>1319</v>
      </c>
      <c r="G71" s="654">
        <v>20</v>
      </c>
      <c r="H71" s="654">
        <v>32</v>
      </c>
      <c r="I71" s="654" t="s">
        <v>224</v>
      </c>
    </row>
    <row r="72" spans="1:9" ht="31.7" customHeight="1" thickBot="1">
      <c r="A72" s="483" t="s">
        <v>1320</v>
      </c>
      <c r="B72" s="681"/>
      <c r="C72" s="681">
        <v>80</v>
      </c>
      <c r="D72" s="682"/>
      <c r="E72" s="682"/>
      <c r="F72" s="654" t="s">
        <v>250</v>
      </c>
      <c r="G72" s="549">
        <v>23</v>
      </c>
      <c r="H72" s="549">
        <v>35</v>
      </c>
      <c r="I72" s="549" t="s">
        <v>224</v>
      </c>
    </row>
    <row r="73" spans="1:9" ht="12.6" customHeight="1">
      <c r="A73" s="480" t="s">
        <v>1321</v>
      </c>
      <c r="B73" s="741" t="s">
        <v>1322</v>
      </c>
      <c r="C73" s="741" t="s">
        <v>1323</v>
      </c>
      <c r="D73" s="744"/>
      <c r="E73" s="744"/>
      <c r="F73" s="734" t="s">
        <v>1324</v>
      </c>
      <c r="G73" s="734" t="s">
        <v>1325</v>
      </c>
      <c r="H73" s="734" t="s">
        <v>1326</v>
      </c>
      <c r="I73" s="734" t="s">
        <v>224</v>
      </c>
    </row>
    <row r="74" spans="1:9" ht="12.6" customHeight="1">
      <c r="A74" s="480" t="s">
        <v>1327</v>
      </c>
      <c r="B74" s="742"/>
      <c r="C74" s="742"/>
      <c r="D74" s="745"/>
      <c r="E74" s="745"/>
      <c r="F74" s="747"/>
      <c r="G74" s="747"/>
      <c r="H74" s="747"/>
      <c r="I74" s="747"/>
    </row>
    <row r="75" spans="1:9" ht="12.6" customHeight="1">
      <c r="A75" s="480" t="s">
        <v>1328</v>
      </c>
      <c r="B75" s="742"/>
      <c r="C75" s="742"/>
      <c r="D75" s="745"/>
      <c r="E75" s="745"/>
      <c r="F75" s="747"/>
      <c r="G75" s="747"/>
      <c r="H75" s="747"/>
      <c r="I75" s="747"/>
    </row>
    <row r="76" spans="1:9" ht="12.6" customHeight="1">
      <c r="A76" s="480" t="s">
        <v>1329</v>
      </c>
      <c r="B76" s="742"/>
      <c r="C76" s="742"/>
      <c r="D76" s="745"/>
      <c r="E76" s="745"/>
      <c r="F76" s="747"/>
      <c r="G76" s="747"/>
      <c r="H76" s="747"/>
      <c r="I76" s="747"/>
    </row>
    <row r="77" spans="1:9" ht="12.6" customHeight="1">
      <c r="A77" s="480" t="s">
        <v>1330</v>
      </c>
      <c r="B77" s="742"/>
      <c r="C77" s="742"/>
      <c r="D77" s="745"/>
      <c r="E77" s="745"/>
      <c r="F77" s="747"/>
      <c r="G77" s="747"/>
      <c r="H77" s="747"/>
      <c r="I77" s="747"/>
    </row>
    <row r="78" spans="1:9" ht="25.5">
      <c r="A78" s="480" t="s">
        <v>1331</v>
      </c>
      <c r="B78" s="742"/>
      <c r="C78" s="742"/>
      <c r="D78" s="745"/>
      <c r="E78" s="745"/>
      <c r="F78" s="747"/>
      <c r="G78" s="747"/>
      <c r="H78" s="747"/>
      <c r="I78" s="747"/>
    </row>
    <row r="79" spans="1:9" ht="12.6" customHeight="1">
      <c r="A79" s="480" t="s">
        <v>1332</v>
      </c>
      <c r="B79" s="742"/>
      <c r="C79" s="742"/>
      <c r="D79" s="745"/>
      <c r="E79" s="745"/>
      <c r="F79" s="747"/>
      <c r="G79" s="747"/>
      <c r="H79" s="747"/>
      <c r="I79" s="747"/>
    </row>
    <row r="80" spans="1:9" ht="12.6" customHeight="1">
      <c r="A80" s="480" t="s">
        <v>1333</v>
      </c>
      <c r="B80" s="742"/>
      <c r="C80" s="742"/>
      <c r="D80" s="745"/>
      <c r="E80" s="745"/>
      <c r="F80" s="747"/>
      <c r="G80" s="747"/>
      <c r="H80" s="747"/>
      <c r="I80" s="747"/>
    </row>
    <row r="81" spans="1:9" ht="12.6" customHeight="1">
      <c r="A81" s="480" t="s">
        <v>1334</v>
      </c>
      <c r="B81" s="742"/>
      <c r="C81" s="742"/>
      <c r="D81" s="745"/>
      <c r="E81" s="745"/>
      <c r="F81" s="747"/>
      <c r="G81" s="747"/>
      <c r="H81" s="747"/>
      <c r="I81" s="747"/>
    </row>
    <row r="82" spans="1:9" ht="12.95" customHeight="1" thickBot="1">
      <c r="A82" s="483" t="s">
        <v>1335</v>
      </c>
      <c r="B82" s="743"/>
      <c r="C82" s="743"/>
      <c r="D82" s="746"/>
      <c r="E82" s="746"/>
      <c r="F82" s="735"/>
      <c r="G82" s="735"/>
      <c r="H82" s="735"/>
      <c r="I82" s="73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I5:I9"/>
    <mergeCell ref="H5:H9"/>
    <mergeCell ref="H10:H12"/>
    <mergeCell ref="H16:H18"/>
    <mergeCell ref="H20:H24"/>
    <mergeCell ref="I10:I12"/>
    <mergeCell ref="I16:I18"/>
    <mergeCell ref="I20:I24"/>
    <mergeCell ref="I47:I52"/>
    <mergeCell ref="I64:I70"/>
    <mergeCell ref="I73:I82"/>
    <mergeCell ref="I53:I55"/>
    <mergeCell ref="I56:I59"/>
    <mergeCell ref="I60:I61"/>
    <mergeCell ref="I62:I63"/>
    <mergeCell ref="G16:G18"/>
    <mergeCell ref="G31:G32"/>
    <mergeCell ref="G64:G70"/>
    <mergeCell ref="G47:G52"/>
    <mergeCell ref="H47:H52"/>
    <mergeCell ref="H64:H70"/>
    <mergeCell ref="H31:H32"/>
    <mergeCell ref="H25:H29"/>
    <mergeCell ref="H33:H36"/>
    <mergeCell ref="H37:H44"/>
    <mergeCell ref="H56:H59"/>
    <mergeCell ref="H60:H61"/>
    <mergeCell ref="H62:H63"/>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B73:B82"/>
    <mergeCell ref="C73:C82"/>
    <mergeCell ref="D73:D82"/>
    <mergeCell ref="E73:E82"/>
    <mergeCell ref="F73:F82"/>
    <mergeCell ref="B20:B24"/>
    <mergeCell ref="C20:C24"/>
    <mergeCell ref="E20:E24"/>
    <mergeCell ref="F20:F24"/>
    <mergeCell ref="G20:G24"/>
    <mergeCell ref="B16:B18"/>
    <mergeCell ref="C16:C18"/>
    <mergeCell ref="D16:D18"/>
    <mergeCell ref="E16:E18"/>
    <mergeCell ref="F16:F18"/>
    <mergeCell ref="C25:C29"/>
    <mergeCell ref="D25:D29"/>
    <mergeCell ref="E25:E29"/>
    <mergeCell ref="F25:F29"/>
    <mergeCell ref="G25:G29"/>
    <mergeCell ref="B31:B32"/>
    <mergeCell ref="C31:C32"/>
    <mergeCell ref="E31:E32"/>
    <mergeCell ref="F31:F32"/>
    <mergeCell ref="B33:B36"/>
    <mergeCell ref="C33:C36"/>
    <mergeCell ref="B37:B44"/>
    <mergeCell ref="D37:D44"/>
    <mergeCell ref="E37:E44"/>
    <mergeCell ref="F37:F44"/>
    <mergeCell ref="G37:G44"/>
    <mergeCell ref="B47:B52"/>
    <mergeCell ref="C47:C52"/>
    <mergeCell ref="D47:D52"/>
    <mergeCell ref="E47:E52"/>
    <mergeCell ref="F47:F52"/>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opLeftCell="A10" zoomScale="60" zoomScaleNormal="60" workbookViewId="0">
      <selection activeCell="O42" sqref="O42"/>
    </sheetView>
  </sheetViews>
  <sheetFormatPr defaultColWidth="9" defaultRowHeight="12.75"/>
  <cols>
    <col min="1" max="1" width="3.5703125" style="86" customWidth="1"/>
    <col min="2" max="2" width="5.42578125" style="86" customWidth="1"/>
    <col min="3" max="3" width="26.140625" style="86" customWidth="1"/>
    <col min="4" max="11" width="14.42578125" style="86" customWidth="1"/>
    <col min="12" max="13" width="9" style="86" customWidth="1"/>
    <col min="14" max="16384" width="9" style="86"/>
  </cols>
  <sheetData>
    <row r="1" spans="2:12" ht="15.75">
      <c r="B1" s="17" t="s">
        <v>1336</v>
      </c>
      <c r="C1" s="14"/>
      <c r="D1" s="14"/>
      <c r="E1" s="14"/>
      <c r="F1" s="14"/>
      <c r="G1" s="14"/>
    </row>
    <row r="2" spans="2:12" ht="15.75">
      <c r="B2" s="165"/>
      <c r="C2" s="123" t="s">
        <v>1337</v>
      </c>
      <c r="D2" s="356" t="str">
        <f>'Schedule 2_Balance Sheet'!C2</f>
        <v>CCA One Care-Commonwealth Care Alliance</v>
      </c>
      <c r="E2" s="357"/>
      <c r="F2" s="357"/>
      <c r="G2" s="357"/>
      <c r="H2" s="358"/>
    </row>
    <row r="3" spans="2:12" ht="15.75">
      <c r="B3" s="165"/>
      <c r="C3" s="123" t="s">
        <v>1338</v>
      </c>
      <c r="D3" s="456" t="str">
        <f>'Schedule 2_Balance Sheet'!C3</f>
        <v>January 2024-December 2024</v>
      </c>
      <c r="E3" s="457"/>
      <c r="F3" s="457"/>
      <c r="G3" s="457"/>
      <c r="H3" s="458"/>
    </row>
    <row r="4" spans="2:12" ht="15.75">
      <c r="B4" s="165"/>
      <c r="C4" s="123" t="s">
        <v>1339</v>
      </c>
      <c r="D4" s="359">
        <f>'Schedule 2_Balance Sheet'!C4</f>
        <v>45657</v>
      </c>
      <c r="E4" s="357"/>
      <c r="F4" s="357"/>
      <c r="G4" s="357"/>
      <c r="H4" s="358"/>
    </row>
    <row r="5" spans="2:12" ht="15.75">
      <c r="B5" s="165"/>
      <c r="C5" s="123" t="s">
        <v>1340</v>
      </c>
      <c r="D5" s="356" t="str">
        <f>'Schedule 2_Balance Sheet'!C5</f>
        <v>CCA</v>
      </c>
      <c r="E5" s="357"/>
      <c r="F5" s="357"/>
      <c r="G5" s="357"/>
      <c r="H5" s="358"/>
    </row>
    <row r="6" spans="2:12" ht="15.75">
      <c r="B6" s="165"/>
      <c r="C6" s="123" t="s">
        <v>1341</v>
      </c>
      <c r="D6" s="359">
        <f>'Schedule 2_Balance Sheet'!C6</f>
        <v>45957</v>
      </c>
      <c r="E6" s="357"/>
      <c r="F6" s="357"/>
      <c r="G6" s="357"/>
      <c r="H6" s="358"/>
    </row>
    <row r="7" spans="2:12">
      <c r="C7" s="165" t="s">
        <v>1342</v>
      </c>
      <c r="D7" s="165"/>
      <c r="E7" s="163"/>
      <c r="F7" s="163"/>
      <c r="G7" s="163"/>
      <c r="H7" s="163"/>
    </row>
    <row r="8" spans="2:12" ht="15.75">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63.75">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7473</v>
      </c>
      <c r="E11" s="504">
        <v>8767</v>
      </c>
      <c r="F11" s="504">
        <v>1218</v>
      </c>
      <c r="G11" s="504">
        <v>27904</v>
      </c>
      <c r="H11" s="504">
        <v>536</v>
      </c>
      <c r="I11" s="504">
        <v>0</v>
      </c>
      <c r="J11" s="504">
        <v>532</v>
      </c>
      <c r="K11" s="505">
        <f>SUM(D11:J11)</f>
        <v>46430</v>
      </c>
    </row>
    <row r="12" spans="2:12">
      <c r="B12" s="231">
        <v>2</v>
      </c>
      <c r="C12" s="586" t="s">
        <v>49</v>
      </c>
      <c r="D12" s="504">
        <v>5934</v>
      </c>
      <c r="E12" s="504">
        <v>6743</v>
      </c>
      <c r="F12" s="504">
        <v>1164</v>
      </c>
      <c r="G12" s="504">
        <v>26379</v>
      </c>
      <c r="H12" s="504">
        <v>228</v>
      </c>
      <c r="I12" s="504">
        <v>0</v>
      </c>
      <c r="J12" s="504">
        <v>268</v>
      </c>
      <c r="K12" s="505">
        <f>SUM(D12:J12)</f>
        <v>40716</v>
      </c>
    </row>
    <row r="13" spans="2:12">
      <c r="B13" s="231">
        <v>3</v>
      </c>
      <c r="C13" s="586" t="s">
        <v>51</v>
      </c>
      <c r="D13" s="506">
        <v>1720</v>
      </c>
      <c r="E13" s="506">
        <v>1525</v>
      </c>
      <c r="F13" s="506">
        <v>220</v>
      </c>
      <c r="G13" s="506">
        <v>4757</v>
      </c>
      <c r="H13" s="506">
        <v>63</v>
      </c>
      <c r="I13" s="506">
        <v>0</v>
      </c>
      <c r="J13" s="506">
        <v>115</v>
      </c>
      <c r="K13" s="505">
        <f>SUM(D13:J13)</f>
        <v>8400</v>
      </c>
    </row>
    <row r="14" spans="2:12">
      <c r="B14" s="232">
        <v>4</v>
      </c>
      <c r="C14" s="587" t="s">
        <v>1347</v>
      </c>
      <c r="D14" s="507">
        <f>SUM(D11:D13)</f>
        <v>15127</v>
      </c>
      <c r="E14" s="507">
        <f t="shared" ref="E14:J14" si="0">SUM(E11:E13)</f>
        <v>17035</v>
      </c>
      <c r="F14" s="507">
        <f t="shared" si="0"/>
        <v>2602</v>
      </c>
      <c r="G14" s="507">
        <f t="shared" si="0"/>
        <v>59040</v>
      </c>
      <c r="H14" s="507">
        <f t="shared" si="0"/>
        <v>827</v>
      </c>
      <c r="I14" s="507">
        <f t="shared" si="0"/>
        <v>0</v>
      </c>
      <c r="J14" s="507">
        <f t="shared" si="0"/>
        <v>915</v>
      </c>
      <c r="K14" s="507">
        <f>SUM(K11:K13)</f>
        <v>95546</v>
      </c>
    </row>
    <row r="16" spans="2:12" ht="63.75">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v>5903</v>
      </c>
      <c r="E17" s="504">
        <v>8111</v>
      </c>
      <c r="F17" s="504">
        <v>1113</v>
      </c>
      <c r="G17" s="504">
        <v>28226</v>
      </c>
      <c r="H17" s="504">
        <v>559</v>
      </c>
      <c r="I17" s="504">
        <v>0</v>
      </c>
      <c r="J17" s="504">
        <v>530</v>
      </c>
      <c r="K17" s="505">
        <f>SUM(D17:J17)</f>
        <v>44442</v>
      </c>
    </row>
    <row r="18" spans="2:12">
      <c r="B18" s="231">
        <v>2</v>
      </c>
      <c r="C18" s="586" t="s">
        <v>49</v>
      </c>
      <c r="D18" s="504">
        <v>4837</v>
      </c>
      <c r="E18" s="504">
        <v>6297</v>
      </c>
      <c r="F18" s="504">
        <v>1075</v>
      </c>
      <c r="G18" s="504">
        <v>26539</v>
      </c>
      <c r="H18" s="504">
        <v>242</v>
      </c>
      <c r="I18" s="504">
        <v>0</v>
      </c>
      <c r="J18" s="504">
        <v>262</v>
      </c>
      <c r="K18" s="505">
        <f>SUM(D18:J18)</f>
        <v>39252</v>
      </c>
    </row>
    <row r="19" spans="2:12">
      <c r="B19" s="231">
        <v>3</v>
      </c>
      <c r="C19" s="586" t="s">
        <v>51</v>
      </c>
      <c r="D19" s="506">
        <v>1393</v>
      </c>
      <c r="E19" s="506">
        <v>1471</v>
      </c>
      <c r="F19" s="506">
        <v>202</v>
      </c>
      <c r="G19" s="506">
        <v>4880</v>
      </c>
      <c r="H19" s="506">
        <v>58</v>
      </c>
      <c r="I19" s="506">
        <v>0</v>
      </c>
      <c r="J19" s="506">
        <v>110</v>
      </c>
      <c r="K19" s="505">
        <f>SUM(D19:J19)</f>
        <v>8114</v>
      </c>
    </row>
    <row r="20" spans="2:12">
      <c r="B20" s="232">
        <v>4</v>
      </c>
      <c r="C20" s="587" t="s">
        <v>1347</v>
      </c>
      <c r="D20" s="507">
        <f>SUM(D17:D19)</f>
        <v>12133</v>
      </c>
      <c r="E20" s="507">
        <f t="shared" ref="E20:J20" si="1">SUM(E17:E19)</f>
        <v>15879</v>
      </c>
      <c r="F20" s="507">
        <f t="shared" si="1"/>
        <v>2390</v>
      </c>
      <c r="G20" s="507">
        <f t="shared" si="1"/>
        <v>59645</v>
      </c>
      <c r="H20" s="507">
        <f t="shared" si="1"/>
        <v>859</v>
      </c>
      <c r="I20" s="507">
        <f t="shared" si="1"/>
        <v>0</v>
      </c>
      <c r="J20" s="507">
        <f t="shared" si="1"/>
        <v>902</v>
      </c>
      <c r="K20" s="507">
        <f>SUM(K17:K19)</f>
        <v>91808</v>
      </c>
    </row>
    <row r="21" spans="2:12">
      <c r="D21" s="382"/>
      <c r="E21" s="382"/>
      <c r="F21" s="382"/>
      <c r="G21" s="382"/>
      <c r="H21" s="382"/>
      <c r="I21" s="382"/>
      <c r="J21" s="382"/>
      <c r="K21" s="382"/>
    </row>
    <row r="22" spans="2:12" ht="63.75">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v>5161</v>
      </c>
      <c r="E23" s="504">
        <v>7633</v>
      </c>
      <c r="F23" s="504">
        <v>1108</v>
      </c>
      <c r="G23" s="504">
        <v>28864</v>
      </c>
      <c r="H23" s="504">
        <v>562</v>
      </c>
      <c r="I23" s="504">
        <v>0</v>
      </c>
      <c r="J23" s="504">
        <v>521</v>
      </c>
      <c r="K23" s="505">
        <f>SUM(D23:J23)</f>
        <v>43849</v>
      </c>
    </row>
    <row r="24" spans="2:12">
      <c r="B24" s="231">
        <v>2</v>
      </c>
      <c r="C24" s="586" t="s">
        <v>49</v>
      </c>
      <c r="D24" s="504">
        <v>4200</v>
      </c>
      <c r="E24" s="504">
        <v>5915</v>
      </c>
      <c r="F24" s="504">
        <v>1029</v>
      </c>
      <c r="G24" s="504">
        <v>26906</v>
      </c>
      <c r="H24" s="504">
        <v>248</v>
      </c>
      <c r="I24" s="504">
        <v>0</v>
      </c>
      <c r="J24" s="504">
        <v>272</v>
      </c>
      <c r="K24" s="505">
        <f>SUM(D24:J24)</f>
        <v>38570</v>
      </c>
    </row>
    <row r="25" spans="2:12">
      <c r="B25" s="231">
        <v>3</v>
      </c>
      <c r="C25" s="586" t="s">
        <v>51</v>
      </c>
      <c r="D25" s="506">
        <v>1277</v>
      </c>
      <c r="E25" s="506">
        <v>1367</v>
      </c>
      <c r="F25" s="506">
        <v>193</v>
      </c>
      <c r="G25" s="506">
        <v>4900</v>
      </c>
      <c r="H25" s="506">
        <v>60</v>
      </c>
      <c r="I25" s="506">
        <v>0</v>
      </c>
      <c r="J25" s="506">
        <v>117</v>
      </c>
      <c r="K25" s="505">
        <f>SUM(D25:J25)</f>
        <v>7914</v>
      </c>
    </row>
    <row r="26" spans="2:12">
      <c r="B26" s="232">
        <v>4</v>
      </c>
      <c r="C26" s="587" t="s">
        <v>1347</v>
      </c>
      <c r="D26" s="507">
        <f>SUM(D23:D25)</f>
        <v>10638</v>
      </c>
      <c r="E26" s="507">
        <f t="shared" ref="E26:J26" si="2">SUM(E23:E25)</f>
        <v>14915</v>
      </c>
      <c r="F26" s="507">
        <f t="shared" si="2"/>
        <v>2330</v>
      </c>
      <c r="G26" s="507">
        <f t="shared" si="2"/>
        <v>60670</v>
      </c>
      <c r="H26" s="507">
        <f t="shared" si="2"/>
        <v>870</v>
      </c>
      <c r="I26" s="507">
        <f t="shared" si="2"/>
        <v>0</v>
      </c>
      <c r="J26" s="507">
        <f t="shared" si="2"/>
        <v>910</v>
      </c>
      <c r="K26" s="507">
        <f>SUM(K23:K25)</f>
        <v>90333</v>
      </c>
    </row>
    <row r="27" spans="2:12">
      <c r="D27" s="382"/>
      <c r="E27" s="382"/>
      <c r="F27" s="382"/>
      <c r="G27" s="382"/>
      <c r="H27" s="382"/>
      <c r="I27" s="382"/>
      <c r="J27" s="382"/>
      <c r="K27" s="382"/>
    </row>
    <row r="28" spans="2:12" ht="63.75">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v>4587</v>
      </c>
      <c r="E29" s="504">
        <v>7193</v>
      </c>
      <c r="F29" s="504">
        <v>1061</v>
      </c>
      <c r="G29" s="504">
        <v>29433</v>
      </c>
      <c r="H29" s="504">
        <v>564</v>
      </c>
      <c r="I29" s="504">
        <v>0</v>
      </c>
      <c r="J29" s="504">
        <v>507</v>
      </c>
      <c r="K29" s="505">
        <f>SUM(D29:J29)</f>
        <v>43345</v>
      </c>
    </row>
    <row r="30" spans="2:12">
      <c r="B30" s="231">
        <v>2</v>
      </c>
      <c r="C30" s="586" t="s">
        <v>49</v>
      </c>
      <c r="D30" s="504">
        <v>3698</v>
      </c>
      <c r="E30" s="504">
        <v>5549</v>
      </c>
      <c r="F30" s="504">
        <v>972</v>
      </c>
      <c r="G30" s="504">
        <v>27296</v>
      </c>
      <c r="H30" s="504">
        <v>246</v>
      </c>
      <c r="I30" s="504">
        <v>0</v>
      </c>
      <c r="J30" s="504">
        <v>277</v>
      </c>
      <c r="K30" s="505">
        <f>SUM(D30:J30)</f>
        <v>38038</v>
      </c>
    </row>
    <row r="31" spans="2:12">
      <c r="B31" s="231">
        <v>3</v>
      </c>
      <c r="C31" s="586" t="s">
        <v>51</v>
      </c>
      <c r="D31" s="506">
        <v>1127</v>
      </c>
      <c r="E31" s="506">
        <v>1285</v>
      </c>
      <c r="F31" s="506">
        <v>200</v>
      </c>
      <c r="G31" s="506">
        <v>4958</v>
      </c>
      <c r="H31" s="506">
        <v>55</v>
      </c>
      <c r="I31" s="506">
        <v>0</v>
      </c>
      <c r="J31" s="506">
        <v>117</v>
      </c>
      <c r="K31" s="505">
        <f>SUM(D31:J31)</f>
        <v>7742</v>
      </c>
    </row>
    <row r="32" spans="2:12">
      <c r="B32" s="232">
        <v>4</v>
      </c>
      <c r="C32" s="587" t="s">
        <v>1347</v>
      </c>
      <c r="D32" s="507">
        <f>SUM(D29:D31)</f>
        <v>9412</v>
      </c>
      <c r="E32" s="507">
        <f t="shared" ref="E32:J32" si="3">SUM(E29:E31)</f>
        <v>14027</v>
      </c>
      <c r="F32" s="507">
        <f t="shared" si="3"/>
        <v>2233</v>
      </c>
      <c r="G32" s="507">
        <f t="shared" si="3"/>
        <v>61687</v>
      </c>
      <c r="H32" s="507">
        <f t="shared" si="3"/>
        <v>865</v>
      </c>
      <c r="I32" s="507">
        <f t="shared" si="3"/>
        <v>0</v>
      </c>
      <c r="J32" s="507">
        <f t="shared" si="3"/>
        <v>901</v>
      </c>
      <c r="K32" s="507">
        <f>SUM(K29:K31)</f>
        <v>89125</v>
      </c>
    </row>
    <row r="34" spans="2:11" ht="63.75">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23124</v>
      </c>
      <c r="E35" s="507">
        <f t="shared" ref="E35:K35" si="4">E11+E17+E23+E29</f>
        <v>31704</v>
      </c>
      <c r="F35" s="507">
        <f t="shared" si="4"/>
        <v>4500</v>
      </c>
      <c r="G35" s="507">
        <f t="shared" si="4"/>
        <v>114427</v>
      </c>
      <c r="H35" s="507">
        <f t="shared" si="4"/>
        <v>2221</v>
      </c>
      <c r="I35" s="507">
        <f t="shared" si="4"/>
        <v>0</v>
      </c>
      <c r="J35" s="507">
        <f t="shared" si="4"/>
        <v>2090</v>
      </c>
      <c r="K35" s="507">
        <f t="shared" si="4"/>
        <v>178066</v>
      </c>
    </row>
    <row r="36" spans="2:11">
      <c r="B36" s="231">
        <v>2</v>
      </c>
      <c r="C36" s="586" t="s">
        <v>49</v>
      </c>
      <c r="D36" s="507">
        <f t="shared" ref="D36:K36" si="5">D12+D18+D24+D30</f>
        <v>18669</v>
      </c>
      <c r="E36" s="507">
        <f t="shared" si="5"/>
        <v>24504</v>
      </c>
      <c r="F36" s="507">
        <f t="shared" si="5"/>
        <v>4240</v>
      </c>
      <c r="G36" s="507">
        <f t="shared" si="5"/>
        <v>107120</v>
      </c>
      <c r="H36" s="507">
        <f t="shared" si="5"/>
        <v>964</v>
      </c>
      <c r="I36" s="507">
        <f t="shared" si="5"/>
        <v>0</v>
      </c>
      <c r="J36" s="507">
        <f t="shared" si="5"/>
        <v>1079</v>
      </c>
      <c r="K36" s="507">
        <f t="shared" si="5"/>
        <v>156576</v>
      </c>
    </row>
    <row r="37" spans="2:11">
      <c r="B37" s="231">
        <v>3</v>
      </c>
      <c r="C37" s="586" t="s">
        <v>51</v>
      </c>
      <c r="D37" s="507">
        <f t="shared" ref="D37:K37" si="6">D13+D19+D25+D31</f>
        <v>5517</v>
      </c>
      <c r="E37" s="507">
        <f t="shared" si="6"/>
        <v>5648</v>
      </c>
      <c r="F37" s="507">
        <f t="shared" si="6"/>
        <v>815</v>
      </c>
      <c r="G37" s="507">
        <f t="shared" si="6"/>
        <v>19495</v>
      </c>
      <c r="H37" s="507">
        <f t="shared" si="6"/>
        <v>236</v>
      </c>
      <c r="I37" s="507">
        <f t="shared" si="6"/>
        <v>0</v>
      </c>
      <c r="J37" s="507">
        <f t="shared" si="6"/>
        <v>459</v>
      </c>
      <c r="K37" s="507">
        <f t="shared" si="6"/>
        <v>32170</v>
      </c>
    </row>
    <row r="38" spans="2:11">
      <c r="B38" s="232">
        <v>4</v>
      </c>
      <c r="C38" s="587" t="s">
        <v>1347</v>
      </c>
      <c r="D38" s="507">
        <f t="shared" ref="D38:K38" si="7">D14+D20+D26+D32</f>
        <v>47310</v>
      </c>
      <c r="E38" s="507">
        <f t="shared" si="7"/>
        <v>61856</v>
      </c>
      <c r="F38" s="507">
        <f t="shared" si="7"/>
        <v>9555</v>
      </c>
      <c r="G38" s="507">
        <f t="shared" si="7"/>
        <v>241042</v>
      </c>
      <c r="H38" s="507">
        <f t="shared" si="7"/>
        <v>3421</v>
      </c>
      <c r="I38" s="507">
        <f t="shared" si="7"/>
        <v>0</v>
      </c>
      <c r="J38" s="507">
        <f t="shared" si="7"/>
        <v>3628</v>
      </c>
      <c r="K38" s="507">
        <f t="shared" si="7"/>
        <v>366812</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8" zoomScale="85" zoomScaleNormal="85" workbookViewId="0">
      <selection activeCell="K25" sqref="K25"/>
    </sheetView>
  </sheetViews>
  <sheetFormatPr defaultColWidth="9.42578125" defaultRowHeight="12.75"/>
  <cols>
    <col min="1" max="1" width="67" style="120" customWidth="1"/>
    <col min="2" max="2" width="9.5703125" style="120" customWidth="1"/>
    <col min="3" max="6" width="16.5703125" style="120" customWidth="1"/>
    <col min="7" max="7" width="12" style="120" bestFit="1" customWidth="1"/>
    <col min="8" max="8" width="12.42578125" style="120" bestFit="1" customWidth="1"/>
    <col min="9" max="19" width="11.5703125" style="120" bestFit="1" customWidth="1"/>
    <col min="20" max="20" width="10.42578125" style="120" bestFit="1" customWidth="1"/>
    <col min="21" max="24" width="11.5703125" style="120" bestFit="1" customWidth="1"/>
    <col min="25" max="16384" width="9.42578125" style="120"/>
  </cols>
  <sheetData>
    <row r="1" spans="1:17" s="163" customFormat="1" ht="21" customHeight="1">
      <c r="A1" s="15" t="s">
        <v>1352</v>
      </c>
      <c r="B1" s="211"/>
      <c r="E1" s="752"/>
      <c r="F1" s="752"/>
      <c r="G1" s="751"/>
      <c r="H1" s="751"/>
    </row>
    <row r="2" spans="1:17" s="163" customFormat="1" ht="21" customHeight="1">
      <c r="A2" s="15" t="s">
        <v>1353</v>
      </c>
      <c r="B2" s="211"/>
      <c r="C2" s="759" t="s">
        <v>1354</v>
      </c>
      <c r="D2" s="760"/>
      <c r="E2" s="760"/>
      <c r="F2" s="761"/>
      <c r="G2" s="713"/>
      <c r="H2" s="713"/>
    </row>
    <row r="3" spans="1:17" s="163" customFormat="1" ht="21" customHeight="1">
      <c r="A3" s="15" t="s">
        <v>1338</v>
      </c>
      <c r="B3" s="211"/>
      <c r="C3" s="753" t="s">
        <v>1355</v>
      </c>
      <c r="D3" s="754"/>
      <c r="E3" s="754"/>
      <c r="F3" s="755"/>
      <c r="G3" s="713"/>
      <c r="H3" s="713"/>
    </row>
    <row r="4" spans="1:17" s="163" customFormat="1" ht="21" customHeight="1">
      <c r="A4" s="15" t="s">
        <v>1356</v>
      </c>
      <c r="B4" s="211"/>
      <c r="C4" s="756">
        <v>45657</v>
      </c>
      <c r="D4" s="757"/>
      <c r="E4" s="757"/>
      <c r="F4" s="758"/>
      <c r="G4" s="713"/>
      <c r="H4" s="713"/>
    </row>
    <row r="5" spans="1:17" s="163" customFormat="1" ht="21" customHeight="1">
      <c r="A5" s="15" t="s">
        <v>1357</v>
      </c>
      <c r="B5" s="211"/>
      <c r="C5" s="759" t="s">
        <v>1358</v>
      </c>
      <c r="D5" s="760"/>
      <c r="E5" s="760"/>
      <c r="F5" s="761"/>
      <c r="G5" s="713"/>
      <c r="H5" s="713"/>
    </row>
    <row r="6" spans="1:17" s="163" customFormat="1" ht="21" customHeight="1">
      <c r="A6" s="15" t="s">
        <v>1341</v>
      </c>
      <c r="B6" s="211"/>
      <c r="C6" s="756">
        <v>45957</v>
      </c>
      <c r="D6" s="757"/>
      <c r="E6" s="757"/>
      <c r="F6" s="758"/>
      <c r="G6" s="751"/>
      <c r="H6" s="751"/>
      <c r="J6" s="165"/>
      <c r="O6" s="165"/>
      <c r="Q6" s="165"/>
    </row>
    <row r="7" spans="1:17" s="163" customFormat="1">
      <c r="A7" s="211" t="s">
        <v>1359</v>
      </c>
      <c r="B7" s="211"/>
      <c r="C7" s="165"/>
      <c r="E7" s="713"/>
      <c r="F7" s="713"/>
      <c r="G7" s="713"/>
      <c r="H7" s="713"/>
      <c r="J7" s="165"/>
      <c r="O7" s="165"/>
      <c r="Q7" s="165"/>
    </row>
    <row r="8" spans="1:17" ht="19.5" customHeight="1">
      <c r="A8" s="26"/>
      <c r="B8" s="26"/>
      <c r="C8" s="714" t="s">
        <v>1344</v>
      </c>
      <c r="D8" s="714" t="s">
        <v>1348</v>
      </c>
      <c r="E8" s="714" t="s">
        <v>1349</v>
      </c>
      <c r="F8" s="714" t="s">
        <v>1350</v>
      </c>
    </row>
    <row r="10" spans="1:17" ht="15.75" customHeight="1">
      <c r="A10" s="270" t="s">
        <v>1360</v>
      </c>
      <c r="B10" s="16"/>
    </row>
    <row r="11" spans="1:17" ht="15.75" customHeight="1">
      <c r="A11" s="271" t="s">
        <v>58</v>
      </c>
      <c r="B11" s="210">
        <v>1</v>
      </c>
      <c r="C11" s="527">
        <v>16868086.149999995</v>
      </c>
      <c r="D11" s="527">
        <v>5755236.524900008</v>
      </c>
      <c r="E11" s="527">
        <v>20669891.87489</v>
      </c>
      <c r="F11" s="527">
        <v>10789535.184889998</v>
      </c>
    </row>
    <row r="12" spans="1:17" ht="15.75" customHeight="1">
      <c r="A12" s="271" t="s">
        <v>60</v>
      </c>
      <c r="B12" s="210">
        <v>2</v>
      </c>
      <c r="C12" s="527">
        <v>205350522.53000003</v>
      </c>
      <c r="D12" s="527">
        <v>188742878.44000003</v>
      </c>
      <c r="E12" s="527">
        <v>188547218.81</v>
      </c>
      <c r="F12" s="527">
        <v>78779638.449999988</v>
      </c>
    </row>
    <row r="13" spans="1:17" ht="15.75" customHeight="1">
      <c r="A13" s="271" t="s">
        <v>62</v>
      </c>
      <c r="B13" s="210">
        <v>3</v>
      </c>
      <c r="C13" s="527">
        <v>317338748.20339018</v>
      </c>
      <c r="D13" s="527">
        <v>328821376.34430003</v>
      </c>
      <c r="E13" s="527">
        <v>291936884.39430004</v>
      </c>
      <c r="F13" s="527">
        <v>229219697.29429996</v>
      </c>
    </row>
    <row r="14" spans="1:17" ht="15.75" customHeight="1">
      <c r="A14" s="271" t="s">
        <v>64</v>
      </c>
      <c r="B14" s="210">
        <v>4</v>
      </c>
      <c r="C14" s="527">
        <v>1300539.5899999999</v>
      </c>
      <c r="D14" s="527">
        <v>1044243.4</v>
      </c>
      <c r="E14" s="527">
        <v>1086764.72</v>
      </c>
      <c r="F14" s="527">
        <v>384378.9</v>
      </c>
    </row>
    <row r="15" spans="1:17" ht="15.75" customHeight="1">
      <c r="A15" s="271" t="s">
        <v>66</v>
      </c>
      <c r="B15" s="210">
        <v>5</v>
      </c>
      <c r="C15" s="527">
        <v>0</v>
      </c>
      <c r="D15" s="527">
        <v>0</v>
      </c>
      <c r="E15" s="527">
        <v>0</v>
      </c>
      <c r="F15" s="527">
        <v>0</v>
      </c>
    </row>
    <row r="16" spans="1:17" ht="15.75" customHeight="1">
      <c r="A16" s="271" t="s">
        <v>68</v>
      </c>
      <c r="B16" s="210">
        <v>6</v>
      </c>
      <c r="C16" s="527">
        <v>12914769.98924</v>
      </c>
      <c r="D16" s="527">
        <v>21460278.239240002</v>
      </c>
      <c r="E16" s="527">
        <v>22454754.13924</v>
      </c>
      <c r="F16" s="527">
        <v>27391183.109239999</v>
      </c>
    </row>
    <row r="17" spans="1:6" ht="15.75" customHeight="1">
      <c r="A17" s="272" t="s">
        <v>71</v>
      </c>
      <c r="B17" s="210">
        <v>7</v>
      </c>
      <c r="C17" s="527">
        <v>0</v>
      </c>
      <c r="D17" s="527">
        <v>0</v>
      </c>
      <c r="E17" s="527">
        <v>0</v>
      </c>
      <c r="F17" s="527">
        <v>0</v>
      </c>
    </row>
    <row r="18" spans="1:6" ht="15.75" customHeight="1">
      <c r="A18" s="273" t="s">
        <v>1361</v>
      </c>
      <c r="B18" s="210">
        <v>8</v>
      </c>
      <c r="C18" s="527">
        <v>0</v>
      </c>
      <c r="D18" s="527">
        <v>0</v>
      </c>
      <c r="E18" s="527">
        <v>0</v>
      </c>
      <c r="F18" s="527">
        <v>0</v>
      </c>
    </row>
    <row r="19" spans="1:6" ht="15.75" customHeight="1">
      <c r="A19" s="273" t="s">
        <v>1361</v>
      </c>
      <c r="B19" s="210">
        <v>9</v>
      </c>
      <c r="C19" s="527">
        <v>0</v>
      </c>
      <c r="D19" s="527">
        <v>0</v>
      </c>
      <c r="E19" s="527">
        <v>0</v>
      </c>
      <c r="F19" s="527">
        <v>0</v>
      </c>
    </row>
    <row r="20" spans="1:6" ht="15.75" customHeight="1">
      <c r="A20" s="270" t="s">
        <v>1361</v>
      </c>
      <c r="B20" s="210">
        <v>10</v>
      </c>
      <c r="C20" s="527">
        <v>0</v>
      </c>
      <c r="D20" s="527">
        <v>0</v>
      </c>
      <c r="E20" s="527">
        <v>0</v>
      </c>
      <c r="F20" s="527">
        <v>0</v>
      </c>
    </row>
    <row r="21" spans="1:6" ht="15.75" customHeight="1">
      <c r="A21" s="169"/>
      <c r="C21" s="274" t="s">
        <v>1362</v>
      </c>
      <c r="D21" s="274" t="s">
        <v>1362</v>
      </c>
      <c r="E21" s="274" t="s">
        <v>1362</v>
      </c>
      <c r="F21" s="274" t="s">
        <v>1362</v>
      </c>
    </row>
    <row r="22" spans="1:6" ht="15.75" customHeight="1">
      <c r="A22" s="270" t="s">
        <v>73</v>
      </c>
      <c r="B22" s="210">
        <v>11</v>
      </c>
      <c r="C22" s="528">
        <f>SUM(C11:C20)</f>
        <v>553772666.46263027</v>
      </c>
      <c r="D22" s="528">
        <f>SUM(D11:D20)</f>
        <v>545824012.94844007</v>
      </c>
      <c r="E22" s="528">
        <f>SUM(E11:E20)</f>
        <v>524695513.93843007</v>
      </c>
      <c r="F22" s="528">
        <f>SUM(F11:F20)</f>
        <v>346564432.93842989</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v>0</v>
      </c>
      <c r="D25" s="527">
        <v>0</v>
      </c>
      <c r="E25" s="527">
        <v>0</v>
      </c>
      <c r="F25" s="527">
        <v>0</v>
      </c>
    </row>
    <row r="26" spans="1:6" ht="15.75" customHeight="1">
      <c r="A26" s="271" t="s">
        <v>77</v>
      </c>
      <c r="B26" s="210">
        <v>13</v>
      </c>
      <c r="C26" s="527">
        <v>93304805.607808024</v>
      </c>
      <c r="D26" s="527">
        <v>42181870.944969907</v>
      </c>
      <c r="E26" s="527">
        <v>56920922.442199998</v>
      </c>
      <c r="F26" s="527">
        <v>39451979.788090006</v>
      </c>
    </row>
    <row r="27" spans="1:6" ht="15.75" customHeight="1">
      <c r="A27" s="271" t="s">
        <v>79</v>
      </c>
      <c r="B27" s="210">
        <v>14</v>
      </c>
      <c r="C27" s="527">
        <v>0</v>
      </c>
      <c r="D27" s="527">
        <v>0</v>
      </c>
      <c r="E27" s="527">
        <v>0</v>
      </c>
      <c r="F27" s="527">
        <v>0</v>
      </c>
    </row>
    <row r="28" spans="1:6" ht="15.75" customHeight="1">
      <c r="A28" s="271" t="s">
        <v>81</v>
      </c>
      <c r="B28" s="210">
        <v>15</v>
      </c>
      <c r="C28" s="527">
        <v>23517489.100000001</v>
      </c>
      <c r="D28" s="527">
        <v>21689115.130000003</v>
      </c>
      <c r="E28" s="527">
        <v>21306505.200000003</v>
      </c>
      <c r="F28" s="527">
        <v>23445264.07</v>
      </c>
    </row>
    <row r="29" spans="1:6" ht="15.75" customHeight="1">
      <c r="A29" s="271" t="s">
        <v>83</v>
      </c>
      <c r="B29" s="210">
        <v>16</v>
      </c>
      <c r="C29" s="527">
        <v>3769771.3500000006</v>
      </c>
      <c r="D29" s="527">
        <v>5412038.7400000002</v>
      </c>
      <c r="E29" s="527">
        <v>3969021.22</v>
      </c>
      <c r="F29" s="527">
        <v>0</v>
      </c>
    </row>
    <row r="30" spans="1:6" ht="15.75" customHeight="1">
      <c r="A30" s="271" t="s">
        <v>85</v>
      </c>
      <c r="B30" s="210">
        <v>17</v>
      </c>
      <c r="C30" s="527">
        <v>7189384.8599999994</v>
      </c>
      <c r="D30" s="527">
        <v>12103.61</v>
      </c>
      <c r="E30" s="527">
        <v>12103.61</v>
      </c>
      <c r="F30" s="527">
        <v>11067676.559999999</v>
      </c>
    </row>
    <row r="31" spans="1:6" ht="15.75" customHeight="1">
      <c r="A31" s="272" t="s">
        <v>1364</v>
      </c>
      <c r="B31" s="210">
        <v>18</v>
      </c>
      <c r="C31" s="527">
        <v>38678795.890000001</v>
      </c>
      <c r="D31" s="527">
        <v>36731214.539999999</v>
      </c>
      <c r="E31" s="527">
        <v>34839512.090000004</v>
      </c>
      <c r="F31" s="527">
        <v>34124763.25</v>
      </c>
    </row>
    <row r="32" spans="1:6" ht="15.75" customHeight="1">
      <c r="A32" s="272" t="s">
        <v>1361</v>
      </c>
      <c r="B32" s="210">
        <v>19</v>
      </c>
      <c r="C32" s="527">
        <v>0</v>
      </c>
      <c r="D32" s="527">
        <v>0</v>
      </c>
      <c r="E32" s="527">
        <v>0</v>
      </c>
      <c r="F32" s="527">
        <v>0</v>
      </c>
    </row>
    <row r="33" spans="1:6" ht="15.75" customHeight="1">
      <c r="A33" s="271" t="s">
        <v>1361</v>
      </c>
      <c r="B33" s="210">
        <v>20</v>
      </c>
      <c r="C33" s="527">
        <v>0</v>
      </c>
      <c r="D33" s="527">
        <v>0</v>
      </c>
      <c r="E33" s="527">
        <v>0</v>
      </c>
      <c r="F33" s="527">
        <v>0</v>
      </c>
    </row>
    <row r="34" spans="1:6" ht="15.75" customHeight="1">
      <c r="A34" s="273"/>
      <c r="B34" s="119"/>
      <c r="C34" s="274" t="s">
        <v>1362</v>
      </c>
      <c r="D34" s="274" t="s">
        <v>1362</v>
      </c>
      <c r="E34" s="274" t="s">
        <v>1362</v>
      </c>
      <c r="F34" s="274" t="s">
        <v>1362</v>
      </c>
    </row>
    <row r="35" spans="1:6" ht="15.75" customHeight="1">
      <c r="A35" s="270" t="s">
        <v>90</v>
      </c>
      <c r="B35" s="210">
        <v>21</v>
      </c>
      <c r="C35" s="528">
        <f>SUM(C25:C33)</f>
        <v>166460246.80780801</v>
      </c>
      <c r="D35" s="528">
        <f>SUM(D25:D33)</f>
        <v>106026342.9649699</v>
      </c>
      <c r="E35" s="528">
        <f>SUM(E25:E33)</f>
        <v>117048064.56219999</v>
      </c>
      <c r="F35" s="528">
        <f>SUM(F25:F33)</f>
        <v>108089683.66809</v>
      </c>
    </row>
    <row r="36" spans="1:6" ht="15.75" customHeight="1">
      <c r="A36" s="270" t="s">
        <v>1365</v>
      </c>
      <c r="B36" s="16"/>
      <c r="C36" s="168"/>
      <c r="D36" s="168"/>
      <c r="E36" s="168"/>
      <c r="F36" s="168"/>
    </row>
    <row r="37" spans="1:6" ht="15.75" customHeight="1">
      <c r="A37" s="271" t="s">
        <v>92</v>
      </c>
      <c r="B37" s="210">
        <v>22</v>
      </c>
      <c r="C37" s="527">
        <v>119297.97</v>
      </c>
      <c r="D37" s="527">
        <v>119297.97</v>
      </c>
      <c r="E37" s="527">
        <v>119297.97</v>
      </c>
      <c r="F37" s="527">
        <v>119297.97</v>
      </c>
    </row>
    <row r="38" spans="1:6" ht="15.75" customHeight="1">
      <c r="A38" s="271" t="s">
        <v>94</v>
      </c>
      <c r="B38" s="210">
        <v>23</v>
      </c>
      <c r="C38" s="527">
        <v>2141018.44</v>
      </c>
      <c r="D38" s="527">
        <v>2108833.42</v>
      </c>
      <c r="E38" s="527">
        <v>2092740.91</v>
      </c>
      <c r="F38" s="527">
        <v>2076648.39</v>
      </c>
    </row>
    <row r="39" spans="1:6" ht="15.75" customHeight="1">
      <c r="A39" s="271" t="s">
        <v>96</v>
      </c>
      <c r="B39" s="210">
        <v>24</v>
      </c>
      <c r="C39" s="527">
        <v>1007185.69</v>
      </c>
      <c r="D39" s="527">
        <v>1331750.1399999999</v>
      </c>
      <c r="E39" s="527">
        <v>9446118.5800000001</v>
      </c>
      <c r="F39" s="527">
        <v>13426447.710000001</v>
      </c>
    </row>
    <row r="40" spans="1:6" ht="15.75" customHeight="1">
      <c r="A40" s="271" t="s">
        <v>98</v>
      </c>
      <c r="B40" s="210">
        <v>25</v>
      </c>
      <c r="C40" s="527">
        <v>33684467.369999997</v>
      </c>
      <c r="D40" s="527">
        <v>32974247.850000001</v>
      </c>
      <c r="E40" s="527">
        <v>31218572.699999996</v>
      </c>
      <c r="F40" s="527">
        <v>29349198.640000008</v>
      </c>
    </row>
    <row r="41" spans="1:6" ht="15.75" customHeight="1">
      <c r="A41" s="271" t="s">
        <v>100</v>
      </c>
      <c r="B41" s="210">
        <v>26</v>
      </c>
      <c r="C41" s="527">
        <v>2176928.0700000003</v>
      </c>
      <c r="D41" s="527">
        <v>1667970.08</v>
      </c>
      <c r="E41" s="527">
        <v>1753386.8900000006</v>
      </c>
      <c r="F41" s="527">
        <v>1836881.2200000007</v>
      </c>
    </row>
    <row r="42" spans="1:6" ht="15.75" customHeight="1">
      <c r="A42" s="272" t="s">
        <v>103</v>
      </c>
      <c r="B42" s="210">
        <v>27</v>
      </c>
      <c r="C42" s="527">
        <v>0</v>
      </c>
      <c r="D42" s="527">
        <v>0</v>
      </c>
      <c r="E42" s="527">
        <v>0</v>
      </c>
      <c r="F42" s="527">
        <v>0</v>
      </c>
    </row>
    <row r="43" spans="1:6" ht="15.75" customHeight="1">
      <c r="A43" s="272" t="s">
        <v>1361</v>
      </c>
      <c r="B43" s="210">
        <v>28</v>
      </c>
      <c r="C43" s="527">
        <v>0</v>
      </c>
      <c r="D43" s="527">
        <v>0</v>
      </c>
      <c r="E43" s="527">
        <v>0</v>
      </c>
      <c r="F43" s="527">
        <v>0</v>
      </c>
    </row>
    <row r="44" spans="1:6" ht="15.75" customHeight="1">
      <c r="A44" s="272" t="s">
        <v>1361</v>
      </c>
      <c r="B44" s="210">
        <v>29</v>
      </c>
      <c r="C44" s="527">
        <v>0</v>
      </c>
      <c r="D44" s="527">
        <v>0</v>
      </c>
      <c r="E44" s="527">
        <v>0</v>
      </c>
      <c r="F44" s="527">
        <v>0</v>
      </c>
    </row>
    <row r="45" spans="1:6" ht="15.75" customHeight="1">
      <c r="A45" s="270"/>
      <c r="B45" s="16"/>
      <c r="C45" s="274" t="s">
        <v>1362</v>
      </c>
      <c r="D45" s="274" t="s">
        <v>1362</v>
      </c>
      <c r="E45" s="274" t="s">
        <v>1362</v>
      </c>
      <c r="F45" s="274" t="s">
        <v>1362</v>
      </c>
    </row>
    <row r="46" spans="1:6" ht="15.75" customHeight="1">
      <c r="A46" s="270" t="s">
        <v>105</v>
      </c>
      <c r="B46" s="210">
        <v>30</v>
      </c>
      <c r="C46" s="528">
        <f>SUM(C37:C44)</f>
        <v>39128897.539999999</v>
      </c>
      <c r="D46" s="528">
        <f>SUM(D37:D44)</f>
        <v>38202099.460000001</v>
      </c>
      <c r="E46" s="528">
        <f>SUM(E37:E44)</f>
        <v>44630117.049999997</v>
      </c>
      <c r="F46" s="528">
        <f>SUM(F37:F44)</f>
        <v>46808473.930000007</v>
      </c>
    </row>
    <row r="47" spans="1:6" ht="15.75" customHeight="1">
      <c r="A47" s="169"/>
      <c r="C47" s="276" t="s">
        <v>1362</v>
      </c>
      <c r="D47" s="276" t="s">
        <v>1362</v>
      </c>
      <c r="E47" s="276" t="s">
        <v>1362</v>
      </c>
      <c r="F47" s="277" t="s">
        <v>1362</v>
      </c>
    </row>
    <row r="48" spans="1:6" ht="15.75" customHeight="1">
      <c r="A48" s="270" t="s">
        <v>107</v>
      </c>
      <c r="B48" s="210">
        <v>31</v>
      </c>
      <c r="C48" s="528">
        <f>C22+C35+C46</f>
        <v>759361810.81043828</v>
      </c>
      <c r="D48" s="528">
        <f>D22+D35+D46</f>
        <v>690052455.37340999</v>
      </c>
      <c r="E48" s="528">
        <f>E22+E35+E46</f>
        <v>686373695.55062997</v>
      </c>
      <c r="F48" s="528">
        <f>F22+F35+F46</f>
        <v>501462590.53651989</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98045094.405099988</v>
      </c>
      <c r="D53" s="527">
        <v>57590371.046699986</v>
      </c>
      <c r="E53" s="527">
        <v>56273040.676699981</v>
      </c>
      <c r="F53" s="527">
        <v>58877993.746700011</v>
      </c>
    </row>
    <row r="54" spans="1:24" ht="15.75" customHeight="1">
      <c r="A54" s="271" t="s">
        <v>112</v>
      </c>
      <c r="B54" s="210">
        <v>33</v>
      </c>
      <c r="C54" s="527">
        <v>48694365.830586076</v>
      </c>
      <c r="D54" s="527">
        <v>47947256.741410464</v>
      </c>
      <c r="E54" s="527">
        <v>45061550.244356424</v>
      </c>
      <c r="F54" s="527">
        <v>30121739.234233767</v>
      </c>
    </row>
    <row r="55" spans="1:24" ht="15.75" customHeight="1">
      <c r="A55" s="271" t="s">
        <v>114</v>
      </c>
      <c r="B55" s="210">
        <v>34</v>
      </c>
      <c r="C55" s="527">
        <v>128571728.51722403</v>
      </c>
      <c r="D55" s="527">
        <v>126599075.10347116</v>
      </c>
      <c r="E55" s="527">
        <v>138524170.41319114</v>
      </c>
      <c r="F55" s="527">
        <v>181506059.47487068</v>
      </c>
      <c r="H55" s="89"/>
      <c r="I55" s="89"/>
    </row>
    <row r="56" spans="1:24" ht="15.75" customHeight="1">
      <c r="A56" s="271" t="s">
        <v>116</v>
      </c>
      <c r="B56" s="210">
        <v>35</v>
      </c>
      <c r="C56" s="527">
        <v>71089644.010889903</v>
      </c>
      <c r="D56" s="527">
        <v>69998928.108118385</v>
      </c>
      <c r="E56" s="527">
        <v>81195315.875452429</v>
      </c>
      <c r="F56" s="527">
        <v>77867488.903895587</v>
      </c>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0</v>
      </c>
      <c r="D57" s="527">
        <v>0</v>
      </c>
      <c r="E57" s="527">
        <v>0</v>
      </c>
      <c r="F57" s="527">
        <v>0</v>
      </c>
    </row>
    <row r="58" spans="1:24" ht="15.75" customHeight="1">
      <c r="A58" s="271" t="s">
        <v>120</v>
      </c>
      <c r="B58" s="210">
        <v>37</v>
      </c>
      <c r="C58" s="527">
        <v>16919833.120000001</v>
      </c>
      <c r="D58" s="527">
        <v>17926226.009599999</v>
      </c>
      <c r="E58" s="527">
        <v>36047914.959600002</v>
      </c>
      <c r="F58" s="527">
        <v>26260633.439600002</v>
      </c>
    </row>
    <row r="59" spans="1:24" ht="15.75" customHeight="1">
      <c r="A59" s="271" t="s">
        <v>122</v>
      </c>
      <c r="B59" s="210">
        <v>38</v>
      </c>
      <c r="C59" s="527">
        <v>3923734.82333</v>
      </c>
      <c r="D59" s="527">
        <v>2450212.9333299999</v>
      </c>
      <c r="E59" s="527">
        <v>2450212.9333299999</v>
      </c>
      <c r="F59" s="527">
        <v>-0.20666999999999996</v>
      </c>
    </row>
    <row r="60" spans="1:24" ht="15.75" customHeight="1">
      <c r="A60" s="271" t="s">
        <v>124</v>
      </c>
      <c r="B60" s="210">
        <v>39</v>
      </c>
      <c r="C60" s="527">
        <v>11798124.056999998</v>
      </c>
      <c r="D60" s="527">
        <v>3745095.8870099997</v>
      </c>
      <c r="E60" s="527">
        <v>10892383.34701</v>
      </c>
      <c r="F60" s="527">
        <v>20914431.437010001</v>
      </c>
      <c r="H60" s="279"/>
    </row>
    <row r="61" spans="1:24" ht="15.75" customHeight="1">
      <c r="A61" s="271" t="s">
        <v>126</v>
      </c>
      <c r="B61" s="210">
        <v>40</v>
      </c>
      <c r="C61" s="527">
        <v>120000000.36</v>
      </c>
      <c r="D61" s="527">
        <v>120000000.36</v>
      </c>
      <c r="E61" s="527">
        <v>120000000.36</v>
      </c>
      <c r="F61" s="527">
        <v>0.36</v>
      </c>
      <c r="G61" s="89"/>
    </row>
    <row r="62" spans="1:24" ht="15.75" customHeight="1">
      <c r="A62" s="272" t="s">
        <v>1368</v>
      </c>
      <c r="B62" s="210">
        <v>41</v>
      </c>
      <c r="C62" s="527">
        <v>6294191.4699999997</v>
      </c>
      <c r="D62" s="527">
        <v>3000679.93</v>
      </c>
      <c r="E62" s="527">
        <v>4529043.55</v>
      </c>
      <c r="F62" s="527">
        <v>2942251.0700000003</v>
      </c>
      <c r="G62" s="278"/>
      <c r="H62" s="278"/>
      <c r="I62" s="278"/>
      <c r="J62" s="278"/>
      <c r="K62" s="278"/>
      <c r="L62" s="278"/>
      <c r="M62" s="278"/>
      <c r="N62" s="278"/>
      <c r="O62" s="278"/>
      <c r="P62" s="278"/>
      <c r="Q62" s="278"/>
      <c r="R62" s="278"/>
    </row>
    <row r="63" spans="1:24" ht="15.75" customHeight="1">
      <c r="A63" s="272" t="s">
        <v>1361</v>
      </c>
      <c r="B63" s="210">
        <v>42</v>
      </c>
      <c r="C63" s="527">
        <v>0</v>
      </c>
      <c r="D63" s="527">
        <v>0</v>
      </c>
      <c r="E63" s="527">
        <v>0</v>
      </c>
      <c r="F63" s="527">
        <v>0</v>
      </c>
      <c r="G63" s="278"/>
      <c r="H63" s="278"/>
      <c r="I63" s="278"/>
      <c r="J63" s="278"/>
      <c r="K63" s="278"/>
      <c r="L63" s="278"/>
      <c r="M63" s="278"/>
      <c r="N63" s="278"/>
      <c r="O63" s="278"/>
      <c r="P63" s="278"/>
      <c r="Q63" s="278"/>
      <c r="R63" s="278"/>
    </row>
    <row r="64" spans="1:24" ht="15.75" customHeight="1">
      <c r="A64" s="272" t="s">
        <v>1361</v>
      </c>
      <c r="B64" s="210">
        <v>43</v>
      </c>
      <c r="C64" s="527">
        <v>0</v>
      </c>
      <c r="D64" s="527">
        <v>0</v>
      </c>
      <c r="E64" s="527">
        <v>0</v>
      </c>
      <c r="F64" s="527">
        <v>0</v>
      </c>
      <c r="G64" s="278"/>
      <c r="H64" s="278"/>
      <c r="I64" s="278"/>
      <c r="J64" s="278"/>
      <c r="K64" s="278"/>
      <c r="L64" s="278"/>
      <c r="M64" s="278"/>
      <c r="N64" s="278"/>
      <c r="O64" s="278"/>
      <c r="P64" s="278"/>
      <c r="Q64" s="278"/>
      <c r="R64" s="278"/>
    </row>
    <row r="65" spans="1:8" ht="15.75" customHeight="1">
      <c r="A65" s="271" t="s">
        <v>1361</v>
      </c>
      <c r="B65" s="210">
        <v>44</v>
      </c>
      <c r="C65" s="527">
        <v>0</v>
      </c>
      <c r="D65" s="527">
        <v>0</v>
      </c>
      <c r="E65" s="527">
        <v>0</v>
      </c>
      <c r="F65" s="527">
        <v>0</v>
      </c>
    </row>
    <row r="66" spans="1:8" ht="15.75" customHeight="1">
      <c r="A66" s="169"/>
      <c r="C66" s="276" t="s">
        <v>1362</v>
      </c>
      <c r="D66" s="276" t="s">
        <v>1362</v>
      </c>
      <c r="E66" s="276" t="s">
        <v>1362</v>
      </c>
      <c r="F66" s="277" t="s">
        <v>1362</v>
      </c>
    </row>
    <row r="67" spans="1:8" ht="15.75" customHeight="1">
      <c r="A67" s="270" t="s">
        <v>131</v>
      </c>
      <c r="B67" s="210">
        <v>45</v>
      </c>
      <c r="C67" s="528">
        <f>SUM(C53:C65)</f>
        <v>505336716.59412998</v>
      </c>
      <c r="D67" s="528">
        <f>SUM(D53:D65)</f>
        <v>449257846.11963993</v>
      </c>
      <c r="E67" s="528">
        <f>SUM(E53:E65)</f>
        <v>494973632.35964</v>
      </c>
      <c r="F67" s="528">
        <f>SUM(F53:F65)</f>
        <v>398490597.45964009</v>
      </c>
    </row>
    <row r="68" spans="1:8" ht="15.75" customHeight="1">
      <c r="A68" s="270" t="s">
        <v>1369</v>
      </c>
      <c r="B68" s="16"/>
    </row>
    <row r="69" spans="1:8" ht="15.75" customHeight="1">
      <c r="A69" s="271" t="s">
        <v>133</v>
      </c>
      <c r="B69" s="210">
        <v>46</v>
      </c>
      <c r="C69" s="527">
        <v>0</v>
      </c>
      <c r="D69" s="527">
        <v>0</v>
      </c>
      <c r="E69" s="527">
        <v>0</v>
      </c>
      <c r="F69" s="527">
        <v>0</v>
      </c>
    </row>
    <row r="70" spans="1:8" ht="15.75" customHeight="1">
      <c r="A70" s="271" t="s">
        <v>135</v>
      </c>
      <c r="B70" s="210">
        <v>47</v>
      </c>
      <c r="C70" s="527">
        <v>0</v>
      </c>
      <c r="D70" s="527">
        <v>0</v>
      </c>
      <c r="E70" s="527">
        <v>0</v>
      </c>
      <c r="F70" s="527">
        <v>0</v>
      </c>
    </row>
    <row r="71" spans="1:8" ht="15.75" customHeight="1">
      <c r="A71" s="272" t="s">
        <v>138</v>
      </c>
      <c r="B71" s="210">
        <v>48</v>
      </c>
      <c r="C71" s="527">
        <v>46647204.109999999</v>
      </c>
      <c r="D71" s="527">
        <v>47018495.030000001</v>
      </c>
      <c r="E71" s="527">
        <v>39607238.840000004</v>
      </c>
      <c r="F71" s="527">
        <v>38890946.670000002</v>
      </c>
    </row>
    <row r="72" spans="1:8" ht="15.75" customHeight="1">
      <c r="A72" s="272" t="s">
        <v>1361</v>
      </c>
      <c r="B72" s="210">
        <v>49</v>
      </c>
      <c r="C72" s="527">
        <v>122281268.49839</v>
      </c>
      <c r="D72" s="527">
        <v>128901526.70947999</v>
      </c>
      <c r="E72" s="527">
        <v>120196440.54947999</v>
      </c>
      <c r="F72" s="527">
        <v>124074190.73947999</v>
      </c>
    </row>
    <row r="73" spans="1:8" ht="15.75" customHeight="1">
      <c r="A73" s="272" t="s">
        <v>1361</v>
      </c>
      <c r="B73" s="210">
        <v>50</v>
      </c>
      <c r="C73" s="527">
        <v>0</v>
      </c>
      <c r="D73" s="527">
        <v>0</v>
      </c>
      <c r="E73" s="527">
        <v>0</v>
      </c>
      <c r="F73" s="527">
        <v>0</v>
      </c>
    </row>
    <row r="74" spans="1:8" ht="15.75" customHeight="1">
      <c r="A74" s="271" t="s">
        <v>1361</v>
      </c>
      <c r="B74" s="210">
        <v>51</v>
      </c>
      <c r="C74" s="527">
        <v>0</v>
      </c>
      <c r="D74" s="527">
        <v>0</v>
      </c>
      <c r="E74" s="527">
        <v>0</v>
      </c>
      <c r="F74" s="527">
        <v>0</v>
      </c>
    </row>
    <row r="75" spans="1:8" ht="15.75" customHeight="1">
      <c r="A75" s="273"/>
      <c r="B75" s="119"/>
      <c r="C75" s="276" t="s">
        <v>1362</v>
      </c>
      <c r="D75" s="276" t="s">
        <v>1362</v>
      </c>
      <c r="E75" s="276" t="s">
        <v>1362</v>
      </c>
      <c r="F75" s="276" t="s">
        <v>1362</v>
      </c>
    </row>
    <row r="76" spans="1:8" ht="15.75" customHeight="1">
      <c r="A76" s="270" t="s">
        <v>140</v>
      </c>
      <c r="B76" s="210">
        <v>52</v>
      </c>
      <c r="C76" s="528">
        <f>SUM(C69:C74)</f>
        <v>168928472.60839</v>
      </c>
      <c r="D76" s="528">
        <f>SUM(D69:D74)</f>
        <v>175920021.73947999</v>
      </c>
      <c r="E76" s="528">
        <f>SUM(E69:E74)</f>
        <v>159803679.38947999</v>
      </c>
      <c r="F76" s="528">
        <f>SUM(F69:F74)</f>
        <v>162965137.40947998</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674265189.20252001</v>
      </c>
      <c r="D78" s="528">
        <f>D67+D76</f>
        <v>625177867.85911989</v>
      </c>
      <c r="E78" s="528">
        <f>E67+E76</f>
        <v>654777311.74912</v>
      </c>
      <c r="F78" s="528">
        <f>F67+F76</f>
        <v>561455734.86912012</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v>0</v>
      </c>
      <c r="D81" s="527">
        <v>0</v>
      </c>
      <c r="E81" s="527">
        <v>0</v>
      </c>
      <c r="F81" s="527">
        <v>0</v>
      </c>
    </row>
    <row r="82" spans="1:8" ht="15.75" customHeight="1">
      <c r="A82" s="271" t="s">
        <v>147</v>
      </c>
      <c r="B82" s="210">
        <v>55</v>
      </c>
      <c r="C82" s="527">
        <v>82596621.177917957</v>
      </c>
      <c r="D82" s="527">
        <v>62374587.514289908</v>
      </c>
      <c r="E82" s="527">
        <v>29096383.801509812</v>
      </c>
      <c r="F82" s="527">
        <v>-62493143.832600221</v>
      </c>
    </row>
    <row r="83" spans="1:8" ht="15.75" customHeight="1">
      <c r="A83" s="271" t="s">
        <v>149</v>
      </c>
      <c r="B83" s="210">
        <v>56</v>
      </c>
      <c r="C83" s="527">
        <v>0</v>
      </c>
      <c r="D83" s="527">
        <v>0</v>
      </c>
      <c r="E83" s="527">
        <v>0</v>
      </c>
      <c r="F83" s="527">
        <v>0</v>
      </c>
      <c r="H83" s="89"/>
    </row>
    <row r="84" spans="1:8" ht="15.75" customHeight="1">
      <c r="A84" s="271" t="s">
        <v>151</v>
      </c>
      <c r="B84" s="210">
        <v>57</v>
      </c>
      <c r="C84" s="527">
        <v>2500000</v>
      </c>
      <c r="D84" s="527">
        <v>2500000</v>
      </c>
      <c r="E84" s="527">
        <v>2500000</v>
      </c>
      <c r="F84" s="527">
        <v>2500000</v>
      </c>
    </row>
    <row r="85" spans="1:8" ht="15.75" customHeight="1">
      <c r="A85" s="272" t="s">
        <v>1370</v>
      </c>
      <c r="B85" s="210">
        <v>58</v>
      </c>
      <c r="C85" s="527">
        <v>0</v>
      </c>
      <c r="D85" s="527">
        <v>0</v>
      </c>
      <c r="E85" s="527">
        <v>0</v>
      </c>
      <c r="F85" s="527">
        <v>0</v>
      </c>
    </row>
    <row r="86" spans="1:8" ht="15.75" customHeight="1">
      <c r="A86" s="272" t="s">
        <v>1361</v>
      </c>
      <c r="B86" s="210">
        <v>59</v>
      </c>
      <c r="C86" s="527">
        <v>0</v>
      </c>
      <c r="D86" s="527">
        <v>0</v>
      </c>
      <c r="E86" s="527">
        <v>0</v>
      </c>
      <c r="F86" s="527">
        <v>0</v>
      </c>
    </row>
    <row r="87" spans="1:8" ht="15.75" customHeight="1">
      <c r="A87" s="272" t="s">
        <v>1361</v>
      </c>
      <c r="B87" s="210">
        <v>60</v>
      </c>
      <c r="C87" s="527">
        <v>0</v>
      </c>
      <c r="D87" s="527">
        <v>0</v>
      </c>
      <c r="E87" s="527">
        <v>0</v>
      </c>
      <c r="F87" s="527">
        <v>0</v>
      </c>
    </row>
    <row r="88" spans="1:8" ht="15.75" customHeight="1">
      <c r="A88" s="272" t="s">
        <v>1361</v>
      </c>
      <c r="B88" s="210">
        <v>61</v>
      </c>
      <c r="C88" s="527">
        <v>0</v>
      </c>
      <c r="D88" s="527">
        <v>0</v>
      </c>
      <c r="E88" s="527">
        <v>0</v>
      </c>
      <c r="F88" s="527">
        <v>0</v>
      </c>
    </row>
    <row r="89" spans="1:8" ht="15.75" customHeight="1">
      <c r="A89" s="271" t="s">
        <v>156</v>
      </c>
      <c r="B89" s="210">
        <v>62</v>
      </c>
      <c r="C89" s="527">
        <v>0</v>
      </c>
      <c r="D89" s="527">
        <v>0</v>
      </c>
      <c r="E89" s="527">
        <v>0</v>
      </c>
      <c r="F89" s="527">
        <v>0</v>
      </c>
      <c r="H89" s="89"/>
    </row>
    <row r="90" spans="1:8" ht="15.75" customHeight="1">
      <c r="A90" s="169"/>
      <c r="C90" s="276" t="s">
        <v>1362</v>
      </c>
      <c r="D90" s="276" t="s">
        <v>1362</v>
      </c>
      <c r="E90" s="276" t="s">
        <v>1362</v>
      </c>
      <c r="F90" s="276" t="s">
        <v>1362</v>
      </c>
    </row>
    <row r="91" spans="1:8" ht="15.75" customHeight="1">
      <c r="A91" s="270" t="s">
        <v>158</v>
      </c>
      <c r="B91" s="210">
        <v>63</v>
      </c>
      <c r="C91" s="528">
        <f>SUM(C81:C88)</f>
        <v>85096621.177917957</v>
      </c>
      <c r="D91" s="528">
        <f t="shared" ref="D91:F91" si="0">SUM(D81:D88)</f>
        <v>64874587.514289908</v>
      </c>
      <c r="E91" s="528">
        <f t="shared" si="0"/>
        <v>31596383.801509812</v>
      </c>
      <c r="F91" s="528">
        <f t="shared" si="0"/>
        <v>-59993143.832600221</v>
      </c>
      <c r="H91" s="89"/>
    </row>
    <row r="92" spans="1:8" ht="15.75" customHeight="1">
      <c r="A92" s="270" t="s">
        <v>160</v>
      </c>
      <c r="B92" s="210">
        <v>64</v>
      </c>
      <c r="C92" s="528">
        <f>C78+C91</f>
        <v>759361810.38043797</v>
      </c>
      <c r="D92" s="528">
        <f>D78+D91</f>
        <v>690052455.37340975</v>
      </c>
      <c r="E92" s="528">
        <f>E78+E91</f>
        <v>686373695.55062985</v>
      </c>
      <c r="F92" s="528">
        <f>F78+F91</f>
        <v>501462591.03651989</v>
      </c>
    </row>
    <row r="93" spans="1:8" ht="15.75" customHeight="1">
      <c r="A93" s="270" t="s">
        <v>162</v>
      </c>
      <c r="B93" s="210">
        <v>65</v>
      </c>
      <c r="C93" s="528">
        <f>C48-C78</f>
        <v>85096621.607918262</v>
      </c>
      <c r="D93" s="528">
        <f>D48-D78</f>
        <v>64874587.514290094</v>
      </c>
      <c r="E93" s="528">
        <f>E48-E78</f>
        <v>31596383.801509976</v>
      </c>
      <c r="F93" s="528">
        <f>F48-F78</f>
        <v>-59993144.332600236</v>
      </c>
    </row>
    <row r="94" spans="1:8" ht="15.75" customHeight="1">
      <c r="A94" s="270" t="s">
        <v>164</v>
      </c>
      <c r="B94" s="210">
        <v>66</v>
      </c>
      <c r="C94" s="528">
        <f>C78+C93</f>
        <v>759361810.81043828</v>
      </c>
      <c r="D94" s="528">
        <f>D78+D93</f>
        <v>690052455.37340999</v>
      </c>
      <c r="E94" s="528">
        <f>E78+E93</f>
        <v>686373695.55062997</v>
      </c>
      <c r="F94" s="528">
        <f>F78+F93</f>
        <v>501462590.53651989</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C0F686-0198-4CF7-84F1-B55B154FB2A3}"/>
</file>

<file path=customXml/itemProps2.xml><?xml version="1.0" encoding="utf-8"?>
<ds:datastoreItem xmlns:ds="http://schemas.openxmlformats.org/officeDocument/2006/customXml" ds:itemID="{7D4A4E32-EEA6-4682-8363-5D3D0C3202B5}"/>
</file>

<file path=customXml/itemProps3.xml><?xml version="1.0" encoding="utf-8"?>
<ds:datastoreItem xmlns:ds="http://schemas.openxmlformats.org/officeDocument/2006/customXml" ds:itemID="{D2E9E389-3FC3-4008-BDE5-8D49232535C7}"/>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Smith, Christine L. (EHS)</cp:lastModifiedBy>
  <cp:revision/>
  <dcterms:created xsi:type="dcterms:W3CDTF">2012-07-31T22:32:51Z</dcterms:created>
  <dcterms:modified xsi:type="dcterms:W3CDTF">2025-12-08T14:24:18Z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y fmtid="{D5CDD505-2E9C-101B-9397-08002B2CF9AE}" pid="10" name="MediaServiceImageTags">
    <vt:lpwstr/>
  </property>
</Properties>
</file>